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te PC\Manuscript\"/>
    </mc:Choice>
  </mc:AlternateContent>
  <bookViews>
    <workbookView xWindow="-110" yWindow="-110" windowWidth="23260" windowHeight="12580" tabRatio="696"/>
  </bookViews>
  <sheets>
    <sheet name="Pure compound 3 replicates" sheetId="2" r:id="rId1"/>
    <sheet name=" Crude extracts 3 replicates" sheetId="1" r:id="rId2"/>
    <sheet name=" IC50 values" sheetId="3" r:id="rId3"/>
    <sheet name="Conclusion for publication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Y3" i="2"/>
  <c r="Z13" i="2"/>
  <c r="Y13" i="2"/>
  <c r="AJ14" i="1"/>
  <c r="AJ18" i="1" l="1"/>
  <c r="K19" i="3" l="1"/>
  <c r="J19" i="3"/>
  <c r="I19" i="3"/>
  <c r="K9" i="3"/>
  <c r="I9" i="3"/>
  <c r="J9" i="3"/>
  <c r="K15" i="3"/>
  <c r="K14" i="3"/>
  <c r="K13" i="3"/>
  <c r="K12" i="3"/>
  <c r="K16" i="3"/>
  <c r="K17" i="3"/>
  <c r="K18" i="3"/>
  <c r="J13" i="3"/>
  <c r="J14" i="3"/>
  <c r="J15" i="3"/>
  <c r="J16" i="3"/>
  <c r="J17" i="3"/>
  <c r="J18" i="3"/>
  <c r="J12" i="3"/>
  <c r="K8" i="3"/>
  <c r="K7" i="3"/>
  <c r="K6" i="3"/>
  <c r="K5" i="3"/>
  <c r="K4" i="3"/>
  <c r="J5" i="3"/>
  <c r="J6" i="3"/>
  <c r="J7" i="3"/>
  <c r="J8" i="3"/>
  <c r="J4" i="3"/>
  <c r="I13" i="3"/>
  <c r="I14" i="3"/>
  <c r="I15" i="3"/>
  <c r="I16" i="3"/>
  <c r="I17" i="3"/>
  <c r="I18" i="3"/>
  <c r="I12" i="3"/>
  <c r="I8" i="3"/>
  <c r="I7" i="3"/>
  <c r="I6" i="3"/>
  <c r="I5" i="3"/>
  <c r="I4" i="3"/>
  <c r="AK19" i="1"/>
  <c r="AI18" i="1"/>
  <c r="AI19" i="1"/>
  <c r="AG14" i="1"/>
  <c r="AG15" i="1"/>
  <c r="AG16" i="1"/>
  <c r="AG17" i="1"/>
  <c r="AG18" i="1"/>
  <c r="AG19" i="1"/>
  <c r="AK18" i="1"/>
  <c r="AK17" i="1"/>
  <c r="AK16" i="1"/>
  <c r="AK15" i="1"/>
  <c r="AK14" i="1"/>
  <c r="AK13" i="1"/>
  <c r="AI14" i="1"/>
  <c r="AI15" i="1"/>
  <c r="AI16" i="1"/>
  <c r="AI17" i="1"/>
  <c r="AI13" i="1"/>
  <c r="AG13" i="1"/>
  <c r="AI18" i="2"/>
  <c r="AI17" i="2"/>
  <c r="AI16" i="2"/>
  <c r="AI15" i="2"/>
  <c r="AI14" i="2"/>
  <c r="AI13" i="2"/>
  <c r="AG18" i="2"/>
  <c r="AG17" i="2"/>
  <c r="AG16" i="2"/>
  <c r="AG15" i="2"/>
  <c r="AG14" i="2"/>
  <c r="AG13" i="2"/>
  <c r="AE18" i="2"/>
  <c r="AE17" i="2"/>
  <c r="AE16" i="2"/>
  <c r="AE15" i="2"/>
  <c r="AE14" i="2"/>
  <c r="AE13" i="2"/>
  <c r="Y5" i="2"/>
  <c r="T5" i="2"/>
  <c r="T4" i="2"/>
  <c r="T3" i="2"/>
  <c r="O23" i="2"/>
  <c r="Y4" i="2"/>
  <c r="T16" i="2"/>
  <c r="T15" i="2"/>
  <c r="T14" i="2"/>
  <c r="Y29" i="2"/>
  <c r="Y28" i="2"/>
  <c r="Y27" i="2"/>
  <c r="Y26" i="2"/>
  <c r="Y25" i="2"/>
  <c r="Y24" i="2"/>
  <c r="Y23" i="2"/>
  <c r="Y19" i="2"/>
  <c r="Y18" i="2"/>
  <c r="Y17" i="2"/>
  <c r="Y16" i="2"/>
  <c r="Y15" i="2"/>
  <c r="Y14" i="2"/>
  <c r="T23" i="2"/>
  <c r="T24" i="2"/>
  <c r="T25" i="2"/>
  <c r="T26" i="2"/>
  <c r="T27" i="2"/>
  <c r="T28" i="2"/>
  <c r="T29" i="2"/>
  <c r="T18" i="2"/>
  <c r="T17" i="2"/>
  <c r="T19" i="2"/>
  <c r="T13" i="2"/>
  <c r="AA8" i="2"/>
  <c r="Y8" i="2"/>
  <c r="Y7" i="2"/>
  <c r="Y6" i="2"/>
  <c r="T9" i="2"/>
  <c r="W7" i="2"/>
  <c r="T8" i="2"/>
  <c r="T7" i="2"/>
  <c r="T6" i="2"/>
  <c r="O29" i="2"/>
  <c r="O28" i="2"/>
  <c r="O27" i="2"/>
  <c r="O26" i="2"/>
  <c r="O25" i="2"/>
  <c r="O24" i="2"/>
  <c r="O15" i="2"/>
  <c r="O14" i="2"/>
  <c r="O13" i="2"/>
  <c r="O19" i="2"/>
  <c r="O18" i="2"/>
  <c r="O17" i="2"/>
  <c r="O16" i="2"/>
  <c r="O9" i="2"/>
  <c r="O8" i="2"/>
  <c r="O7" i="2"/>
  <c r="O6" i="2"/>
  <c r="O5" i="2"/>
  <c r="O4" i="2"/>
  <c r="O3" i="2"/>
  <c r="Z28" i="1"/>
  <c r="Z27" i="1"/>
  <c r="Z26" i="1"/>
  <c r="Z25" i="1"/>
  <c r="Z24" i="1"/>
  <c r="Z23" i="1"/>
  <c r="U16" i="1"/>
  <c r="U15" i="1"/>
  <c r="U14" i="1"/>
  <c r="P18" i="1"/>
  <c r="P17" i="1"/>
  <c r="P16" i="1"/>
  <c r="P15" i="1"/>
  <c r="P14" i="1"/>
  <c r="P13" i="1"/>
  <c r="Z30" i="1"/>
  <c r="AC24" i="1"/>
  <c r="U30" i="1"/>
  <c r="P30" i="1"/>
  <c r="Z29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W28" i="1"/>
  <c r="P23" i="1"/>
  <c r="Z20" i="1"/>
  <c r="U20" i="1"/>
  <c r="P20" i="1"/>
  <c r="R17" i="1"/>
  <c r="Z19" i="1"/>
  <c r="U19" i="1"/>
  <c r="P19" i="1"/>
  <c r="Z18" i="1"/>
  <c r="U18" i="1"/>
  <c r="Z17" i="1"/>
  <c r="U17" i="1"/>
  <c r="Z16" i="1"/>
  <c r="Z15" i="1"/>
  <c r="Z14" i="1"/>
  <c r="Z13" i="1"/>
  <c r="U13" i="1"/>
  <c r="Z4" i="1"/>
  <c r="Z5" i="1"/>
  <c r="Z6" i="1"/>
  <c r="Z7" i="1"/>
  <c r="Z8" i="1"/>
  <c r="Z9" i="1"/>
  <c r="Z10" i="1"/>
  <c r="Z3" i="1"/>
  <c r="U10" i="1"/>
  <c r="U9" i="1"/>
  <c r="U8" i="1"/>
  <c r="U7" i="1"/>
  <c r="U6" i="1"/>
  <c r="U5" i="1"/>
  <c r="U4" i="1"/>
  <c r="U3" i="1"/>
  <c r="X8" i="1"/>
  <c r="P10" i="1"/>
  <c r="P9" i="1"/>
  <c r="P8" i="1"/>
  <c r="P7" i="1"/>
  <c r="P6" i="1"/>
  <c r="P5" i="1"/>
  <c r="P4" i="1"/>
  <c r="P3" i="1"/>
  <c r="R8" i="1"/>
  <c r="Q25" i="1"/>
  <c r="P5" i="2"/>
  <c r="Q15" i="2"/>
  <c r="AA28" i="2"/>
  <c r="R8" i="2"/>
  <c r="Q7" i="2"/>
  <c r="P6" i="2"/>
  <c r="R4" i="2"/>
  <c r="R27" i="2"/>
  <c r="Q25" i="2"/>
  <c r="Q23" i="2"/>
  <c r="P27" i="2"/>
  <c r="R24" i="2"/>
  <c r="R28" i="2"/>
  <c r="Q26" i="2"/>
  <c r="P24" i="2"/>
  <c r="R25" i="2"/>
  <c r="R23" i="2"/>
  <c r="Q27" i="2"/>
  <c r="P25" i="2"/>
  <c r="P23" i="2"/>
  <c r="R26" i="2"/>
  <c r="Q24" i="2"/>
  <c r="Q28" i="2"/>
  <c r="P26" i="2"/>
  <c r="P28" i="2"/>
  <c r="W27" i="2"/>
  <c r="W24" i="2"/>
  <c r="W23" i="2"/>
  <c r="U24" i="2"/>
  <c r="V26" i="2"/>
  <c r="W26" i="2"/>
  <c r="P3" i="2"/>
  <c r="Q8" i="2"/>
  <c r="P7" i="2"/>
  <c r="R5" i="2"/>
  <c r="Q4" i="2"/>
  <c r="U3" i="2"/>
  <c r="W16" i="2"/>
  <c r="V15" i="2"/>
  <c r="V14" i="2"/>
  <c r="V13" i="2"/>
  <c r="AB14" i="2"/>
  <c r="AB17" i="2"/>
  <c r="AA17" i="2"/>
  <c r="AB15" i="2"/>
  <c r="AA15" i="2"/>
  <c r="AB18" i="2"/>
  <c r="AB13" i="2"/>
  <c r="AB16" i="2"/>
  <c r="U28" i="2"/>
  <c r="V25" i="2"/>
  <c r="AA13" i="2"/>
  <c r="R3" i="2"/>
  <c r="P8" i="2"/>
  <c r="R6" i="2"/>
  <c r="Q5" i="2"/>
  <c r="P4" i="2"/>
  <c r="U26" i="2"/>
  <c r="V5" i="2"/>
  <c r="W28" i="2"/>
  <c r="Z15" i="2"/>
  <c r="AB23" i="2"/>
  <c r="AA26" i="2"/>
  <c r="AB27" i="2"/>
  <c r="AB28" i="2"/>
  <c r="AB25" i="2"/>
  <c r="AB26" i="2"/>
  <c r="AB24" i="2"/>
  <c r="V23" i="2"/>
  <c r="V24" i="2"/>
  <c r="Q3" i="2"/>
  <c r="R7" i="2"/>
  <c r="Q6" i="2"/>
  <c r="AA16" i="2"/>
  <c r="Z18" i="2"/>
  <c r="Z17" i="2"/>
  <c r="U23" i="2"/>
  <c r="V28" i="2"/>
  <c r="W25" i="2"/>
  <c r="AB5" i="2"/>
  <c r="AA7" i="2"/>
  <c r="AA3" i="2"/>
  <c r="Z4" i="2"/>
  <c r="AB7" i="2"/>
  <c r="AB4" i="2"/>
  <c r="Z7" i="2"/>
  <c r="Z3" i="2"/>
  <c r="AB8" i="2"/>
  <c r="AA5" i="2"/>
  <c r="Z5" i="2"/>
  <c r="AA6" i="2"/>
  <c r="AB3" i="2"/>
  <c r="Z6" i="2"/>
  <c r="Z8" i="2"/>
  <c r="AB6" i="2"/>
  <c r="AA4" i="2"/>
  <c r="V24" i="1"/>
  <c r="AC9" i="1"/>
  <c r="Q16" i="1"/>
  <c r="AA16" i="1"/>
  <c r="AB25" i="1"/>
  <c r="AA25" i="1"/>
  <c r="S5" i="1"/>
  <c r="V8" i="1"/>
  <c r="X24" i="1"/>
  <c r="X16" i="1"/>
  <c r="Q9" i="1"/>
  <c r="S3" i="1"/>
  <c r="V3" i="1"/>
  <c r="Q15" i="1"/>
  <c r="X19" i="1"/>
  <c r="W19" i="1"/>
  <c r="S7" i="1"/>
  <c r="S25" i="1"/>
  <c r="Q7" i="1"/>
  <c r="R6" i="1"/>
  <c r="S6" i="1"/>
  <c r="W6" i="1"/>
  <c r="V7" i="1"/>
  <c r="AC3" i="1"/>
  <c r="R16" i="1"/>
  <c r="V17" i="1"/>
  <c r="W15" i="1"/>
  <c r="AB16" i="1"/>
  <c r="S29" i="1"/>
  <c r="V28" i="1"/>
  <c r="X27" i="1"/>
  <c r="Q4" i="1"/>
  <c r="R4" i="1"/>
  <c r="W4" i="1"/>
  <c r="X13" i="1"/>
  <c r="W16" i="1"/>
  <c r="AC14" i="1"/>
  <c r="S28" i="1"/>
  <c r="W29" i="1"/>
  <c r="X26" i="1"/>
  <c r="R3" i="1"/>
  <c r="W9" i="1"/>
  <c r="X4" i="1"/>
  <c r="V13" i="1"/>
  <c r="Q26" i="1"/>
  <c r="Q8" i="1"/>
  <c r="W8" i="1"/>
  <c r="V4" i="1"/>
  <c r="V14" i="1"/>
  <c r="V25" i="1"/>
  <c r="W25" i="1"/>
  <c r="AB26" i="1"/>
  <c r="AC6" i="1"/>
  <c r="AB4" i="1"/>
  <c r="AB8" i="1"/>
  <c r="AA3" i="1"/>
  <c r="AA7" i="1"/>
  <c r="AC7" i="1"/>
  <c r="AB5" i="1"/>
  <c r="AB9" i="1"/>
  <c r="AA4" i="1"/>
  <c r="AA8" i="1"/>
  <c r="AC16" i="1"/>
  <c r="AC13" i="1"/>
  <c r="AB17" i="1"/>
  <c r="AA19" i="1"/>
  <c r="AA15" i="1"/>
  <c r="AC17" i="1"/>
  <c r="AB14" i="1"/>
  <c r="AB18" i="1"/>
  <c r="AA18" i="1"/>
  <c r="AA14" i="1"/>
  <c r="AA9" i="1"/>
  <c r="AB3" i="1"/>
  <c r="AC8" i="1"/>
  <c r="AA17" i="1"/>
  <c r="AB15" i="1"/>
  <c r="AC15" i="1"/>
  <c r="AA26" i="1"/>
  <c r="S14" i="1"/>
  <c r="S16" i="1"/>
  <c r="S15" i="1"/>
  <c r="S19" i="1"/>
  <c r="R19" i="1"/>
  <c r="R15" i="1"/>
  <c r="Q18" i="1"/>
  <c r="Q14" i="1"/>
  <c r="S18" i="1"/>
  <c r="R18" i="1"/>
  <c r="R14" i="1"/>
  <c r="Q17" i="1"/>
  <c r="Q13" i="1"/>
  <c r="AC25" i="1"/>
  <c r="AC29" i="1"/>
  <c r="AB27" i="1"/>
  <c r="AB23" i="1"/>
  <c r="AA24" i="1"/>
  <c r="AC26" i="1"/>
  <c r="AB24" i="1"/>
  <c r="AB28" i="1"/>
  <c r="AA27" i="1"/>
  <c r="AA28" i="1"/>
  <c r="AA6" i="1"/>
  <c r="AB7" i="1"/>
  <c r="AC5" i="1"/>
  <c r="Q19" i="1"/>
  <c r="S13" i="1"/>
  <c r="AB13" i="1"/>
  <c r="AC19" i="1"/>
  <c r="R23" i="1"/>
  <c r="R28" i="1"/>
  <c r="AA23" i="1"/>
  <c r="AC23" i="1"/>
  <c r="AC28" i="1"/>
  <c r="S4" i="1"/>
  <c r="S8" i="1"/>
  <c r="R5" i="1"/>
  <c r="R9" i="1"/>
  <c r="Q6" i="1"/>
  <c r="Q3" i="1"/>
  <c r="X7" i="1"/>
  <c r="X3" i="1"/>
  <c r="V6" i="1"/>
  <c r="X9" i="1"/>
  <c r="W7" i="1"/>
  <c r="X6" i="1"/>
  <c r="V9" i="1"/>
  <c r="W18" i="1"/>
  <c r="W14" i="1"/>
  <c r="X17" i="1"/>
  <c r="W13" i="1"/>
  <c r="V16" i="1"/>
  <c r="W17" i="1"/>
  <c r="X14" i="1"/>
  <c r="X18" i="1"/>
  <c r="V19" i="1"/>
  <c r="V15" i="1"/>
  <c r="X25" i="1"/>
  <c r="X29" i="1"/>
  <c r="W27" i="1"/>
  <c r="W23" i="1"/>
  <c r="V26" i="1"/>
  <c r="S26" i="1"/>
  <c r="R24" i="1"/>
  <c r="R29" i="1"/>
  <c r="Q27" i="1"/>
  <c r="S23" i="1"/>
  <c r="R26" i="1"/>
  <c r="S27" i="1"/>
  <c r="R25" i="1"/>
  <c r="Q24" i="1"/>
  <c r="Q28" i="1"/>
  <c r="Q23" i="1"/>
  <c r="Q5" i="1"/>
  <c r="R7" i="1"/>
  <c r="S9" i="1"/>
  <c r="W3" i="1"/>
  <c r="W5" i="1"/>
  <c r="V5" i="1"/>
  <c r="X5" i="1"/>
  <c r="AA5" i="1"/>
  <c r="AB6" i="1"/>
  <c r="AC4" i="1"/>
  <c r="R13" i="1"/>
  <c r="S17" i="1"/>
  <c r="V18" i="1"/>
  <c r="X15" i="1"/>
  <c r="AA13" i="1"/>
  <c r="AB19" i="1"/>
  <c r="AC18" i="1"/>
  <c r="Q29" i="1"/>
  <c r="R27" i="1"/>
  <c r="S24" i="1"/>
  <c r="V29" i="1"/>
  <c r="W24" i="1"/>
  <c r="AA29" i="1"/>
  <c r="AB29" i="1"/>
  <c r="AC27" i="1"/>
  <c r="V23" i="1"/>
  <c r="V27" i="1"/>
  <c r="X23" i="1"/>
  <c r="W26" i="1"/>
  <c r="X28" i="1"/>
  <c r="R13" i="2"/>
  <c r="R17" i="2"/>
  <c r="Q16" i="2"/>
  <c r="P14" i="2"/>
  <c r="P18" i="2"/>
  <c r="R14" i="2"/>
  <c r="R18" i="2"/>
  <c r="Q17" i="2"/>
  <c r="P15" i="2"/>
  <c r="P13" i="2"/>
  <c r="R15" i="2"/>
  <c r="Q14" i="2"/>
  <c r="Q18" i="2"/>
  <c r="P16" i="2"/>
  <c r="R16" i="2"/>
  <c r="Q13" i="2"/>
  <c r="P17" i="2"/>
  <c r="Z24" i="2"/>
  <c r="Z28" i="2"/>
  <c r="AA25" i="2"/>
  <c r="Z25" i="2"/>
  <c r="Z26" i="2"/>
  <c r="AA23" i="2"/>
  <c r="AA27" i="2"/>
  <c r="Z23" i="2"/>
  <c r="Z27" i="2"/>
  <c r="AA24" i="2"/>
  <c r="U25" i="2"/>
  <c r="U27" i="2"/>
  <c r="V27" i="2"/>
  <c r="AA14" i="2"/>
  <c r="AA18" i="2"/>
  <c r="Z14" i="2"/>
  <c r="Z16" i="2"/>
  <c r="U15" i="2"/>
  <c r="W13" i="2"/>
  <c r="W17" i="2"/>
  <c r="U13" i="2"/>
  <c r="U18" i="2"/>
  <c r="U14" i="2"/>
  <c r="V16" i="2"/>
  <c r="W14" i="2"/>
  <c r="W18" i="2"/>
  <c r="U17" i="2"/>
  <c r="V17" i="2"/>
  <c r="W15" i="2"/>
  <c r="U16" i="2"/>
  <c r="V18" i="2"/>
  <c r="U6" i="2"/>
  <c r="V8" i="2"/>
  <c r="U7" i="2"/>
  <c r="W3" i="2"/>
  <c r="V4" i="2"/>
  <c r="W6" i="2"/>
  <c r="U4" i="2"/>
  <c r="U8" i="2"/>
  <c r="V6" i="2"/>
  <c r="W4" i="2"/>
  <c r="W8" i="2"/>
  <c r="U5" i="2"/>
  <c r="V3" i="2"/>
  <c r="V7" i="2"/>
  <c r="W5" i="2"/>
  <c r="AF17" i="1"/>
  <c r="AF18" i="1"/>
  <c r="AF16" i="1"/>
  <c r="AF15" i="1"/>
  <c r="AJ19" i="1"/>
  <c r="AH19" i="1"/>
  <c r="AF19" i="1"/>
  <c r="AF14" i="1"/>
  <c r="AH18" i="1"/>
  <c r="AF17" i="2"/>
  <c r="AD15" i="2"/>
  <c r="AD17" i="2"/>
  <c r="AF14" i="2"/>
  <c r="AD18" i="2"/>
  <c r="AD14" i="2"/>
  <c r="AF13" i="2"/>
  <c r="AF16" i="2"/>
  <c r="AD13" i="2"/>
  <c r="AD16" i="2"/>
  <c r="AF15" i="2"/>
  <c r="AF18" i="2"/>
  <c r="AJ15" i="1"/>
  <c r="AH13" i="1"/>
  <c r="AH14" i="1"/>
  <c r="AH17" i="1"/>
  <c r="AF13" i="1"/>
  <c r="AJ17" i="1"/>
  <c r="AH15" i="1"/>
  <c r="AH16" i="1"/>
  <c r="AJ16" i="1"/>
  <c r="AJ13" i="1"/>
  <c r="AH18" i="2" l="1"/>
  <c r="AH14" i="2"/>
  <c r="AH15" i="2"/>
  <c r="AH13" i="2"/>
  <c r="AH16" i="2"/>
  <c r="AH17" i="2"/>
</calcChain>
</file>

<file path=xl/sharedStrings.xml><?xml version="1.0" encoding="utf-8"?>
<sst xmlns="http://schemas.openxmlformats.org/spreadsheetml/2006/main" count="165" uniqueCount="33">
  <si>
    <t>mean (abs)</t>
  </si>
  <si>
    <t>A</t>
  </si>
  <si>
    <t>B</t>
  </si>
  <si>
    <t>C</t>
  </si>
  <si>
    <t>D</t>
  </si>
  <si>
    <t>E</t>
  </si>
  <si>
    <t>F</t>
  </si>
  <si>
    <t>DMSO</t>
  </si>
  <si>
    <t>G</t>
  </si>
  <si>
    <t>blank</t>
  </si>
  <si>
    <t>H</t>
  </si>
  <si>
    <t>%cell via</t>
  </si>
  <si>
    <t>sd (abs)</t>
  </si>
  <si>
    <t>crude</t>
  </si>
  <si>
    <t>unknown 4</t>
  </si>
  <si>
    <t>unknown 5</t>
  </si>
  <si>
    <t>unknown 1</t>
  </si>
  <si>
    <t>unknown 2</t>
  </si>
  <si>
    <t>concentration</t>
  </si>
  <si>
    <t>cell mortality</t>
  </si>
  <si>
    <t>IC50</t>
  </si>
  <si>
    <t>β-sitosterol</t>
  </si>
  <si>
    <t>(µg/ml)</t>
  </si>
  <si>
    <t xml:space="preserve"> </t>
  </si>
  <si>
    <t>Concentration (µg/ml)</t>
  </si>
  <si>
    <t>Crude extracts</t>
  </si>
  <si>
    <r>
      <t>β</t>
    </r>
    <r>
      <rPr>
        <sz val="11.5"/>
        <color theme="1"/>
        <rFont val="Times New Roman"/>
        <family val="1"/>
      </rPr>
      <t>-sitosterol</t>
    </r>
  </si>
  <si>
    <t>% cell via</t>
  </si>
  <si>
    <r>
      <rPr>
        <sz val="12"/>
        <color theme="1"/>
        <rFont val="Calibri"/>
        <family val="2"/>
      </rPr>
      <t>β</t>
    </r>
    <r>
      <rPr>
        <sz val="11.5"/>
        <color theme="1"/>
        <rFont val="Times New Roman"/>
        <family val="1"/>
      </rPr>
      <t>-sitosterol</t>
    </r>
  </si>
  <si>
    <t>Concentration</t>
  </si>
  <si>
    <t>Absorbance</t>
  </si>
  <si>
    <t>Absorbance (abs)</t>
  </si>
  <si>
    <t>% cell viability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</si>
</sst>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0"/>
    <numFmt numFmtId="188" formatCode="#,##0.000"/>
  </numFmts>
  <fonts count="9" x14ac:knownFonts="1">
    <font>
      <sz val="12"/>
      <color theme="1"/>
      <name val="Times New Roman"/>
      <family val="2"/>
      <charset val="222"/>
    </font>
    <font>
      <sz val="10"/>
      <name val="Arial"/>
    </font>
    <font>
      <sz val="10"/>
      <name val="Arial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1.5"/>
      <color theme="1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187" fontId="3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188" fontId="5" fillId="0" borderId="9" xfId="0" applyNumberFormat="1" applyFont="1" applyBorder="1" applyAlignment="1">
      <alignment horizontal="center" vertical="center"/>
    </xf>
    <xf numFmtId="188" fontId="5" fillId="0" borderId="2" xfId="0" applyNumberFormat="1" applyFont="1" applyBorder="1" applyAlignment="1">
      <alignment horizontal="center" vertical="center"/>
    </xf>
    <xf numFmtId="188" fontId="5" fillId="4" borderId="3" xfId="0" applyNumberFormat="1" applyFont="1" applyFill="1" applyBorder="1" applyAlignment="1">
      <alignment horizontal="center" vertical="center"/>
    </xf>
    <xf numFmtId="188" fontId="5" fillId="0" borderId="11" xfId="0" applyNumberFormat="1" applyFont="1" applyBorder="1" applyAlignment="1">
      <alignment horizontal="center" vertical="center"/>
    </xf>
    <xf numFmtId="188" fontId="5" fillId="0" borderId="5" xfId="0" applyNumberFormat="1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/>
    </xf>
    <xf numFmtId="188" fontId="5" fillId="0" borderId="10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>
      <alignment horizontal="center" vertical="center"/>
    </xf>
    <xf numFmtId="188" fontId="5" fillId="3" borderId="1" xfId="0" applyNumberFormat="1" applyFont="1" applyFill="1" applyBorder="1" applyAlignment="1">
      <alignment horizontal="center" vertical="center"/>
    </xf>
    <xf numFmtId="188" fontId="5" fillId="3" borderId="7" xfId="0" applyNumberFormat="1" applyFont="1" applyFill="1" applyBorder="1" applyAlignment="1">
      <alignment horizontal="center" vertical="center"/>
    </xf>
    <xf numFmtId="188" fontId="5" fillId="3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188" fontId="5" fillId="0" borderId="1" xfId="0" applyNumberFormat="1" applyFont="1" applyFill="1" applyBorder="1" applyAlignment="1">
      <alignment horizontal="center" vertical="center"/>
    </xf>
    <xf numFmtId="188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8" fillId="0" borderId="0" xfId="2" applyNumberFormat="1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/>
    <xf numFmtId="0" fontId="8" fillId="2" borderId="0" xfId="1" applyFont="1" applyFill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187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187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188" fontId="5" fillId="8" borderId="12" xfId="0" applyNumberFormat="1" applyFont="1" applyFill="1" applyBorder="1" applyAlignment="1">
      <alignment horizontal="center" vertical="center"/>
    </xf>
    <xf numFmtId="188" fontId="5" fillId="8" borderId="8" xfId="0" applyNumberFormat="1" applyFont="1" applyFill="1" applyBorder="1" applyAlignment="1">
      <alignment horizontal="center" vertical="center"/>
    </xf>
    <xf numFmtId="188" fontId="5" fillId="7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Normal 2" xfId="1"/>
    <cellStyle name="Normal 3" xfId="2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66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>
                <a:latin typeface="TH SarabunPSK" pitchFamily="34" charset="-34"/>
                <a:cs typeface="TH SarabunPSK" pitchFamily="34" charset="-34"/>
              </a:defRPr>
            </a:pPr>
            <a:r>
              <a:rPr lang="en-US">
                <a:latin typeface="TH SarabunPSK" pitchFamily="34" charset="-34"/>
                <a:cs typeface="TH SarabunPSK" pitchFamily="34" charset="-34"/>
              </a:rPr>
              <a:t>Cell</a:t>
            </a:r>
            <a:r>
              <a:rPr lang="en-US" baseline="0">
                <a:latin typeface="TH SarabunPSK" pitchFamily="34" charset="-34"/>
                <a:cs typeface="TH SarabunPSK" pitchFamily="34" charset="-34"/>
              </a:rPr>
              <a:t> viability percentage of BF-2 cell line</a:t>
            </a:r>
            <a:endParaRPr lang="en-US">
              <a:latin typeface="TH SarabunPSK" pitchFamily="34" charset="-34"/>
              <a:cs typeface="TH SarabunPSK" pitchFamily="34" charset="-34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292326405577885E-2"/>
          <c:y val="2.7462806278111533E-2"/>
          <c:w val="0.7608279781445505"/>
          <c:h val="0.65513410409299444"/>
        </c:manualLayout>
      </c:layout>
      <c:barChart>
        <c:barDir val="col"/>
        <c:grouping val="clustered"/>
        <c:varyColors val="0"/>
        <c:ser>
          <c:idx val="0"/>
          <c:order val="0"/>
          <c:tx>
            <c:v>unknown 1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'Pure compound 3 replicates'!$AE$13:$AE$18</c:f>
              </c:numRef>
            </c:plus>
            <c:minus>
              <c:numRef>
                <c:f>'Pure compound 3 replicates'!$AE$13:$AE$18</c:f>
              </c:numRef>
            </c:minus>
          </c:errBars>
          <c:cat>
            <c:numRef>
              <c:f>'Pure compound 3 replicates'!$AC$13:$AC$17</c:f>
              <c:numCache>
                <c:formatCode>@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cat>
          <c:val>
            <c:numRef>
              <c:f>'Pure compound 3 replicates'!$AD$13:$AD$17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48-4346-8E6D-918855D2DAC4}"/>
            </c:ext>
          </c:extLst>
        </c:ser>
        <c:ser>
          <c:idx val="1"/>
          <c:order val="1"/>
          <c:tx>
            <c:v>unknown 2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'Pure compound 3 replicates'!$AG$13:$AG$17</c:f>
              </c:numRef>
            </c:plus>
            <c:minus>
              <c:numRef>
                <c:f>'Pure compound 3 replicates'!$AG$13:$AG$17</c:f>
              </c:numRef>
            </c:minus>
          </c:errBars>
          <c:val>
            <c:numRef>
              <c:f>'Pure compound 3 replicates'!$AF$13:$AF$17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48-4346-8E6D-918855D2DAC4}"/>
            </c:ext>
          </c:extLst>
        </c:ser>
        <c:ser>
          <c:idx val="2"/>
          <c:order val="2"/>
          <c:tx>
            <c:v>unknown 3</c:v>
          </c:tx>
          <c:invertIfNegative val="0"/>
          <c:errBars>
            <c:errBarType val="both"/>
            <c:errValType val="cust"/>
            <c:noEndCap val="0"/>
            <c:plus>
              <c:numRef>
                <c:f>'Pure compound 3 replicates'!$AI$13:$AI$17</c:f>
                <c:numCache>
                  <c:formatCode>General</c:formatCode>
                  <c:ptCount val="5"/>
                  <c:pt idx="0">
                    <c:v>5.4633882445888023E-2</c:v>
                  </c:pt>
                  <c:pt idx="1">
                    <c:v>5.7777831196556523E-2</c:v>
                  </c:pt>
                  <c:pt idx="2">
                    <c:v>0.1072276912825124</c:v>
                  </c:pt>
                  <c:pt idx="3">
                    <c:v>6.1101918500521962E-2</c:v>
                  </c:pt>
                  <c:pt idx="4">
                    <c:v>9.2526272545213322E-3</c:v>
                  </c:pt>
                </c:numCache>
              </c:numRef>
            </c:plus>
            <c:minus>
              <c:numRef>
                <c:f>'Pure compound 3 replicates'!$AI$13:$AI$17</c:f>
                <c:numCache>
                  <c:formatCode>General</c:formatCode>
                  <c:ptCount val="5"/>
                  <c:pt idx="0">
                    <c:v>5.4633882445888023E-2</c:v>
                  </c:pt>
                  <c:pt idx="1">
                    <c:v>5.7777831196556523E-2</c:v>
                  </c:pt>
                  <c:pt idx="2">
                    <c:v>0.1072276912825124</c:v>
                  </c:pt>
                  <c:pt idx="3">
                    <c:v>6.1101918500521962E-2</c:v>
                  </c:pt>
                  <c:pt idx="4">
                    <c:v>9.2526272545213322E-3</c:v>
                  </c:pt>
                </c:numCache>
              </c:numRef>
            </c:minus>
          </c:errBars>
          <c:val>
            <c:numRef>
              <c:f>'Pure compound 3 replicates'!$AH$13:$AH$17</c:f>
              <c:numCache>
                <c:formatCode>General</c:formatCode>
                <c:ptCount val="5"/>
                <c:pt idx="0">
                  <c:v>99.999999999999972</c:v>
                </c:pt>
                <c:pt idx="1">
                  <c:v>140.19312247561129</c:v>
                </c:pt>
                <c:pt idx="2">
                  <c:v>189.66270831237799</c:v>
                </c:pt>
                <c:pt idx="3">
                  <c:v>114.88403787989692</c:v>
                </c:pt>
                <c:pt idx="4">
                  <c:v>36.860174222030977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48-4346-8E6D-918855D2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98752"/>
        <c:axId val="270814808"/>
      </c:barChart>
      <c:catAx>
        <c:axId val="13119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H SarabunPSK" pitchFamily="34" charset="-34"/>
                    <a:cs typeface="TH SarabunPSK" pitchFamily="34" charset="-34"/>
                  </a:defRPr>
                </a:pPr>
                <a:r>
                  <a:rPr lang="en-US" sz="1400">
                    <a:latin typeface="TH SarabunPSK" pitchFamily="34" charset="-34"/>
                    <a:cs typeface="TH SarabunPSK" pitchFamily="34" charset="-34"/>
                  </a:rPr>
                  <a:t>concentration (µg/ml)</a:t>
                </a:r>
              </a:p>
            </c:rich>
          </c:tx>
          <c:layout/>
          <c:overlay val="0"/>
        </c:title>
        <c:numFmt formatCode="@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70814808"/>
        <c:crosses val="autoZero"/>
        <c:auto val="1"/>
        <c:lblAlgn val="ctr"/>
        <c:lblOffset val="100"/>
        <c:noMultiLvlLbl val="0"/>
      </c:catAx>
      <c:valAx>
        <c:axId val="270814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>
                    <a:latin typeface="TH SarabunPSK" pitchFamily="34" charset="-34"/>
                    <a:cs typeface="TH SarabunPSK" pitchFamily="34" charset="-34"/>
                  </a:defRPr>
                </a:pPr>
                <a:r>
                  <a:rPr lang="en-US" sz="1600">
                    <a:latin typeface="TH SarabunPSK" pitchFamily="34" charset="-34"/>
                    <a:cs typeface="TH SarabunPSK" pitchFamily="34" charset="-34"/>
                  </a:rPr>
                  <a:t>cell viability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3119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Cell viability percentage</a:t>
            </a:r>
            <a:r>
              <a:rPr lang="en-US" baseline="0"/>
              <a:t> of BF-2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Crude extracts 3 replicates'!$AF$11</c:f>
              <c:strCache>
                <c:ptCount val="1"/>
                <c:pt idx="0">
                  <c:v>unknown 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5D0-4512-B00E-A52162D0ACDE}"/>
              </c:ext>
            </c:extLst>
          </c:dPt>
          <c:errBars>
            <c:errBarType val="both"/>
            <c:errValType val="cust"/>
            <c:noEndCap val="0"/>
            <c:plus>
              <c:numRef>
                <c:f>' Crude extracts 3 replicates'!$AG$13:$AG$19</c:f>
              </c:numRef>
            </c:plus>
            <c:minus>
              <c:numRef>
                <c:f>' Crude extracts 3 replicates'!$AG$13:$AG$19</c:f>
              </c:numRef>
            </c:minus>
          </c:errBars>
          <c:cat>
            <c:numRef>
              <c:f>' Crude extracts 3 replicates'!$AE$13:$AE$19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cat>
          <c:val>
            <c:numRef>
              <c:f>' Crude extracts 3 replicates'!$AF$13:$AF$19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5D0-4512-B00E-A52162D0ACDE}"/>
            </c:ext>
          </c:extLst>
        </c:ser>
        <c:ser>
          <c:idx val="1"/>
          <c:order val="1"/>
          <c:tx>
            <c:strRef>
              <c:f>' Crude extracts 3 replicates'!$AH$11</c:f>
              <c:strCache>
                <c:ptCount val="1"/>
                <c:pt idx="0">
                  <c:v>unknown 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 Crude extracts 3 replicates'!$AI$13:$AI$19</c:f>
              </c:numRef>
            </c:plus>
            <c:minus>
              <c:numRef>
                <c:f>' Crude extracts 3 replicates'!$AI$13:$AI$19</c:f>
              </c:numRef>
            </c:minus>
          </c:errBars>
          <c:cat>
            <c:numRef>
              <c:f>' Crude extracts 3 replicates'!$AE$13:$AE$19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cat>
          <c:val>
            <c:numRef>
              <c:f>' Crude extracts 3 replicates'!$AH$13:$AH$19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5D0-4512-B00E-A52162D0ACDE}"/>
            </c:ext>
          </c:extLst>
        </c:ser>
        <c:ser>
          <c:idx val="2"/>
          <c:order val="2"/>
          <c:tx>
            <c:strRef>
              <c:f>' Crude extracts 3 replicates'!$AJ$11</c:f>
              <c:strCache>
                <c:ptCount val="1"/>
                <c:pt idx="0">
                  <c:v>Crude extracts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 Crude extracts 3 replicates'!$AK$13:$AK$19</c:f>
                <c:numCache>
                  <c:formatCode>General</c:formatCode>
                  <c:ptCount val="7"/>
                  <c:pt idx="0">
                    <c:v>6.3809177326706823E-2</c:v>
                  </c:pt>
                  <c:pt idx="1">
                    <c:v>7.3111406618787983E-2</c:v>
                  </c:pt>
                  <c:pt idx="2">
                    <c:v>5.0047477458908821E-2</c:v>
                  </c:pt>
                  <c:pt idx="3">
                    <c:v>8.2919807310704974E-2</c:v>
                  </c:pt>
                  <c:pt idx="4">
                    <c:v>6.1144182970345781E-2</c:v>
                  </c:pt>
                  <c:pt idx="5">
                    <c:v>9.153020145163988E-3</c:v>
                  </c:pt>
                  <c:pt idx="6">
                    <c:v>4.0756730868791611E-3</c:v>
                  </c:pt>
                </c:numCache>
              </c:numRef>
            </c:plus>
            <c:minus>
              <c:numRef>
                <c:f>' Crude extracts 3 replicates'!$AK$13:$AK$19</c:f>
                <c:numCache>
                  <c:formatCode>General</c:formatCode>
                  <c:ptCount val="7"/>
                  <c:pt idx="0">
                    <c:v>6.3809177326706823E-2</c:v>
                  </c:pt>
                  <c:pt idx="1">
                    <c:v>7.3111406618787983E-2</c:v>
                  </c:pt>
                  <c:pt idx="2">
                    <c:v>5.0047477458908821E-2</c:v>
                  </c:pt>
                  <c:pt idx="3">
                    <c:v>8.2919807310704974E-2</c:v>
                  </c:pt>
                  <c:pt idx="4">
                    <c:v>6.1144182970345781E-2</c:v>
                  </c:pt>
                  <c:pt idx="5">
                    <c:v>9.153020145163988E-3</c:v>
                  </c:pt>
                  <c:pt idx="6">
                    <c:v>4.0756730868791611E-3</c:v>
                  </c:pt>
                </c:numCache>
              </c:numRef>
            </c:minus>
          </c:errBars>
          <c:cat>
            <c:numRef>
              <c:f>' Crude extracts 3 replicates'!$AE$13:$AE$19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cat>
          <c:val>
            <c:numRef>
              <c:f>' Crude extracts 3 replicates'!$AJ$13:$AJ$19</c:f>
              <c:numCache>
                <c:formatCode>0.000</c:formatCode>
                <c:ptCount val="7"/>
                <c:pt idx="0">
                  <c:v>99.999999999999986</c:v>
                </c:pt>
                <c:pt idx="1">
                  <c:v>147.92757126145779</c:v>
                </c:pt>
                <c:pt idx="2">
                  <c:v>176.04650550181134</c:v>
                </c:pt>
                <c:pt idx="3">
                  <c:v>166.53952757514347</c:v>
                </c:pt>
                <c:pt idx="4">
                  <c:v>150.18465346277605</c:v>
                </c:pt>
                <c:pt idx="5">
                  <c:v>53.337032660563047</c:v>
                </c:pt>
                <c:pt idx="6">
                  <c:v>20.867329125702014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D0-4512-B00E-A52162D0A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298056"/>
        <c:axId val="270259272"/>
      </c:barChart>
      <c:catAx>
        <c:axId val="270298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TH SarabunPSK" pitchFamily="34" charset="-34"/>
                    <a:cs typeface="TH SarabunPSK" pitchFamily="34" charset="-34"/>
                  </a:defRPr>
                </a:pPr>
                <a:r>
                  <a:rPr lang="en-US" sz="1400">
                    <a:latin typeface="TH SarabunPSK" pitchFamily="34" charset="-34"/>
                    <a:cs typeface="TH SarabunPSK" pitchFamily="34" charset="-34"/>
                  </a:rPr>
                  <a:t>concentration</a:t>
                </a:r>
                <a:r>
                  <a:rPr lang="en-US" sz="1400" baseline="0">
                    <a:latin typeface="TH SarabunPSK" pitchFamily="34" charset="-34"/>
                    <a:cs typeface="TH SarabunPSK" pitchFamily="34" charset="-34"/>
                  </a:rPr>
                  <a:t> (µg/ml)</a:t>
                </a:r>
                <a:endParaRPr lang="en-US" sz="1400">
                  <a:latin typeface="TH SarabunPSK" pitchFamily="34" charset="-34"/>
                  <a:cs typeface="TH SarabunPSK" pitchFamily="34" charset="-34"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th-TH"/>
          </a:p>
        </c:txPr>
        <c:crossAx val="270259272"/>
        <c:crosses val="autoZero"/>
        <c:auto val="1"/>
        <c:lblAlgn val="ctr"/>
        <c:lblOffset val="100"/>
        <c:noMultiLvlLbl val="0"/>
      </c:catAx>
      <c:valAx>
        <c:axId val="270259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cell viability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h-TH"/>
          </a:p>
        </c:txPr>
        <c:crossAx val="270298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IC50 values'!$I$2</c:f>
              <c:strCache>
                <c:ptCount val="1"/>
                <c:pt idx="0">
                  <c:v>unknown 1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2255145982858335"/>
                  <c:y val="8.854785478547855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7030A0"/>
                      </a:solidFill>
                    </a:defRPr>
                  </a:pPr>
                  <a:endParaRPr lang="th-TH"/>
                </a:p>
              </c:txPr>
            </c:trendlineLbl>
          </c:trendline>
          <c:xVal>
            <c:numRef>
              <c:f>' IC50 values'!$H$4:$H$8</c:f>
              <c:numCache>
                <c:formatCode>#,##0.000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xVal>
          <c:yVal>
            <c:numRef>
              <c:f>' IC50 values'!$I$4:$I$8</c:f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C40-4108-B974-3B740CBFDD65}"/>
            </c:ext>
          </c:extLst>
        </c:ser>
        <c:ser>
          <c:idx val="1"/>
          <c:order val="1"/>
          <c:tx>
            <c:strRef>
              <c:f>' IC50 values'!$J$2</c:f>
              <c:strCache>
                <c:ptCount val="1"/>
                <c:pt idx="0">
                  <c:v>unknown 2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1410271061250089"/>
                  <c:y val="-2.674098905953587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th-TH"/>
                </a:p>
              </c:txPr>
            </c:trendlineLbl>
          </c:trendline>
          <c:xVal>
            <c:numRef>
              <c:f>' IC50 values'!$H$4:$H$8</c:f>
              <c:numCache>
                <c:formatCode>#,##0.000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xVal>
          <c:yVal>
            <c:numRef>
              <c:f>' IC50 values'!$J$4:$J$8</c:f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C40-4108-B974-3B740CBFDD65}"/>
            </c:ext>
          </c:extLst>
        </c:ser>
        <c:ser>
          <c:idx val="2"/>
          <c:order val="2"/>
          <c:tx>
            <c:strRef>
              <c:f>' IC50 values'!$K$2</c:f>
              <c:strCache>
                <c:ptCount val="1"/>
                <c:pt idx="0">
                  <c:v>β-sitosterol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0586709404687246"/>
                  <c:y val="0.1164130350042878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th-TH"/>
                </a:p>
              </c:txPr>
            </c:trendlineLbl>
          </c:trendline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numRef>
              <c:f>' IC50 values'!$H$4:$H$8</c:f>
              <c:numCache>
                <c:formatCode>#,##0.000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xVal>
          <c:yVal>
            <c:numRef>
              <c:f>' IC50 values'!$K$4:$K$8</c:f>
              <c:numCache>
                <c:formatCode>#,##0.000</c:formatCode>
                <c:ptCount val="5"/>
                <c:pt idx="0">
                  <c:v>0</c:v>
                </c:pt>
                <c:pt idx="1">
                  <c:v>-40.19312247561129</c:v>
                </c:pt>
                <c:pt idx="2">
                  <c:v>-89.662708312377987</c:v>
                </c:pt>
                <c:pt idx="3">
                  <c:v>-14.884037879896923</c:v>
                </c:pt>
                <c:pt idx="4">
                  <c:v>63.139825777969023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EC40-4108-B974-3B740CBFD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263184"/>
        <c:axId val="271129880"/>
      </c:scatterChart>
      <c:valAx>
        <c:axId val="270263184"/>
        <c:scaling>
          <c:orientation val="minMax"/>
        </c:scaling>
        <c:delete val="0"/>
        <c:axPos val="b"/>
        <c:numFmt formatCode="#,##0.000" sourceLinked="1"/>
        <c:majorTickMark val="out"/>
        <c:minorTickMark val="none"/>
        <c:tickLblPos val="nextTo"/>
        <c:crossAx val="271129880"/>
        <c:crosses val="autoZero"/>
        <c:crossBetween val="midCat"/>
      </c:valAx>
      <c:valAx>
        <c:axId val="271129880"/>
        <c:scaling>
          <c:orientation val="minMax"/>
        </c:scaling>
        <c:delete val="0"/>
        <c:axPos val="l"/>
        <c:numFmt formatCode="#,##0.000" sourceLinked="1"/>
        <c:majorTickMark val="out"/>
        <c:minorTickMark val="none"/>
        <c:tickLblPos val="nextTo"/>
        <c:crossAx val="270263184"/>
        <c:crosses val="autoZero"/>
        <c:crossBetween val="midCat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2237065941978496"/>
          <c:y val="0.45957511499181414"/>
          <c:w val="0.25639040252711776"/>
          <c:h val="0.358077492788648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 IC50 values'!$I$10</c:f>
              <c:strCache>
                <c:ptCount val="1"/>
                <c:pt idx="0">
                  <c:v>unknown 4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rgbClr val="00B0F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2255145982858335"/>
                  <c:y val="8.854785478547855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th-TH"/>
                </a:p>
              </c:txPr>
            </c:trendlineLbl>
          </c:trendline>
          <c:xVal>
            <c:numRef>
              <c:f>' IC50 values'!$H$12:$H$18</c:f>
              <c:numCache>
                <c:formatCode>#,##0.000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xVal>
          <c:yVal>
            <c:numRef>
              <c:f>' IC50 values'!$I$12:$I$18</c:f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E2C-4FAA-A495-60A5F9EE6F2C}"/>
            </c:ext>
          </c:extLst>
        </c:ser>
        <c:ser>
          <c:idx val="1"/>
          <c:order val="1"/>
          <c:tx>
            <c:strRef>
              <c:f>' IC50 values'!$J$10</c:f>
              <c:strCache>
                <c:ptCount val="1"/>
                <c:pt idx="0">
                  <c:v>unknown 5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rgbClr val="00B05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071683738647713"/>
                  <c:y val="-3.5242587250851068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B050"/>
                      </a:solidFill>
                    </a:defRPr>
                  </a:pPr>
                  <a:endParaRPr lang="th-TH"/>
                </a:p>
              </c:txPr>
            </c:trendlineLbl>
          </c:trendline>
          <c:xVal>
            <c:numRef>
              <c:f>' IC50 values'!$H$12:$H$18</c:f>
              <c:numCache>
                <c:formatCode>#,##0.000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xVal>
          <c:yVal>
            <c:numRef>
              <c:f>' IC50 values'!$J$12:$J$18</c:f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E2C-4FAA-A495-60A5F9EE6F2C}"/>
            </c:ext>
          </c:extLst>
        </c:ser>
        <c:ser>
          <c:idx val="2"/>
          <c:order val="2"/>
          <c:tx>
            <c:strRef>
              <c:f>' IC50 values'!$K$10</c:f>
              <c:strCache>
                <c:ptCount val="1"/>
                <c:pt idx="0">
                  <c:v>Crude extracts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trendlin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linear"/>
            <c:dispRSqr val="0"/>
            <c:dispEq val="0"/>
          </c:trendline>
          <c:trendline>
            <c:spPr>
              <a:ln>
                <a:solidFill>
                  <a:srgbClr val="FFC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32401793138689522"/>
                  <c:y val="0.1689002364803409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FC000"/>
                      </a:solidFill>
                    </a:defRPr>
                  </a:pPr>
                  <a:endParaRPr lang="th-TH"/>
                </a:p>
              </c:txPr>
            </c:trendlineLbl>
          </c:trendline>
          <c:xVal>
            <c:numRef>
              <c:f>' IC50 values'!$H$12:$H$18</c:f>
              <c:numCache>
                <c:formatCode>#,##0.000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xVal>
          <c:yVal>
            <c:numRef>
              <c:f>' IC50 values'!$K$12:$K$18</c:f>
              <c:numCache>
                <c:formatCode>#,##0.000</c:formatCode>
                <c:ptCount val="7"/>
                <c:pt idx="0">
                  <c:v>0</c:v>
                </c:pt>
                <c:pt idx="1">
                  <c:v>-47.927571261457786</c:v>
                </c:pt>
                <c:pt idx="2">
                  <c:v>-76.046505501811339</c:v>
                </c:pt>
                <c:pt idx="3">
                  <c:v>-66.539527575143467</c:v>
                </c:pt>
                <c:pt idx="4">
                  <c:v>-50.184653462776055</c:v>
                </c:pt>
                <c:pt idx="5">
                  <c:v>46.662967339436953</c:v>
                </c:pt>
                <c:pt idx="6">
                  <c:v>79.132670874297986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E2C-4FAA-A495-60A5F9EE6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261320"/>
        <c:axId val="270323416"/>
      </c:scatterChart>
      <c:valAx>
        <c:axId val="270261320"/>
        <c:scaling>
          <c:orientation val="minMax"/>
        </c:scaling>
        <c:delete val="0"/>
        <c:axPos val="b"/>
        <c:numFmt formatCode="#,##0.000" sourceLinked="1"/>
        <c:majorTickMark val="out"/>
        <c:minorTickMark val="none"/>
        <c:tickLblPos val="nextTo"/>
        <c:crossAx val="270323416"/>
        <c:crosses val="autoZero"/>
        <c:crossBetween val="midCat"/>
      </c:valAx>
      <c:valAx>
        <c:axId val="270323416"/>
        <c:scaling>
          <c:orientation val="minMax"/>
        </c:scaling>
        <c:delete val="0"/>
        <c:axPos val="l"/>
        <c:numFmt formatCode="#,##0.000" sourceLinked="1"/>
        <c:majorTickMark val="out"/>
        <c:minorTickMark val="none"/>
        <c:tickLblPos val="nextTo"/>
        <c:crossAx val="270261320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2237065941978496"/>
          <c:y val="0.45957511499181414"/>
          <c:w val="0.25639040252711776"/>
          <c:h val="0.358077492788648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7391304347825"/>
          <c:y val="0.27034934150698237"/>
          <c:w val="0.8187130434782609"/>
          <c:h val="0.5179680129823837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737651489216021"/>
                  <c:y val="7.25079727573917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th-TH"/>
                </a:p>
              </c:txPr>
            </c:trendlineLbl>
          </c:trendline>
          <c:xVal>
            <c:numRef>
              <c:f>'Conclusion for publication'!$B$16:$B$22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xVal>
          <c:yVal>
            <c:numRef>
              <c:f>'Conclusion for publication'!$C$16:$C$22</c:f>
              <c:numCache>
                <c:formatCode>General</c:formatCode>
                <c:ptCount val="7"/>
                <c:pt idx="0">
                  <c:v>0</c:v>
                </c:pt>
                <c:pt idx="1">
                  <c:v>-47.927571261457786</c:v>
                </c:pt>
                <c:pt idx="2">
                  <c:v>-76.046505501811339</c:v>
                </c:pt>
                <c:pt idx="3">
                  <c:v>-66.539527575143467</c:v>
                </c:pt>
                <c:pt idx="4">
                  <c:v>-50.184653462776055</c:v>
                </c:pt>
                <c:pt idx="5">
                  <c:v>46.662967339436953</c:v>
                </c:pt>
                <c:pt idx="6">
                  <c:v>79.132670874297986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B52-4C92-862D-92DBF24B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180424"/>
        <c:axId val="271182384"/>
      </c:scatterChart>
      <c:valAx>
        <c:axId val="271180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Cell mortality</a:t>
                </a:r>
                <a:endParaRPr lang="th-TH" sz="1000" baseline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H SarabunPSK" panose="020B0500040200020003" pitchFamily="34" charset="-34"/>
                </a:endParaRPr>
              </a:p>
            </c:rich>
          </c:tx>
          <c:layout>
            <c:manualLayout>
              <c:xMode val="edge"/>
              <c:yMode val="edge"/>
              <c:x val="0.40518260869565215"/>
              <c:y val="0.8335152068665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82384"/>
        <c:crosses val="autoZero"/>
        <c:crossBetween val="midCat"/>
      </c:valAx>
      <c:valAx>
        <c:axId val="27118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(µg/mL)</a:t>
                </a:r>
                <a:endParaRPr lang="th-TH" sz="100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H SarabunPSK" panose="020B0500040200020003" pitchFamily="34" charset="-34"/>
                </a:endParaRPr>
              </a:p>
            </c:rich>
          </c:tx>
          <c:layout>
            <c:manualLayout>
              <c:xMode val="edge"/>
              <c:yMode val="edge"/>
              <c:x val="1.391304347826087E-2"/>
              <c:y val="0.31552192443834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80424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'Conclusion for publication'!$D$31:$D$35</c:f>
                <c:numCache>
                  <c:formatCode>General</c:formatCode>
                  <c:ptCount val="5"/>
                  <c:pt idx="0">
                    <c:v>5.4633882445888023E-2</c:v>
                  </c:pt>
                  <c:pt idx="1">
                    <c:v>5.7777831196556523E-2</c:v>
                  </c:pt>
                  <c:pt idx="2">
                    <c:v>0.1072276912825124</c:v>
                  </c:pt>
                  <c:pt idx="3">
                    <c:v>6.1101918500521962E-2</c:v>
                  </c:pt>
                  <c:pt idx="4">
                    <c:v>9.2526272545213322E-3</c:v>
                  </c:pt>
                </c:numCache>
              </c:numRef>
            </c:plus>
            <c:minus>
              <c:numRef>
                <c:f>'Conclusion for publication'!$D$31:$D$35</c:f>
                <c:numCache>
                  <c:formatCode>General</c:formatCode>
                  <c:ptCount val="5"/>
                  <c:pt idx="0">
                    <c:v>5.4633882445888023E-2</c:v>
                  </c:pt>
                  <c:pt idx="1">
                    <c:v>5.7777831196556523E-2</c:v>
                  </c:pt>
                  <c:pt idx="2">
                    <c:v>0.1072276912825124</c:v>
                  </c:pt>
                  <c:pt idx="3">
                    <c:v>6.1101918500521962E-2</c:v>
                  </c:pt>
                  <c:pt idx="4">
                    <c:v>9.2526272545213322E-3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'Conclusion for publication'!$B$31:$B$35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cat>
          <c:val>
            <c:numRef>
              <c:f>'Conclusion for publication'!$C$31:$C$35</c:f>
              <c:numCache>
                <c:formatCode>#,##0.000</c:formatCode>
                <c:ptCount val="5"/>
                <c:pt idx="0">
                  <c:v>99.999999999999972</c:v>
                </c:pt>
                <c:pt idx="1">
                  <c:v>140.19312247561129</c:v>
                </c:pt>
                <c:pt idx="2">
                  <c:v>189.66270831237799</c:v>
                </c:pt>
                <c:pt idx="3">
                  <c:v>114.88403787989692</c:v>
                </c:pt>
                <c:pt idx="4">
                  <c:v>36.860174222030977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3A-444B-9BA7-2DC8D8B08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179248"/>
        <c:axId val="271181600"/>
      </c:barChart>
      <c:catAx>
        <c:axId val="27117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Concentration of </a:t>
                </a:r>
                <a:r>
                  <a:rPr lang="el-GR"/>
                  <a:t>β-</a:t>
                </a:r>
                <a:r>
                  <a:rPr lang="en-US"/>
                  <a:t>sitosterol (µg/mL)</a:t>
                </a:r>
              </a:p>
            </c:rich>
          </c:tx>
          <c:layout>
            <c:manualLayout>
              <c:xMode val="edge"/>
              <c:yMode val="edge"/>
              <c:x val="0.33949190726159229"/>
              <c:y val="0.860226587368068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81600"/>
        <c:crosses val="autoZero"/>
        <c:auto val="1"/>
        <c:lblAlgn val="ctr"/>
        <c:lblOffset val="100"/>
        <c:noMultiLvlLbl val="0"/>
      </c:catAx>
      <c:valAx>
        <c:axId val="2711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 of cell viability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7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'Conclusion for publication'!$D$43:$D$49</c:f>
                <c:numCache>
                  <c:formatCode>General</c:formatCode>
                  <c:ptCount val="7"/>
                  <c:pt idx="0">
                    <c:v>6.3809177326706823E-2</c:v>
                  </c:pt>
                  <c:pt idx="1">
                    <c:v>7.3111406618787983E-2</c:v>
                  </c:pt>
                  <c:pt idx="2">
                    <c:v>5.0047477458908821E-2</c:v>
                  </c:pt>
                  <c:pt idx="3">
                    <c:v>8.2919807310704974E-2</c:v>
                  </c:pt>
                  <c:pt idx="4">
                    <c:v>6.1144182970345781E-2</c:v>
                  </c:pt>
                  <c:pt idx="5">
                    <c:v>9.153020145163988E-3</c:v>
                  </c:pt>
                  <c:pt idx="6">
                    <c:v>4.0756730868791611E-3</c:v>
                  </c:pt>
                </c:numCache>
              </c:numRef>
            </c:plus>
            <c:minus>
              <c:numRef>
                <c:f>'Conclusion for publication'!$D$43:$D$49</c:f>
                <c:numCache>
                  <c:formatCode>General</c:formatCode>
                  <c:ptCount val="7"/>
                  <c:pt idx="0">
                    <c:v>6.3809177326706823E-2</c:v>
                  </c:pt>
                  <c:pt idx="1">
                    <c:v>7.3111406618787983E-2</c:v>
                  </c:pt>
                  <c:pt idx="2">
                    <c:v>5.0047477458908821E-2</c:v>
                  </c:pt>
                  <c:pt idx="3">
                    <c:v>8.2919807310704974E-2</c:v>
                  </c:pt>
                  <c:pt idx="4">
                    <c:v>6.1144182970345781E-2</c:v>
                  </c:pt>
                  <c:pt idx="5">
                    <c:v>9.153020145163988E-3</c:v>
                  </c:pt>
                  <c:pt idx="6">
                    <c:v>4.0756730868791611E-3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'Conclusion for publication'!$B$43:$B$49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  <c:pt idx="5">
                  <c:v>1000</c:v>
                </c:pt>
                <c:pt idx="6">
                  <c:v>10000</c:v>
                </c:pt>
              </c:numCache>
            </c:numRef>
          </c:cat>
          <c:val>
            <c:numRef>
              <c:f>'Conclusion for publication'!$C$43:$C$49</c:f>
              <c:numCache>
                <c:formatCode>General</c:formatCode>
                <c:ptCount val="7"/>
                <c:pt idx="0">
                  <c:v>99.999999999999986</c:v>
                </c:pt>
                <c:pt idx="1">
                  <c:v>147.92757126145779</c:v>
                </c:pt>
                <c:pt idx="2">
                  <c:v>176.04650550181134</c:v>
                </c:pt>
                <c:pt idx="3">
                  <c:v>166.53952757514347</c:v>
                </c:pt>
                <c:pt idx="4">
                  <c:v>150.18465346277605</c:v>
                </c:pt>
                <c:pt idx="5">
                  <c:v>53.337032660563047</c:v>
                </c:pt>
                <c:pt idx="6">
                  <c:v>20.867329125702014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67-415D-B9BC-E55E37D1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1179640"/>
        <c:axId val="271181992"/>
      </c:barChart>
      <c:catAx>
        <c:axId val="271179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of leaf extracts (µg/mL)</a:t>
                </a:r>
                <a:endParaRPr lang="th-TH" sz="1000" b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28057720909886263"/>
              <c:y val="0.86624117107312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81992"/>
        <c:crosses val="autoZero"/>
        <c:auto val="1"/>
        <c:lblAlgn val="ctr"/>
        <c:lblOffset val="100"/>
        <c:noMultiLvlLbl val="0"/>
      </c:catAx>
      <c:valAx>
        <c:axId val="27118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of cell viability</a:t>
                </a:r>
                <a:endParaRPr lang="th-TH" sz="1000" b="0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179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958302201275935"/>
                  <c:y val="0.176870175078033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th-TH"/>
                </a:p>
              </c:txPr>
            </c:trendlineLbl>
          </c:trendline>
          <c:xVal>
            <c:numRef>
              <c:f>'Conclusion for publication'!$B$4:$B$8</c:f>
              <c:numCache>
                <c:formatCode>General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1</c:v>
                </c:pt>
                <c:pt idx="3">
                  <c:v>10</c:v>
                </c:pt>
                <c:pt idx="4">
                  <c:v>100</c:v>
                </c:pt>
              </c:numCache>
            </c:numRef>
          </c:xVal>
          <c:yVal>
            <c:numRef>
              <c:f>'Conclusion for publication'!$C$4:$C$8</c:f>
              <c:numCache>
                <c:formatCode>General</c:formatCode>
                <c:ptCount val="5"/>
                <c:pt idx="0">
                  <c:v>0</c:v>
                </c:pt>
                <c:pt idx="1">
                  <c:v>-40.19312247561129</c:v>
                </c:pt>
                <c:pt idx="2">
                  <c:v>-89.662708312377987</c:v>
                </c:pt>
                <c:pt idx="3">
                  <c:v>-14.884037879896923</c:v>
                </c:pt>
                <c:pt idx="4">
                  <c:v>63.139825777969023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7F-4DAE-A533-386B43495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419864"/>
        <c:axId val="271420256"/>
      </c:scatterChart>
      <c:valAx>
        <c:axId val="27141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Cell mortality</a:t>
                </a:r>
              </a:p>
            </c:rich>
          </c:tx>
          <c:layout>
            <c:manualLayout>
              <c:xMode val="edge"/>
              <c:yMode val="edge"/>
              <c:x val="0.39228087821139146"/>
              <c:y val="0.86251223491027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420256"/>
        <c:crosses val="autoZero"/>
        <c:crossBetween val="midCat"/>
      </c:valAx>
      <c:valAx>
        <c:axId val="2714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5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concentration (µg/mL)</a:t>
                </a:r>
              </a:p>
            </c:rich>
          </c:tx>
          <c:layout>
            <c:manualLayout>
              <c:xMode val="edge"/>
              <c:yMode val="edge"/>
              <c:x val="1.353526064716363E-2"/>
              <c:y val="0.14414355628058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h-TH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h-TH"/>
          </a:p>
        </c:txPr>
        <c:crossAx val="271419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276021</xdr:colOff>
      <xdr:row>7</xdr:row>
      <xdr:rowOff>56123</xdr:rowOff>
    </xdr:from>
    <xdr:to>
      <xdr:col>47</xdr:col>
      <xdr:colOff>149022</xdr:colOff>
      <xdr:row>23</xdr:row>
      <xdr:rowOff>11778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217715</xdr:colOff>
      <xdr:row>9</xdr:row>
      <xdr:rowOff>79827</xdr:rowOff>
    </xdr:from>
    <xdr:to>
      <xdr:col>47</xdr:col>
      <xdr:colOff>495300</xdr:colOff>
      <xdr:row>22</xdr:row>
      <xdr:rowOff>99785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66675</xdr:rowOff>
    </xdr:from>
    <xdr:to>
      <xdr:col>19</xdr:col>
      <xdr:colOff>247650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392112</xdr:colOff>
      <xdr:row>17</xdr:row>
      <xdr:rowOff>75406</xdr:rowOff>
    </xdr:from>
    <xdr:to>
      <xdr:col>19</xdr:col>
      <xdr:colOff>287337</xdr:colOff>
      <xdr:row>33</xdr:row>
      <xdr:rowOff>113506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170744</xdr:colOff>
      <xdr:row>11</xdr:row>
      <xdr:rowOff>144639</xdr:rowOff>
    </xdr:from>
    <xdr:to>
      <xdr:col>8</xdr:col>
      <xdr:colOff>519994</xdr:colOff>
      <xdr:row>25</xdr:row>
      <xdr:rowOff>157339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6FDE561-D28E-4581-8133-549373375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153811</xdr:colOff>
      <xdr:row>27</xdr:row>
      <xdr:rowOff>140053</xdr:rowOff>
    </xdr:from>
    <xdr:to>
      <xdr:col>11</xdr:col>
      <xdr:colOff>103012</xdr:colOff>
      <xdr:row>36</xdr:row>
      <xdr:rowOff>184503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A43ECB2-848D-4FAB-B4D3-EF1CCB821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138288</xdr:colOff>
      <xdr:row>40</xdr:row>
      <xdr:rowOff>69215</xdr:rowOff>
    </xdr:from>
    <xdr:to>
      <xdr:col>11</xdr:col>
      <xdr:colOff>87489</xdr:colOff>
      <xdr:row>49</xdr:row>
      <xdr:rowOff>69215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B8857595-9F98-48C0-A19C-14B08872A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237066</xdr:colOff>
      <xdr:row>0</xdr:row>
      <xdr:rowOff>118181</xdr:rowOff>
    </xdr:from>
    <xdr:to>
      <xdr:col>8</xdr:col>
      <xdr:colOff>417688</xdr:colOff>
      <xdr:row>10</xdr:row>
      <xdr:rowOff>95955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D5CDA5E-D4A4-4A84-B27B-215EE3BCD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abSelected="1" zoomScale="62" zoomScaleNormal="62" workbookViewId="0">
      <selection activeCell="Z33" sqref="Z33"/>
    </sheetView>
  </sheetViews>
  <sheetFormatPr defaultColWidth="9" defaultRowHeight="18" x14ac:dyDescent="0.35"/>
  <cols>
    <col min="1" max="1" width="21.25" style="1" customWidth="1"/>
    <col min="2" max="4" width="6.5" style="1" hidden="1" customWidth="1"/>
    <col min="5" max="5" width="2.5" style="1" hidden="1" customWidth="1"/>
    <col min="6" max="8" width="6.5" style="1" hidden="1" customWidth="1"/>
    <col min="9" max="9" width="2.58203125" style="1" hidden="1" customWidth="1"/>
    <col min="10" max="12" width="6.5" style="1" customWidth="1"/>
    <col min="13" max="13" width="2.9140625" style="1" hidden="1" customWidth="1"/>
    <col min="14" max="14" width="0" style="2" hidden="1" customWidth="1"/>
    <col min="15" max="15" width="7.25" style="1" hidden="1" customWidth="1"/>
    <col min="16" max="18" width="0" style="1" hidden="1" customWidth="1"/>
    <col min="19" max="19" width="4.6640625" style="1" hidden="1" customWidth="1"/>
    <col min="20" max="23" width="0" style="1" hidden="1" customWidth="1"/>
    <col min="24" max="24" width="5.33203125" style="1" customWidth="1"/>
    <col min="25" max="25" width="18" style="1" customWidth="1"/>
    <col min="26" max="29" width="9" style="1"/>
    <col min="30" max="33" width="0" style="1" hidden="1" customWidth="1"/>
    <col min="34" max="34" width="15.33203125" style="1" customWidth="1"/>
    <col min="35" max="16384" width="9" style="1"/>
  </cols>
  <sheetData>
    <row r="1" spans="1:35" x14ac:dyDescent="0.35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x14ac:dyDescent="0.35">
      <c r="A2" s="34" t="s">
        <v>31</v>
      </c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34">
        <v>8</v>
      </c>
      <c r="J2" s="34">
        <v>9</v>
      </c>
      <c r="K2" s="34">
        <v>10</v>
      </c>
      <c r="L2" s="34">
        <v>11</v>
      </c>
      <c r="M2" s="34">
        <v>12</v>
      </c>
      <c r="N2" s="33"/>
      <c r="O2" s="35" t="s">
        <v>0</v>
      </c>
      <c r="P2" s="36">
        <v>1</v>
      </c>
      <c r="Q2" s="36"/>
      <c r="R2" s="36"/>
      <c r="S2" s="13"/>
      <c r="T2" s="13" t="s">
        <v>0</v>
      </c>
      <c r="U2" s="36">
        <v>2</v>
      </c>
      <c r="V2" s="36"/>
      <c r="W2" s="36"/>
      <c r="X2" s="13"/>
      <c r="Y2" s="13" t="s">
        <v>0</v>
      </c>
      <c r="Z2" s="36" t="s">
        <v>21</v>
      </c>
      <c r="AA2" s="36"/>
      <c r="AB2" s="36"/>
      <c r="AC2" s="13"/>
      <c r="AD2" s="13"/>
      <c r="AE2" s="13"/>
      <c r="AF2" s="13"/>
      <c r="AG2" s="13"/>
      <c r="AH2" s="13"/>
      <c r="AI2" s="13"/>
    </row>
    <row r="3" spans="1:35" x14ac:dyDescent="0.35">
      <c r="A3" s="34" t="s">
        <v>1</v>
      </c>
      <c r="B3" s="37">
        <v>0.193</v>
      </c>
      <c r="C3" s="37">
        <v>0.17899999999999999</v>
      </c>
      <c r="D3" s="37">
        <v>0.17399999999999999</v>
      </c>
      <c r="E3" s="37"/>
      <c r="F3" s="37">
        <v>0.251</v>
      </c>
      <c r="G3" s="37">
        <v>0.26600000000000001</v>
      </c>
      <c r="H3" s="37">
        <v>0.26500000000000001</v>
      </c>
      <c r="I3" s="37"/>
      <c r="J3" s="37">
        <v>0.1</v>
      </c>
      <c r="K3" s="37">
        <v>0.107</v>
      </c>
      <c r="L3" s="37">
        <v>9.6000000000000002E-2</v>
      </c>
      <c r="M3" s="37"/>
      <c r="N3" s="38">
        <v>0</v>
      </c>
      <c r="O3" s="35">
        <f t="shared" ref="O3:O9" si="0">(SUM(B3:D3)/3)</f>
        <v>0.18200000000000002</v>
      </c>
      <c r="P3" s="35">
        <f>((B3-$O$9)/($O$3-$O$9)*100)</f>
        <v>109.06593406593406</v>
      </c>
      <c r="Q3" s="35">
        <f t="shared" ref="Q3:R3" si="1">((C3-$O$9)/($O$3-$O$9)*100)</f>
        <v>97.527472527472497</v>
      </c>
      <c r="R3" s="35">
        <f t="shared" si="1"/>
        <v>93.406593406593373</v>
      </c>
      <c r="S3" s="13"/>
      <c r="T3" s="13">
        <f t="shared" ref="T3:T9" si="2">(SUM(F3:H3)/3)</f>
        <v>0.26066666666666666</v>
      </c>
      <c r="U3" s="13">
        <f t="shared" ref="U3:W8" si="3">((F3-$T$9)/($T$3-$T$9)*100)</f>
        <v>95.158597662771299</v>
      </c>
      <c r="V3" s="13">
        <f t="shared" si="3"/>
        <v>102.67111853088483</v>
      </c>
      <c r="W3" s="13">
        <f t="shared" si="3"/>
        <v>102.17028380634392</v>
      </c>
      <c r="X3" s="13"/>
      <c r="Y3" s="13">
        <f t="shared" ref="Y3:Y9" si="4">(SUM(J3:L3)/3)</f>
        <v>0.10100000000000002</v>
      </c>
      <c r="Z3" s="13">
        <f t="shared" ref="Z3:AB8" si="5">((J3-$Y$9)/($Y$3-$Y$9)*100)</f>
        <v>97.580645161290292</v>
      </c>
      <c r="AA3" s="13">
        <f t="shared" si="5"/>
        <v>114.51612903225801</v>
      </c>
      <c r="AB3" s="13">
        <f t="shared" si="5"/>
        <v>87.903225806451573</v>
      </c>
      <c r="AC3" s="13"/>
      <c r="AD3" s="13"/>
      <c r="AE3" s="13"/>
      <c r="AF3" s="13"/>
      <c r="AG3" s="13"/>
      <c r="AH3" s="13"/>
      <c r="AI3" s="13"/>
    </row>
    <row r="4" spans="1:35" x14ac:dyDescent="0.35">
      <c r="A4" s="34" t="s">
        <v>2</v>
      </c>
      <c r="B4" s="37">
        <v>0.217</v>
      </c>
      <c r="C4" s="37">
        <v>0.19800000000000001</v>
      </c>
      <c r="D4" s="37">
        <v>0.20399999999999999</v>
      </c>
      <c r="E4" s="37"/>
      <c r="F4" s="37">
        <v>0.26100000000000001</v>
      </c>
      <c r="G4" s="37">
        <v>0.26400000000000001</v>
      </c>
      <c r="H4" s="37">
        <v>0.27800000000000002</v>
      </c>
      <c r="I4" s="37"/>
      <c r="J4" s="37">
        <v>0.13300000000000001</v>
      </c>
      <c r="K4" s="37">
        <v>0.128</v>
      </c>
      <c r="L4" s="37">
        <v>0.14699999999999999</v>
      </c>
      <c r="M4" s="37"/>
      <c r="N4" s="38">
        <v>0.1</v>
      </c>
      <c r="O4" s="35">
        <f t="shared" si="0"/>
        <v>0.20633333333333334</v>
      </c>
      <c r="P4" s="35">
        <f t="shared" ref="P4:P8" si="6">((B4-$O$9)/($O$3-$O$9)*100)</f>
        <v>128.84615384615384</v>
      </c>
      <c r="Q4" s="35">
        <f t="shared" ref="Q4:Q8" si="7">((C4-$O$9)/($O$3-$O$9)*100)</f>
        <v>113.18681318681318</v>
      </c>
      <c r="R4" s="35">
        <f t="shared" ref="R4:R8" si="8">((D4-$O$9)/($O$3-$O$9)*100)</f>
        <v>118.13186813186809</v>
      </c>
      <c r="S4" s="13"/>
      <c r="T4" s="13">
        <f t="shared" si="2"/>
        <v>0.26766666666666666</v>
      </c>
      <c r="U4" s="13">
        <f t="shared" si="3"/>
        <v>100.1669449081803</v>
      </c>
      <c r="V4" s="13">
        <f t="shared" si="3"/>
        <v>101.66944908180302</v>
      </c>
      <c r="W4" s="13">
        <f t="shared" si="3"/>
        <v>108.68113522537564</v>
      </c>
      <c r="X4" s="13"/>
      <c r="Y4" s="13">
        <f t="shared" si="4"/>
        <v>0.13600000000000001</v>
      </c>
      <c r="Z4" s="13">
        <f t="shared" si="5"/>
        <v>177.41935483870958</v>
      </c>
      <c r="AA4" s="13">
        <f t="shared" si="5"/>
        <v>165.3225806451612</v>
      </c>
      <c r="AB4" s="13">
        <f t="shared" si="5"/>
        <v>211.29032258064501</v>
      </c>
      <c r="AC4" s="13"/>
      <c r="AD4" s="13"/>
      <c r="AE4" s="13"/>
      <c r="AF4" s="13"/>
      <c r="AG4" s="13"/>
      <c r="AH4" s="13"/>
      <c r="AI4" s="13"/>
    </row>
    <row r="5" spans="1:35" x14ac:dyDescent="0.35">
      <c r="A5" s="34" t="s">
        <v>3</v>
      </c>
      <c r="B5" s="37">
        <v>0.221</v>
      </c>
      <c r="C5" s="37">
        <v>0.24099999999999999</v>
      </c>
      <c r="D5" s="37">
        <v>0.24199999999999999</v>
      </c>
      <c r="E5" s="37"/>
      <c r="F5" s="37">
        <v>0.27400000000000002</v>
      </c>
      <c r="G5" s="37">
        <v>0.26400000000000001</v>
      </c>
      <c r="H5" s="37">
        <v>0.27300000000000002</v>
      </c>
      <c r="I5" s="37"/>
      <c r="J5" s="37">
        <v>0.13900000000000001</v>
      </c>
      <c r="K5" s="37">
        <v>0.12</v>
      </c>
      <c r="L5" s="37">
        <v>0.13100000000000001</v>
      </c>
      <c r="M5" s="37"/>
      <c r="N5" s="38">
        <v>1</v>
      </c>
      <c r="O5" s="35">
        <f t="shared" si="0"/>
        <v>0.23466666666666666</v>
      </c>
      <c r="P5" s="35">
        <f t="shared" si="6"/>
        <v>132.14285714285711</v>
      </c>
      <c r="Q5" s="35">
        <f t="shared" si="7"/>
        <v>148.62637362637358</v>
      </c>
      <c r="R5" s="35">
        <f t="shared" si="8"/>
        <v>149.45054945054943</v>
      </c>
      <c r="S5" s="13"/>
      <c r="T5" s="13">
        <f t="shared" si="2"/>
        <v>0.27033333333333337</v>
      </c>
      <c r="U5" s="13">
        <f t="shared" si="3"/>
        <v>106.67779632721204</v>
      </c>
      <c r="V5" s="13">
        <f t="shared" si="3"/>
        <v>101.66944908180302</v>
      </c>
      <c r="W5" s="13">
        <f t="shared" si="3"/>
        <v>106.17696160267114</v>
      </c>
      <c r="X5" s="13"/>
      <c r="Y5" s="13">
        <f t="shared" si="4"/>
        <v>0.13</v>
      </c>
      <c r="Z5" s="13">
        <f t="shared" si="5"/>
        <v>191.93548387096766</v>
      </c>
      <c r="AA5" s="13">
        <f t="shared" si="5"/>
        <v>145.96774193548379</v>
      </c>
      <c r="AB5" s="13">
        <f t="shared" si="5"/>
        <v>172.58064516129025</v>
      </c>
      <c r="AC5" s="13"/>
      <c r="AD5" s="13"/>
      <c r="AE5" s="13"/>
      <c r="AF5" s="13"/>
      <c r="AG5" s="13"/>
      <c r="AH5" s="13"/>
      <c r="AI5" s="13"/>
    </row>
    <row r="6" spans="1:35" x14ac:dyDescent="0.35">
      <c r="A6" s="34" t="s">
        <v>4</v>
      </c>
      <c r="B6" s="37">
        <v>0.22</v>
      </c>
      <c r="C6" s="37">
        <v>0.22500000000000001</v>
      </c>
      <c r="D6" s="37">
        <v>0.23699999999999999</v>
      </c>
      <c r="E6" s="37"/>
      <c r="F6" s="37">
        <v>0.22700000000000001</v>
      </c>
      <c r="G6" s="37">
        <v>0.215</v>
      </c>
      <c r="H6" s="37">
        <v>0.217</v>
      </c>
      <c r="I6" s="37"/>
      <c r="J6" s="37">
        <v>0.108</v>
      </c>
      <c r="K6" s="37">
        <v>0.10100000000000001</v>
      </c>
      <c r="L6" s="37">
        <v>0.109</v>
      </c>
      <c r="M6" s="37"/>
      <c r="N6" s="38">
        <v>10</v>
      </c>
      <c r="O6" s="35">
        <f t="shared" si="0"/>
        <v>0.2273333333333333</v>
      </c>
      <c r="P6" s="35">
        <f t="shared" si="6"/>
        <v>131.31868131868129</v>
      </c>
      <c r="Q6" s="35">
        <f t="shared" si="7"/>
        <v>135.43956043956044</v>
      </c>
      <c r="R6" s="35">
        <f t="shared" si="8"/>
        <v>145.32967032967031</v>
      </c>
      <c r="S6" s="13"/>
      <c r="T6" s="13">
        <f t="shared" si="2"/>
        <v>0.21966666666666668</v>
      </c>
      <c r="U6" s="13">
        <f t="shared" si="3"/>
        <v>83.138564273789655</v>
      </c>
      <c r="V6" s="13">
        <f t="shared" si="3"/>
        <v>77.128547579298839</v>
      </c>
      <c r="W6" s="13">
        <f t="shared" si="3"/>
        <v>78.130217028380628</v>
      </c>
      <c r="X6" s="13"/>
      <c r="Y6" s="13">
        <f t="shared" si="4"/>
        <v>0.106</v>
      </c>
      <c r="Z6" s="13">
        <f t="shared" si="5"/>
        <v>116.93548387096769</v>
      </c>
      <c r="AA6" s="13">
        <f t="shared" si="5"/>
        <v>99.999999999999972</v>
      </c>
      <c r="AB6" s="13">
        <f t="shared" si="5"/>
        <v>119.35483870967735</v>
      </c>
      <c r="AC6" s="13"/>
      <c r="AD6" s="13"/>
      <c r="AE6" s="13"/>
      <c r="AF6" s="13"/>
      <c r="AG6" s="13"/>
      <c r="AH6" s="13"/>
      <c r="AI6" s="13"/>
    </row>
    <row r="7" spans="1:35" x14ac:dyDescent="0.35">
      <c r="A7" s="34" t="s">
        <v>5</v>
      </c>
      <c r="B7" s="37">
        <v>8.1000000000000003E-2</v>
      </c>
      <c r="C7" s="37">
        <v>7.5999999999999998E-2</v>
      </c>
      <c r="D7" s="37">
        <v>0.10299999999999999</v>
      </c>
      <c r="E7" s="37"/>
      <c r="F7" s="37">
        <v>7.3999999999999996E-2</v>
      </c>
      <c r="G7" s="37">
        <v>7.8E-2</v>
      </c>
      <c r="H7" s="37">
        <v>7.1999999999999995E-2</v>
      </c>
      <c r="I7" s="37"/>
      <c r="J7" s="37">
        <v>7.8E-2</v>
      </c>
      <c r="K7" s="37">
        <v>7.8E-2</v>
      </c>
      <c r="L7" s="37">
        <v>0.104</v>
      </c>
      <c r="M7" s="37"/>
      <c r="N7" s="38">
        <v>100</v>
      </c>
      <c r="O7" s="35">
        <f t="shared" si="0"/>
        <v>8.666666666666667E-2</v>
      </c>
      <c r="P7" s="35">
        <f t="shared" si="6"/>
        <v>16.758241758241756</v>
      </c>
      <c r="Q7" s="35">
        <f t="shared" si="7"/>
        <v>12.637362637362633</v>
      </c>
      <c r="R7" s="35">
        <f t="shared" si="8"/>
        <v>34.890109890109883</v>
      </c>
      <c r="S7" s="13"/>
      <c r="T7" s="13">
        <f t="shared" si="2"/>
        <v>7.4666666666666659E-2</v>
      </c>
      <c r="U7" s="13">
        <f t="shared" si="3"/>
        <v>6.5108514190317184</v>
      </c>
      <c r="V7" s="13">
        <f t="shared" si="3"/>
        <v>8.514190317195327</v>
      </c>
      <c r="W7" s="13">
        <f t="shared" si="3"/>
        <v>5.5091819699499149</v>
      </c>
      <c r="X7" s="13"/>
      <c r="Y7" s="13">
        <f t="shared" si="4"/>
        <v>8.666666666666667E-2</v>
      </c>
      <c r="Z7" s="13">
        <f t="shared" si="5"/>
        <v>44.354838709677395</v>
      </c>
      <c r="AA7" s="13">
        <f t="shared" si="5"/>
        <v>44.354838709677395</v>
      </c>
      <c r="AB7" s="13">
        <f t="shared" si="5"/>
        <v>107.25806451612895</v>
      </c>
      <c r="AC7" s="13"/>
      <c r="AD7" s="13"/>
      <c r="AE7" s="13"/>
      <c r="AF7" s="13"/>
      <c r="AG7" s="13"/>
      <c r="AH7" s="13"/>
      <c r="AI7" s="13"/>
    </row>
    <row r="8" spans="1:35" x14ac:dyDescent="0.35">
      <c r="A8" s="34" t="s">
        <v>6</v>
      </c>
      <c r="B8" s="37">
        <v>8.4000000000000005E-2</v>
      </c>
      <c r="C8" s="37">
        <v>8.3000000000000004E-2</v>
      </c>
      <c r="D8" s="37">
        <v>7.6999999999999999E-2</v>
      </c>
      <c r="E8" s="37"/>
      <c r="F8" s="37">
        <v>8.1000000000000003E-2</v>
      </c>
      <c r="G8" s="37">
        <v>0.11700000000000001</v>
      </c>
      <c r="H8" s="37">
        <v>9.6000000000000002E-2</v>
      </c>
      <c r="I8" s="37"/>
      <c r="J8" s="37">
        <v>6.6000000000000003E-2</v>
      </c>
      <c r="K8" s="37">
        <v>6.8000000000000005E-2</v>
      </c>
      <c r="L8" s="37">
        <v>6.7000000000000004E-2</v>
      </c>
      <c r="M8" s="37"/>
      <c r="N8" s="33" t="s">
        <v>7</v>
      </c>
      <c r="O8" s="35">
        <f t="shared" si="0"/>
        <v>8.1333333333333327E-2</v>
      </c>
      <c r="P8" s="35">
        <f t="shared" si="6"/>
        <v>19.230769230769234</v>
      </c>
      <c r="Q8" s="35">
        <f t="shared" si="7"/>
        <v>18.406593406593409</v>
      </c>
      <c r="R8" s="35">
        <f t="shared" si="8"/>
        <v>13.461538461538458</v>
      </c>
      <c r="S8" s="13"/>
      <c r="T8" s="13">
        <f t="shared" si="2"/>
        <v>9.8000000000000018E-2</v>
      </c>
      <c r="U8" s="13">
        <f t="shared" si="3"/>
        <v>10.016694490818033</v>
      </c>
      <c r="V8" s="13">
        <f t="shared" si="3"/>
        <v>28.046744574290489</v>
      </c>
      <c r="W8" s="13">
        <f t="shared" si="3"/>
        <v>17.529215358931555</v>
      </c>
      <c r="X8" s="13"/>
      <c r="Y8" s="13">
        <f t="shared" si="4"/>
        <v>6.7000000000000004E-2</v>
      </c>
      <c r="Z8" s="13">
        <f t="shared" si="5"/>
        <v>15.32258064516129</v>
      </c>
      <c r="AA8" s="13">
        <f t="shared" si="5"/>
        <v>20.161290322580648</v>
      </c>
      <c r="AB8" s="13">
        <f t="shared" si="5"/>
        <v>17.741935483870968</v>
      </c>
      <c r="AC8" s="13"/>
      <c r="AD8" s="13"/>
      <c r="AE8" s="13"/>
      <c r="AF8" s="13"/>
      <c r="AG8" s="13"/>
      <c r="AH8" s="13"/>
      <c r="AI8" s="13"/>
    </row>
    <row r="9" spans="1:35" x14ac:dyDescent="0.35">
      <c r="A9" s="34" t="s">
        <v>8</v>
      </c>
      <c r="B9" s="37">
        <v>6.0999999999999999E-2</v>
      </c>
      <c r="C9" s="37">
        <v>6.0999999999999999E-2</v>
      </c>
      <c r="D9" s="37">
        <v>0.06</v>
      </c>
      <c r="E9" s="37"/>
      <c r="F9" s="37">
        <v>6.4000000000000001E-2</v>
      </c>
      <c r="G9" s="37">
        <v>0.06</v>
      </c>
      <c r="H9" s="37">
        <v>5.8999999999999997E-2</v>
      </c>
      <c r="I9" s="37"/>
      <c r="J9" s="37">
        <v>5.8999999999999997E-2</v>
      </c>
      <c r="K9" s="37">
        <v>0.06</v>
      </c>
      <c r="L9" s="37">
        <v>0.06</v>
      </c>
      <c r="M9" s="37"/>
      <c r="N9" s="33" t="s">
        <v>9</v>
      </c>
      <c r="O9" s="35">
        <f t="shared" si="0"/>
        <v>6.0666666666666667E-2</v>
      </c>
      <c r="P9" s="13"/>
      <c r="Q9" s="13"/>
      <c r="R9" s="13"/>
      <c r="S9" s="13"/>
      <c r="T9" s="13">
        <f t="shared" si="2"/>
        <v>6.0999999999999999E-2</v>
      </c>
      <c r="U9" s="13"/>
      <c r="V9" s="13"/>
      <c r="W9" s="13"/>
      <c r="X9" s="13"/>
      <c r="Y9" s="13">
        <f t="shared" si="4"/>
        <v>5.9666666666666666E-2</v>
      </c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spans="1:35" x14ac:dyDescent="0.35">
      <c r="A10" s="34" t="s">
        <v>10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3"/>
      <c r="O10" s="35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</row>
    <row r="11" spans="1:35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3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36">
        <v>1</v>
      </c>
      <c r="AE11" s="36"/>
      <c r="AF11" s="36">
        <v>2</v>
      </c>
      <c r="AG11" s="36"/>
      <c r="AH11" s="36" t="s">
        <v>21</v>
      </c>
      <c r="AI11" s="36"/>
    </row>
    <row r="12" spans="1:35" x14ac:dyDescent="0.35">
      <c r="A12" s="34" t="s">
        <v>31</v>
      </c>
      <c r="B12" s="34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34">
        <v>8</v>
      </c>
      <c r="J12" s="34">
        <v>9</v>
      </c>
      <c r="K12" s="34">
        <v>10</v>
      </c>
      <c r="L12" s="34">
        <v>11</v>
      </c>
      <c r="M12" s="34">
        <v>12</v>
      </c>
      <c r="N12" s="33"/>
      <c r="O12" s="35" t="s">
        <v>0</v>
      </c>
      <c r="P12" s="36">
        <v>1</v>
      </c>
      <c r="Q12" s="36"/>
      <c r="R12" s="36"/>
      <c r="S12" s="13"/>
      <c r="T12" s="35" t="s">
        <v>0</v>
      </c>
      <c r="U12" s="36">
        <v>2</v>
      </c>
      <c r="V12" s="36"/>
      <c r="W12" s="36"/>
      <c r="X12" s="13"/>
      <c r="Y12" s="13" t="s">
        <v>0</v>
      </c>
      <c r="Z12" s="36" t="s">
        <v>21</v>
      </c>
      <c r="AA12" s="36"/>
      <c r="AB12" s="36"/>
      <c r="AC12" s="13"/>
      <c r="AD12" s="39" t="s">
        <v>11</v>
      </c>
      <c r="AE12" s="13" t="s">
        <v>12</v>
      </c>
      <c r="AF12" s="39" t="s">
        <v>11</v>
      </c>
      <c r="AG12" s="13" t="s">
        <v>12</v>
      </c>
      <c r="AH12" s="46" t="s">
        <v>32</v>
      </c>
      <c r="AI12" s="13" t="s">
        <v>12</v>
      </c>
    </row>
    <row r="13" spans="1:35" x14ac:dyDescent="0.35">
      <c r="A13" s="34" t="s">
        <v>1</v>
      </c>
      <c r="B13" s="37">
        <v>0.22800000000000001</v>
      </c>
      <c r="C13" s="37">
        <v>0.215</v>
      </c>
      <c r="D13" s="37">
        <v>0.28699999999999998</v>
      </c>
      <c r="E13" s="37"/>
      <c r="F13" s="37">
        <v>0.251</v>
      </c>
      <c r="G13" s="37">
        <v>0.23300000000000001</v>
      </c>
      <c r="H13" s="37">
        <v>0.23</v>
      </c>
      <c r="I13" s="37"/>
      <c r="J13" s="37">
        <v>0.16500000000000001</v>
      </c>
      <c r="K13" s="37">
        <v>0.17</v>
      </c>
      <c r="L13" s="37">
        <v>0.17799999999999999</v>
      </c>
      <c r="M13" s="37"/>
      <c r="N13" s="38">
        <v>0</v>
      </c>
      <c r="O13" s="35">
        <f t="shared" ref="O13:O19" si="9">(SUM(B13:D13)/3)</f>
        <v>0.24333333333333332</v>
      </c>
      <c r="P13" s="35">
        <f>((B13-$O$19)/($O$13-$O$19)*100)</f>
        <v>92.136752136752136</v>
      </c>
      <c r="Q13" s="35">
        <f t="shared" ref="Q13:Q18" si="10">((C13-$O$19)/($O$13-$O$19)*100)</f>
        <v>85.470085470085479</v>
      </c>
      <c r="R13" s="35">
        <f>((D13-$O$19)/($O$13-$O$19)*100)</f>
        <v>122.3931623931624</v>
      </c>
      <c r="S13" s="13"/>
      <c r="T13" s="35">
        <f t="shared" ref="T13:T19" si="11">(SUM(F13:H13)/3)</f>
        <v>0.23799999999999999</v>
      </c>
      <c r="U13" s="35">
        <f t="shared" ref="U13:W18" si="12">((F13-$T$19)/($T$13-$T$19)*100)</f>
        <v>106.91489361702129</v>
      </c>
      <c r="V13" s="35">
        <f t="shared" si="12"/>
        <v>97.340425531914903</v>
      </c>
      <c r="W13" s="35">
        <f t="shared" si="12"/>
        <v>95.744680851063833</v>
      </c>
      <c r="X13" s="13"/>
      <c r="Y13" s="13">
        <f>(SUM(J13:L13)/3)</f>
        <v>0.17100000000000001</v>
      </c>
      <c r="Z13" s="13">
        <f>((J13-$Y$19)/($Y$13-$Y$19)*100)</f>
        <v>95.081967213114751</v>
      </c>
      <c r="AA13" s="13">
        <f t="shared" ref="Z13:AB18" si="13">((K13-$Y$19)/($Y$13-$Y$19)*100)</f>
        <v>99.180327868852459</v>
      </c>
      <c r="AB13" s="13">
        <f t="shared" si="13"/>
        <v>105.73770491803276</v>
      </c>
      <c r="AC13" s="38">
        <v>0</v>
      </c>
      <c r="AD13" s="35">
        <f t="shared" ref="AD13:AD18" si="14">AVERAGE(P3:R3,P13:R13,P23:R23)</f>
        <v>99.999999999999986</v>
      </c>
      <c r="AE13" s="13">
        <f t="shared" ref="AE13:AE18" si="15">STDEV(B3:D3,B13:D13,B23:D23)</f>
        <v>3.5224675694430149E-2</v>
      </c>
      <c r="AF13" s="35">
        <f t="shared" ref="AF13:AF18" si="16">AVERAGE(U3:W3,U13:W13,U23:W23)</f>
        <v>99.999999999999986</v>
      </c>
      <c r="AG13" s="13">
        <f t="shared" ref="AG13:AG18" si="17">STDEV(F3:H3,F13:H13,F23:H23)</f>
        <v>1.7725530864954216E-2</v>
      </c>
      <c r="AH13" s="13">
        <f>AVERAGE(Z3:AB3,Z13:AB13,Z23:AB23)</f>
        <v>99.999999999999972</v>
      </c>
      <c r="AI13" s="13">
        <f t="shared" ref="AI13:AI18" si="18">STDEV(J3:L3,J13:L13,J23:L23)</f>
        <v>5.4633882445888023E-2</v>
      </c>
    </row>
    <row r="14" spans="1:35" x14ac:dyDescent="0.35">
      <c r="A14" s="34" t="s">
        <v>2</v>
      </c>
      <c r="B14" s="37">
        <v>0.34699999999999998</v>
      </c>
      <c r="C14" s="37">
        <v>0.38600000000000001</v>
      </c>
      <c r="D14" s="37">
        <v>0.30499999999999999</v>
      </c>
      <c r="E14" s="37"/>
      <c r="F14" s="37">
        <v>0.28499999999999998</v>
      </c>
      <c r="G14" s="37">
        <v>0.23699999999999999</v>
      </c>
      <c r="H14" s="37">
        <v>0.22900000000000001</v>
      </c>
      <c r="I14" s="37"/>
      <c r="J14" s="37">
        <v>0.189</v>
      </c>
      <c r="K14" s="37">
        <v>0.17499999999999999</v>
      </c>
      <c r="L14" s="37">
        <v>0.19700000000000001</v>
      </c>
      <c r="M14" s="37"/>
      <c r="N14" s="38">
        <v>0.1</v>
      </c>
      <c r="O14" s="35">
        <f t="shared" si="9"/>
        <v>0.34600000000000003</v>
      </c>
      <c r="P14" s="35">
        <f t="shared" ref="P14:P18" si="19">((B14-$O$19)/($O$13-$O$19)*100)</f>
        <v>153.16239316239319</v>
      </c>
      <c r="Q14" s="35">
        <f t="shared" si="10"/>
        <v>173.16239316239319</v>
      </c>
      <c r="R14" s="35">
        <f t="shared" ref="R14:R18" si="20">((D14-$O$19)/($O$13-$O$19)*100)</f>
        <v>131.62393162393161</v>
      </c>
      <c r="S14" s="13"/>
      <c r="T14" s="35">
        <f t="shared" si="11"/>
        <v>0.25033333333333335</v>
      </c>
      <c r="U14" s="35">
        <f t="shared" si="12"/>
        <v>125</v>
      </c>
      <c r="V14" s="35">
        <f t="shared" si="12"/>
        <v>99.468085106382972</v>
      </c>
      <c r="W14" s="35">
        <f t="shared" si="12"/>
        <v>95.21276595744682</v>
      </c>
      <c r="X14" s="13"/>
      <c r="Y14" s="13">
        <f t="shared" ref="Y13:Y19" si="21">(SUM(J14:L14)/3)</f>
        <v>0.18699999999999997</v>
      </c>
      <c r="Z14" s="13">
        <f t="shared" si="13"/>
        <v>114.75409836065573</v>
      </c>
      <c r="AA14" s="13">
        <f t="shared" si="13"/>
        <v>103.27868852459015</v>
      </c>
      <c r="AB14" s="13">
        <f t="shared" si="13"/>
        <v>121.31147540983606</v>
      </c>
      <c r="AC14" s="38">
        <v>0.1</v>
      </c>
      <c r="AD14" s="35">
        <f t="shared" si="14"/>
        <v>130.81772373513849</v>
      </c>
      <c r="AE14" s="13">
        <f t="shared" si="15"/>
        <v>6.4478678646510912E-2</v>
      </c>
      <c r="AF14" s="35">
        <f t="shared" si="16"/>
        <v>112.46565595086521</v>
      </c>
      <c r="AG14" s="13">
        <f t="shared" si="17"/>
        <v>2.401561991704565E-2</v>
      </c>
      <c r="AH14" s="13">
        <f t="shared" ref="AH13:AH18" si="22">AVERAGE(Z4:AB4,Z14:AB14,Z24:AB24)</f>
        <v>140.19312247561129</v>
      </c>
      <c r="AI14" s="13">
        <f t="shared" si="18"/>
        <v>5.7777831196556523E-2</v>
      </c>
    </row>
    <row r="15" spans="1:35" x14ac:dyDescent="0.35">
      <c r="A15" s="34" t="s">
        <v>3</v>
      </c>
      <c r="B15" s="37">
        <v>0.28599999999999998</v>
      </c>
      <c r="C15" s="37">
        <v>0.31</v>
      </c>
      <c r="D15" s="37">
        <v>0.26600000000000001</v>
      </c>
      <c r="E15" s="37"/>
      <c r="F15" s="37">
        <v>0.26300000000000001</v>
      </c>
      <c r="G15" s="37">
        <v>0.308</v>
      </c>
      <c r="H15" s="37">
        <v>0.29899999999999999</v>
      </c>
      <c r="I15" s="37"/>
      <c r="J15" s="37">
        <v>0.32500000000000001</v>
      </c>
      <c r="K15" s="37">
        <v>0.32800000000000001</v>
      </c>
      <c r="L15" s="37">
        <v>0.312</v>
      </c>
      <c r="M15" s="37"/>
      <c r="N15" s="38">
        <v>1</v>
      </c>
      <c r="O15" s="35">
        <f t="shared" si="9"/>
        <v>0.28733333333333333</v>
      </c>
      <c r="P15" s="35">
        <f t="shared" si="19"/>
        <v>121.88034188034187</v>
      </c>
      <c r="Q15" s="35">
        <f>((C15-$O$19)/($O$13-$O$19)*100)</f>
        <v>134.18803418803421</v>
      </c>
      <c r="R15" s="35">
        <f t="shared" si="20"/>
        <v>111.62393162393165</v>
      </c>
      <c r="S15" s="13"/>
      <c r="T15" s="35">
        <f t="shared" si="11"/>
        <v>0.28999999999999998</v>
      </c>
      <c r="U15" s="35">
        <f t="shared" si="12"/>
        <v>113.29787234042554</v>
      </c>
      <c r="V15" s="35">
        <f t="shared" si="12"/>
        <v>137.23404255319153</v>
      </c>
      <c r="W15" s="35">
        <f t="shared" si="12"/>
        <v>132.44680851063831</v>
      </c>
      <c r="X15" s="13"/>
      <c r="Y15" s="13">
        <f t="shared" si="21"/>
        <v>0.32166666666666671</v>
      </c>
      <c r="Z15" s="13">
        <f t="shared" si="13"/>
        <v>226.22950819672133</v>
      </c>
      <c r="AA15" s="13">
        <f t="shared" si="13"/>
        <v>228.68852459016398</v>
      </c>
      <c r="AB15" s="13">
        <f t="shared" si="13"/>
        <v>215.57377049180332</v>
      </c>
      <c r="AC15" s="38">
        <v>1</v>
      </c>
      <c r="AD15" s="35">
        <f t="shared" si="14"/>
        <v>134.25833492260779</v>
      </c>
      <c r="AE15" s="13">
        <f t="shared" si="15"/>
        <v>3.6152839138548457E-2</v>
      </c>
      <c r="AF15" s="35">
        <f t="shared" si="16"/>
        <v>126.70482534667583</v>
      </c>
      <c r="AG15" s="13">
        <f t="shared" si="17"/>
        <v>2.6380758981584367E-2</v>
      </c>
      <c r="AH15" s="13">
        <f t="shared" si="22"/>
        <v>189.66270831237799</v>
      </c>
      <c r="AI15" s="13">
        <f t="shared" si="18"/>
        <v>0.1072276912825124</v>
      </c>
    </row>
    <row r="16" spans="1:35" x14ac:dyDescent="0.35">
      <c r="A16" s="34" t="s">
        <v>4</v>
      </c>
      <c r="B16" s="37">
        <v>0.249</v>
      </c>
      <c r="C16" s="37">
        <v>0.254</v>
      </c>
      <c r="D16" s="37">
        <v>0.221</v>
      </c>
      <c r="E16" s="37"/>
      <c r="F16" s="37">
        <v>0.29699999999999999</v>
      </c>
      <c r="G16" s="37">
        <v>0.248</v>
      </c>
      <c r="H16" s="37">
        <v>0.22500000000000001</v>
      </c>
      <c r="I16" s="37"/>
      <c r="J16" s="37">
        <v>0.20399999999999999</v>
      </c>
      <c r="K16" s="37">
        <v>0.19400000000000001</v>
      </c>
      <c r="L16" s="37">
        <v>0.19900000000000001</v>
      </c>
      <c r="M16" s="37"/>
      <c r="N16" s="38">
        <v>10</v>
      </c>
      <c r="O16" s="35">
        <f t="shared" si="9"/>
        <v>0.24133333333333332</v>
      </c>
      <c r="P16" s="35">
        <f t="shared" si="19"/>
        <v>102.90598290598292</v>
      </c>
      <c r="Q16" s="35">
        <f t="shared" si="10"/>
        <v>105.47008547008548</v>
      </c>
      <c r="R16" s="35">
        <f t="shared" si="20"/>
        <v>88.547008547008559</v>
      </c>
      <c r="S16" s="13"/>
      <c r="T16" s="35">
        <f t="shared" si="11"/>
        <v>0.25666666666666665</v>
      </c>
      <c r="U16" s="35">
        <f t="shared" si="12"/>
        <v>131.38297872340425</v>
      </c>
      <c r="V16" s="35">
        <f t="shared" si="12"/>
        <v>105.31914893617022</v>
      </c>
      <c r="W16" s="35">
        <f t="shared" si="12"/>
        <v>93.085106382978736</v>
      </c>
      <c r="X16" s="13"/>
      <c r="Y16" s="13">
        <f t="shared" si="21"/>
        <v>0.19899999999999998</v>
      </c>
      <c r="Z16" s="13">
        <f t="shared" si="13"/>
        <v>127.04918032786883</v>
      </c>
      <c r="AA16" s="13">
        <f t="shared" si="13"/>
        <v>118.85245901639342</v>
      </c>
      <c r="AB16" s="13">
        <f t="shared" si="13"/>
        <v>122.95081967213115</v>
      </c>
      <c r="AC16" s="38">
        <v>10</v>
      </c>
      <c r="AD16" s="35">
        <f t="shared" si="14"/>
        <v>118.69521661263133</v>
      </c>
      <c r="AE16" s="13">
        <f t="shared" si="15"/>
        <v>2.3634955280497381E-2</v>
      </c>
      <c r="AF16" s="35">
        <f t="shared" si="16"/>
        <v>98.1257521840393</v>
      </c>
      <c r="AG16" s="13">
        <f t="shared" si="17"/>
        <v>2.5689383886041747E-2</v>
      </c>
      <c r="AH16" s="13">
        <f t="shared" si="22"/>
        <v>114.88403787989692</v>
      </c>
      <c r="AI16" s="13">
        <f t="shared" si="18"/>
        <v>6.1101918500521962E-2</v>
      </c>
    </row>
    <row r="17" spans="1:35" x14ac:dyDescent="0.35">
      <c r="A17" s="34" t="s">
        <v>5</v>
      </c>
      <c r="B17" s="37">
        <v>7.5999999999999998E-2</v>
      </c>
      <c r="C17" s="37">
        <v>7.5999999999999998E-2</v>
      </c>
      <c r="D17" s="37">
        <v>7.5999999999999998E-2</v>
      </c>
      <c r="E17" s="37"/>
      <c r="F17" s="37">
        <v>7.9000000000000001E-2</v>
      </c>
      <c r="G17" s="37">
        <v>7.4999999999999997E-2</v>
      </c>
      <c r="H17" s="37">
        <v>8.2000000000000003E-2</v>
      </c>
      <c r="I17" s="37"/>
      <c r="J17" s="37">
        <v>7.3999999999999996E-2</v>
      </c>
      <c r="K17" s="37">
        <v>7.8E-2</v>
      </c>
      <c r="L17" s="37">
        <v>0.08</v>
      </c>
      <c r="M17" s="37"/>
      <c r="N17" s="38">
        <v>100</v>
      </c>
      <c r="O17" s="35">
        <f t="shared" si="9"/>
        <v>7.5999999999999998E-2</v>
      </c>
      <c r="P17" s="35">
        <f t="shared" si="19"/>
        <v>14.188034188034186</v>
      </c>
      <c r="Q17" s="35">
        <f t="shared" si="10"/>
        <v>14.188034188034186</v>
      </c>
      <c r="R17" s="35">
        <f t="shared" si="20"/>
        <v>14.188034188034186</v>
      </c>
      <c r="S17" s="13"/>
      <c r="T17" s="35">
        <f t="shared" si="11"/>
        <v>7.8666666666666663E-2</v>
      </c>
      <c r="U17" s="35">
        <f t="shared" si="12"/>
        <v>15.425531914893615</v>
      </c>
      <c r="V17" s="35">
        <f t="shared" si="12"/>
        <v>13.297872340425526</v>
      </c>
      <c r="W17" s="35">
        <f t="shared" si="12"/>
        <v>17.021276595744681</v>
      </c>
      <c r="X17" s="13"/>
      <c r="Y17" s="13">
        <f t="shared" si="21"/>
        <v>7.7333333333333323E-2</v>
      </c>
      <c r="Z17" s="13">
        <f t="shared" si="13"/>
        <v>20.491803278688515</v>
      </c>
      <c r="AA17" s="13">
        <f t="shared" si="13"/>
        <v>23.770491803278681</v>
      </c>
      <c r="AB17" s="13">
        <f t="shared" si="13"/>
        <v>25.409836065573764</v>
      </c>
      <c r="AC17" s="38">
        <v>100</v>
      </c>
      <c r="AD17" s="35">
        <f t="shared" si="14"/>
        <v>17.497575899730293</v>
      </c>
      <c r="AE17" s="13">
        <f t="shared" si="15"/>
        <v>8.8474729599913298E-3</v>
      </c>
      <c r="AF17" s="35">
        <f t="shared" si="16"/>
        <v>12.816326677364835</v>
      </c>
      <c r="AG17" s="13">
        <f t="shared" si="17"/>
        <v>3.4439963866286405E-3</v>
      </c>
      <c r="AH17" s="13">
        <f>AVERAGE(Z7:AB7,Z17:AB17,Z27:AB27)</f>
        <v>36.860174222030977</v>
      </c>
      <c r="AI17" s="13">
        <f t="shared" si="18"/>
        <v>9.2526272545213322E-3</v>
      </c>
    </row>
    <row r="18" spans="1:35" x14ac:dyDescent="0.35">
      <c r="A18" s="34" t="s">
        <v>6</v>
      </c>
      <c r="B18" s="37">
        <v>7.3999999999999996E-2</v>
      </c>
      <c r="C18" s="37">
        <v>7.5999999999999998E-2</v>
      </c>
      <c r="D18" s="37">
        <v>7.5999999999999998E-2</v>
      </c>
      <c r="E18" s="37"/>
      <c r="F18" s="37">
        <v>0.08</v>
      </c>
      <c r="G18" s="37">
        <v>7.8E-2</v>
      </c>
      <c r="H18" s="37">
        <v>7.9000000000000001E-2</v>
      </c>
      <c r="I18" s="37"/>
      <c r="J18" s="37">
        <v>7.8E-2</v>
      </c>
      <c r="K18" s="37">
        <v>8.1000000000000003E-2</v>
      </c>
      <c r="L18" s="37">
        <v>8.4000000000000005E-2</v>
      </c>
      <c r="M18" s="37"/>
      <c r="N18" s="33" t="s">
        <v>7</v>
      </c>
      <c r="O18" s="35">
        <f t="shared" si="9"/>
        <v>7.5333333333333322E-2</v>
      </c>
      <c r="P18" s="35">
        <f t="shared" si="19"/>
        <v>13.16239316239316</v>
      </c>
      <c r="Q18" s="35">
        <f t="shared" si="10"/>
        <v>14.188034188034186</v>
      </c>
      <c r="R18" s="35">
        <f t="shared" si="20"/>
        <v>14.188034188034186</v>
      </c>
      <c r="S18" s="13"/>
      <c r="T18" s="35">
        <f t="shared" si="11"/>
        <v>7.9000000000000001E-2</v>
      </c>
      <c r="U18" s="35">
        <f t="shared" si="12"/>
        <v>15.957446808510637</v>
      </c>
      <c r="V18" s="35">
        <f t="shared" si="12"/>
        <v>14.893617021276592</v>
      </c>
      <c r="W18" s="35">
        <f t="shared" si="12"/>
        <v>15.425531914893615</v>
      </c>
      <c r="X18" s="13"/>
      <c r="Y18" s="13">
        <f t="shared" si="21"/>
        <v>8.1000000000000003E-2</v>
      </c>
      <c r="Z18" s="13">
        <f t="shared" si="13"/>
        <v>23.770491803278681</v>
      </c>
      <c r="AA18" s="13">
        <f t="shared" si="13"/>
        <v>26.229508196721309</v>
      </c>
      <c r="AB18" s="13">
        <f t="shared" si="13"/>
        <v>28.688524590163933</v>
      </c>
      <c r="AC18" s="33" t="s">
        <v>7</v>
      </c>
      <c r="AD18" s="35">
        <f t="shared" si="14"/>
        <v>15.260125870538795</v>
      </c>
      <c r="AE18" s="13">
        <f t="shared" si="15"/>
        <v>3.5276684147527906E-3</v>
      </c>
      <c r="AF18" s="35">
        <f t="shared" si="16"/>
        <v>16.708777023306393</v>
      </c>
      <c r="AG18" s="13">
        <f t="shared" si="17"/>
        <v>1.2961481396815777E-2</v>
      </c>
      <c r="AH18" s="13">
        <f>AVERAGE(Z8:AB8,Z18:AB18,Z28:AB28)</f>
        <v>21.499583549525735</v>
      </c>
      <c r="AI18" s="13">
        <f t="shared" si="18"/>
        <v>8.6377723465666228E-3</v>
      </c>
    </row>
    <row r="19" spans="1:35" x14ac:dyDescent="0.35">
      <c r="A19" s="34" t="s">
        <v>8</v>
      </c>
      <c r="B19" s="37">
        <v>4.8000000000000001E-2</v>
      </c>
      <c r="C19" s="37">
        <v>4.8000000000000001E-2</v>
      </c>
      <c r="D19" s="37">
        <v>4.9000000000000002E-2</v>
      </c>
      <c r="E19" s="37"/>
      <c r="F19" s="37">
        <v>5.1999999999999998E-2</v>
      </c>
      <c r="G19" s="37">
        <v>4.9000000000000002E-2</v>
      </c>
      <c r="H19" s="37">
        <v>4.9000000000000002E-2</v>
      </c>
      <c r="I19" s="37"/>
      <c r="J19" s="37">
        <v>4.9000000000000002E-2</v>
      </c>
      <c r="K19" s="37">
        <v>4.9000000000000002E-2</v>
      </c>
      <c r="L19" s="37">
        <v>4.9000000000000002E-2</v>
      </c>
      <c r="M19" s="37"/>
      <c r="N19" s="33" t="s">
        <v>9</v>
      </c>
      <c r="O19" s="35">
        <f t="shared" si="9"/>
        <v>4.8333333333333339E-2</v>
      </c>
      <c r="P19" s="13"/>
      <c r="Q19" s="13"/>
      <c r="R19" s="13"/>
      <c r="S19" s="13"/>
      <c r="T19" s="35">
        <f t="shared" si="11"/>
        <v>5.000000000000001E-2</v>
      </c>
      <c r="U19" s="13"/>
      <c r="V19" s="13"/>
      <c r="W19" s="13"/>
      <c r="X19" s="13"/>
      <c r="Y19" s="13">
        <f t="shared" si="21"/>
        <v>4.9000000000000009E-2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1:35" x14ac:dyDescent="0.35">
      <c r="A20" s="34" t="s">
        <v>10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spans="1:35" x14ac:dyDescent="0.3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x14ac:dyDescent="0.35">
      <c r="A22" s="34" t="s">
        <v>30</v>
      </c>
      <c r="B22" s="34">
        <v>1</v>
      </c>
      <c r="C22" s="34">
        <v>2</v>
      </c>
      <c r="D22" s="34">
        <v>3</v>
      </c>
      <c r="E22" s="34">
        <v>4</v>
      </c>
      <c r="F22" s="34">
        <v>5</v>
      </c>
      <c r="G22" s="34">
        <v>6</v>
      </c>
      <c r="H22" s="34">
        <v>7</v>
      </c>
      <c r="I22" s="34">
        <v>8</v>
      </c>
      <c r="J22" s="34">
        <v>9</v>
      </c>
      <c r="K22" s="34">
        <v>10</v>
      </c>
      <c r="L22" s="34">
        <v>11</v>
      </c>
      <c r="M22" s="34">
        <v>12</v>
      </c>
      <c r="N22" s="33"/>
      <c r="O22" s="13" t="s">
        <v>0</v>
      </c>
      <c r="P22" s="36">
        <v>1</v>
      </c>
      <c r="Q22" s="36"/>
      <c r="R22" s="36"/>
      <c r="S22" s="13"/>
      <c r="T22" s="13" t="s">
        <v>0</v>
      </c>
      <c r="U22" s="36">
        <v>2</v>
      </c>
      <c r="V22" s="36"/>
      <c r="W22" s="36"/>
      <c r="X22" s="13"/>
      <c r="Y22" s="13" t="s">
        <v>0</v>
      </c>
      <c r="Z22" s="36" t="s">
        <v>21</v>
      </c>
      <c r="AA22" s="36"/>
      <c r="AB22" s="36"/>
      <c r="AC22" s="13"/>
      <c r="AD22" s="13"/>
      <c r="AE22" s="13"/>
      <c r="AF22" s="13"/>
      <c r="AG22" s="13"/>
      <c r="AH22" s="13"/>
      <c r="AI22" s="13"/>
    </row>
    <row r="23" spans="1:35" x14ac:dyDescent="0.35">
      <c r="A23" s="34" t="s">
        <v>1</v>
      </c>
      <c r="B23" s="37">
        <v>0.23</v>
      </c>
      <c r="C23" s="37">
        <v>0.24</v>
      </c>
      <c r="D23" s="37">
        <v>0.23799999999999999</v>
      </c>
      <c r="E23" s="37"/>
      <c r="F23" s="37">
        <v>0.22600000000000001</v>
      </c>
      <c r="G23" s="37">
        <v>0.255</v>
      </c>
      <c r="H23" s="37">
        <v>0.217</v>
      </c>
      <c r="I23" s="37"/>
      <c r="J23" s="37">
        <v>0.23</v>
      </c>
      <c r="K23" s="37">
        <v>0.22</v>
      </c>
      <c r="L23" s="37">
        <v>0.22900000000000001</v>
      </c>
      <c r="M23" s="37"/>
      <c r="N23" s="38">
        <v>0</v>
      </c>
      <c r="O23" s="13">
        <f>(SUM(B23:D23)/3)</f>
        <v>0.23599999999999999</v>
      </c>
      <c r="P23" s="13">
        <f>((B23-$O$29)/($O$23-$O$29)*100)</f>
        <v>96.768402154398586</v>
      </c>
      <c r="Q23" s="13">
        <f>((C23-$O$29)/($O$23-$O$29)*100)</f>
        <v>102.15439856373429</v>
      </c>
      <c r="R23" s="13">
        <f>((D23-$O$29)/($O$23-$O$29)*100)</f>
        <v>101.07719928186714</v>
      </c>
      <c r="S23" s="13"/>
      <c r="T23" s="13">
        <f t="shared" ref="T23:T29" si="23">(SUM(F23:H23)/3)</f>
        <v>0.23266666666666666</v>
      </c>
      <c r="U23" s="13">
        <f>((F23-$T$29)/($T$23-$T$29)*100)</f>
        <v>96.343692870201096</v>
      </c>
      <c r="V23" s="13">
        <f>((G23-$T$29)/($T$23-$T$29)*100)</f>
        <v>112.24862888482635</v>
      </c>
      <c r="W23" s="13">
        <f>((H23-$T$29)/($T$23-$T$29)*100)</f>
        <v>91.407678244972573</v>
      </c>
      <c r="X23" s="13"/>
      <c r="Y23" s="13">
        <f t="shared" ref="Y23:Y29" si="24">(SUM(J23:L23)/3)</f>
        <v>0.22633333333333336</v>
      </c>
      <c r="Z23" s="13">
        <f t="shared" ref="Z23:AB28" si="25">((J23-$Y$29)/($Y$23-$Y$29)*100)</f>
        <v>102.07156308851224</v>
      </c>
      <c r="AA23" s="13">
        <f t="shared" si="25"/>
        <v>96.42184557438793</v>
      </c>
      <c r="AB23" s="13">
        <f t="shared" si="25"/>
        <v>101.50659133709981</v>
      </c>
      <c r="AC23" s="13"/>
      <c r="AD23" s="13"/>
      <c r="AE23" s="13"/>
      <c r="AF23" s="13"/>
      <c r="AG23" s="13"/>
      <c r="AH23" s="13"/>
      <c r="AI23" s="13"/>
    </row>
    <row r="24" spans="1:35" x14ac:dyDescent="0.35">
      <c r="A24" s="34" t="s">
        <v>2</v>
      </c>
      <c r="B24" s="37">
        <v>0.29099999999999998</v>
      </c>
      <c r="C24" s="37">
        <v>0.26400000000000001</v>
      </c>
      <c r="D24" s="37">
        <v>0.26300000000000001</v>
      </c>
      <c r="E24" s="37"/>
      <c r="F24" s="37">
        <v>0.30099999999999999</v>
      </c>
      <c r="G24" s="37">
        <v>0.29099999999999998</v>
      </c>
      <c r="H24" s="37">
        <v>0.26</v>
      </c>
      <c r="I24" s="37"/>
      <c r="J24" s="37">
        <v>0.27200000000000002</v>
      </c>
      <c r="K24" s="37">
        <v>0.254</v>
      </c>
      <c r="L24" s="37">
        <v>0.27400000000000002</v>
      </c>
      <c r="M24" s="37"/>
      <c r="N24" s="38">
        <v>0.1</v>
      </c>
      <c r="O24" s="13">
        <f t="shared" ref="O24:O29" si="26">(SUM(B24:D24)/3)</f>
        <v>0.27266666666666667</v>
      </c>
      <c r="P24" s="13">
        <f t="shared" ref="P24:P28" si="27">((B24-$O$29)/($O$23-$O$29)*100)</f>
        <v>129.62298025134652</v>
      </c>
      <c r="Q24" s="13">
        <f t="shared" ref="Q24:Q28" si="28">((C24-$O$29)/($O$23-$O$29)*100)</f>
        <v>115.08078994614006</v>
      </c>
      <c r="R24" s="13">
        <f t="shared" ref="R24:R28" si="29">((D24-$O$29)/($O$23-$O$29)*100)</f>
        <v>114.54219030520647</v>
      </c>
      <c r="S24" s="13"/>
      <c r="T24" s="13">
        <f t="shared" si="23"/>
        <v>0.28399999999999997</v>
      </c>
      <c r="U24" s="13">
        <f>((F24-$O$29)/($O$23-$O$29)*100)</f>
        <v>135.00897666068224</v>
      </c>
      <c r="V24" s="13">
        <f t="shared" ref="V24:W28" si="30">((G24-$T$29)/($T$23-$T$29)*100)</f>
        <v>131.9926873857404</v>
      </c>
      <c r="W24" s="13">
        <f t="shared" si="30"/>
        <v>114.99085923217551</v>
      </c>
      <c r="X24" s="13"/>
      <c r="Y24" s="13">
        <f t="shared" si="24"/>
        <v>0.26666666666666666</v>
      </c>
      <c r="Z24" s="13">
        <f t="shared" si="25"/>
        <v>125.80037664783428</v>
      </c>
      <c r="AA24" s="13">
        <f t="shared" si="25"/>
        <v>115.63088512241053</v>
      </c>
      <c r="AB24" s="13">
        <f t="shared" si="25"/>
        <v>126.93032015065913</v>
      </c>
      <c r="AC24" s="13"/>
      <c r="AD24" s="13"/>
      <c r="AE24" s="13"/>
      <c r="AF24" s="13"/>
      <c r="AG24" s="13"/>
      <c r="AH24" s="13"/>
      <c r="AI24" s="13"/>
    </row>
    <row r="25" spans="1:35" x14ac:dyDescent="0.35">
      <c r="A25" s="34" t="s">
        <v>3</v>
      </c>
      <c r="B25" s="37">
        <v>0.27600000000000002</v>
      </c>
      <c r="C25" s="37">
        <v>0.32500000000000001</v>
      </c>
      <c r="D25" s="37">
        <v>0.312</v>
      </c>
      <c r="E25" s="37"/>
      <c r="F25" s="37">
        <v>0.30399999999999999</v>
      </c>
      <c r="G25" s="37">
        <v>0.33300000000000002</v>
      </c>
      <c r="H25" s="37">
        <v>0.32600000000000001</v>
      </c>
      <c r="I25" s="37"/>
      <c r="J25" s="37">
        <v>0.33800000000000002</v>
      </c>
      <c r="K25" s="37">
        <v>0.374</v>
      </c>
      <c r="L25" s="37">
        <v>0.36699999999999999</v>
      </c>
      <c r="M25" s="37"/>
      <c r="N25" s="38">
        <v>1</v>
      </c>
      <c r="O25" s="13">
        <f t="shared" si="26"/>
        <v>0.30433333333333334</v>
      </c>
      <c r="P25" s="13">
        <f t="shared" si="27"/>
        <v>121.54398563734293</v>
      </c>
      <c r="Q25" s="13">
        <f t="shared" si="28"/>
        <v>147.93536804308798</v>
      </c>
      <c r="R25" s="13">
        <f t="shared" si="29"/>
        <v>140.93357271095152</v>
      </c>
      <c r="S25" s="13"/>
      <c r="T25" s="13">
        <f t="shared" si="23"/>
        <v>0.32100000000000001</v>
      </c>
      <c r="U25" s="13">
        <f>((F25-$O$29)/($O$23-$O$29)*100)</f>
        <v>136.62477558348297</v>
      </c>
      <c r="V25" s="13">
        <f t="shared" si="30"/>
        <v>155.02742230347351</v>
      </c>
      <c r="W25" s="13">
        <f t="shared" si="30"/>
        <v>151.18829981718466</v>
      </c>
      <c r="X25" s="13"/>
      <c r="Y25" s="13">
        <f t="shared" si="24"/>
        <v>0.35966666666666663</v>
      </c>
      <c r="Z25" s="13">
        <f t="shared" si="25"/>
        <v>163.08851224105462</v>
      </c>
      <c r="AA25" s="13">
        <f t="shared" si="25"/>
        <v>183.42749529190206</v>
      </c>
      <c r="AB25" s="13">
        <f t="shared" si="25"/>
        <v>179.47269303201503</v>
      </c>
      <c r="AC25" s="13"/>
      <c r="AD25" s="13"/>
      <c r="AE25" s="13"/>
      <c r="AF25" s="13"/>
      <c r="AG25" s="13"/>
      <c r="AH25" s="13"/>
      <c r="AI25" s="13"/>
    </row>
    <row r="26" spans="1:35" x14ac:dyDescent="0.35">
      <c r="A26" s="34" t="s">
        <v>4</v>
      </c>
      <c r="B26" s="37">
        <v>0.25800000000000001</v>
      </c>
      <c r="C26" s="37">
        <v>0.28799999999999998</v>
      </c>
      <c r="D26" s="37">
        <v>0.27200000000000002</v>
      </c>
      <c r="E26" s="37"/>
      <c r="F26" s="37">
        <v>0.25900000000000001</v>
      </c>
      <c r="G26" s="37">
        <v>0.23300000000000001</v>
      </c>
      <c r="H26" s="37">
        <v>0.23699999999999999</v>
      </c>
      <c r="I26" s="37"/>
      <c r="J26" s="37">
        <v>0.25700000000000001</v>
      </c>
      <c r="K26" s="37">
        <v>0.23300000000000001</v>
      </c>
      <c r="L26" s="37">
        <v>0.24</v>
      </c>
      <c r="M26" s="37"/>
      <c r="N26" s="38">
        <v>10</v>
      </c>
      <c r="O26" s="13">
        <f t="shared" si="26"/>
        <v>0.27266666666666667</v>
      </c>
      <c r="P26" s="13">
        <f t="shared" si="27"/>
        <v>111.8491921005386</v>
      </c>
      <c r="Q26" s="13">
        <f t="shared" si="28"/>
        <v>128.00718132854578</v>
      </c>
      <c r="R26" s="13">
        <f t="shared" si="29"/>
        <v>119.38958707360862</v>
      </c>
      <c r="S26" s="13"/>
      <c r="T26" s="13">
        <f t="shared" si="23"/>
        <v>0.24299999999999999</v>
      </c>
      <c r="U26" s="13">
        <f>((F26-$O$29)/($O$23-$O$29)*100)</f>
        <v>112.38779174147217</v>
      </c>
      <c r="V26" s="13">
        <f t="shared" si="30"/>
        <v>100.18281535648997</v>
      </c>
      <c r="W26" s="13">
        <f t="shared" si="30"/>
        <v>102.37659963436928</v>
      </c>
      <c r="X26" s="13"/>
      <c r="Y26" s="13">
        <f t="shared" si="24"/>
        <v>0.24333333333333332</v>
      </c>
      <c r="Z26" s="13">
        <f t="shared" si="25"/>
        <v>117.32580037664782</v>
      </c>
      <c r="AA26" s="13">
        <f t="shared" si="25"/>
        <v>103.76647834274952</v>
      </c>
      <c r="AB26" s="13">
        <f t="shared" si="25"/>
        <v>107.72128060263651</v>
      </c>
      <c r="AC26" s="13"/>
      <c r="AD26" s="13"/>
      <c r="AE26" s="13"/>
      <c r="AF26" s="13"/>
      <c r="AG26" s="13"/>
      <c r="AH26" s="13"/>
      <c r="AI26" s="13"/>
    </row>
    <row r="27" spans="1:35" x14ac:dyDescent="0.35">
      <c r="A27" s="34" t="s">
        <v>5</v>
      </c>
      <c r="B27" s="37">
        <v>8.6999999999999994E-2</v>
      </c>
      <c r="C27" s="37">
        <v>7.9000000000000001E-2</v>
      </c>
      <c r="D27" s="37">
        <v>7.9000000000000001E-2</v>
      </c>
      <c r="E27" s="37"/>
      <c r="F27" s="37">
        <v>0.08</v>
      </c>
      <c r="G27" s="37">
        <v>0.08</v>
      </c>
      <c r="H27" s="37">
        <v>8.1000000000000003E-2</v>
      </c>
      <c r="I27" s="37"/>
      <c r="J27" s="37">
        <v>8.7999999999999995E-2</v>
      </c>
      <c r="K27" s="37">
        <v>0.09</v>
      </c>
      <c r="L27" s="37">
        <v>8.6999999999999994E-2</v>
      </c>
      <c r="M27" s="37"/>
      <c r="N27" s="38">
        <v>100</v>
      </c>
      <c r="O27" s="13">
        <f t="shared" si="26"/>
        <v>8.1666666666666665E-2</v>
      </c>
      <c r="P27" s="13">
        <f t="shared" si="27"/>
        <v>19.748653500897664</v>
      </c>
      <c r="Q27" s="13">
        <f t="shared" si="28"/>
        <v>15.439856373429087</v>
      </c>
      <c r="R27" s="13">
        <f t="shared" si="29"/>
        <v>15.439856373429087</v>
      </c>
      <c r="S27" s="13"/>
      <c r="T27" s="13">
        <f t="shared" si="23"/>
        <v>8.0333333333333326E-2</v>
      </c>
      <c r="U27" s="13">
        <f>((F27-$O$29)/($O$23-$O$29)*100)</f>
        <v>15.97845601436266</v>
      </c>
      <c r="V27" s="13">
        <f t="shared" si="30"/>
        <v>16.270566727605118</v>
      </c>
      <c r="W27" s="13">
        <f t="shared" si="30"/>
        <v>16.819012797074954</v>
      </c>
      <c r="X27" s="13"/>
      <c r="Y27" s="13">
        <f t="shared" si="24"/>
        <v>8.8333333333333333E-2</v>
      </c>
      <c r="Z27" s="13">
        <f t="shared" si="25"/>
        <v>21.845574387947263</v>
      </c>
      <c r="AA27" s="13">
        <f t="shared" si="25"/>
        <v>22.975517890772121</v>
      </c>
      <c r="AB27" s="13">
        <f t="shared" si="25"/>
        <v>21.28060263653483</v>
      </c>
      <c r="AC27" s="13"/>
      <c r="AD27" s="13"/>
      <c r="AE27" s="13"/>
      <c r="AF27" s="13"/>
      <c r="AG27" s="13"/>
      <c r="AH27" s="13"/>
      <c r="AI27" s="13"/>
    </row>
    <row r="28" spans="1:35" x14ac:dyDescent="0.35">
      <c r="A28" s="34" t="s">
        <v>6</v>
      </c>
      <c r="B28" s="37">
        <v>8.1000000000000003E-2</v>
      </c>
      <c r="C28" s="37">
        <v>7.5999999999999998E-2</v>
      </c>
      <c r="D28" s="37">
        <v>7.6999999999999999E-2</v>
      </c>
      <c r="E28" s="37"/>
      <c r="F28" s="37">
        <v>8.1000000000000003E-2</v>
      </c>
      <c r="G28" s="37">
        <v>7.9000000000000001E-2</v>
      </c>
      <c r="H28" s="37">
        <v>0.08</v>
      </c>
      <c r="I28" s="37"/>
      <c r="J28" s="37">
        <v>8.3000000000000004E-2</v>
      </c>
      <c r="K28" s="37">
        <v>8.6999999999999994E-2</v>
      </c>
      <c r="L28" s="37">
        <v>8.6999999999999994E-2</v>
      </c>
      <c r="M28" s="37"/>
      <c r="N28" s="33" t="s">
        <v>7</v>
      </c>
      <c r="O28" s="13">
        <f t="shared" si="26"/>
        <v>7.8E-2</v>
      </c>
      <c r="P28" s="13">
        <f t="shared" si="27"/>
        <v>16.517055655296232</v>
      </c>
      <c r="Q28" s="13">
        <f t="shared" si="28"/>
        <v>13.824057450628366</v>
      </c>
      <c r="R28" s="13">
        <f t="shared" si="29"/>
        <v>14.362657091561939</v>
      </c>
      <c r="S28" s="13"/>
      <c r="T28" s="13">
        <f t="shared" si="23"/>
        <v>0.08</v>
      </c>
      <c r="U28" s="13">
        <f>((F28-$O$29)/($O$23-$O$29)*100)</f>
        <v>16.517055655296232</v>
      </c>
      <c r="V28" s="13">
        <f t="shared" si="30"/>
        <v>15.72212065813528</v>
      </c>
      <c r="W28" s="13">
        <f t="shared" si="30"/>
        <v>16.270566727605118</v>
      </c>
      <c r="X28" s="13"/>
      <c r="Y28" s="13">
        <f t="shared" si="24"/>
        <v>8.5666666666666669E-2</v>
      </c>
      <c r="Z28" s="13">
        <f t="shared" si="25"/>
        <v>19.020715630885118</v>
      </c>
      <c r="AA28" s="13">
        <f t="shared" si="25"/>
        <v>21.28060263653483</v>
      </c>
      <c r="AB28" s="13">
        <f t="shared" si="25"/>
        <v>21.28060263653483</v>
      </c>
      <c r="AC28" s="13"/>
      <c r="AD28" s="13"/>
      <c r="AE28" s="13"/>
      <c r="AF28" s="13"/>
      <c r="AG28" s="13"/>
      <c r="AH28" s="13"/>
      <c r="AI28" s="13"/>
    </row>
    <row r="29" spans="1:35" x14ac:dyDescent="0.35">
      <c r="A29" s="34" t="s">
        <v>8</v>
      </c>
      <c r="B29" s="37">
        <v>4.9000000000000002E-2</v>
      </c>
      <c r="C29" s="37">
        <v>5.0999999999999997E-2</v>
      </c>
      <c r="D29" s="37">
        <v>5.0999999999999997E-2</v>
      </c>
      <c r="E29" s="37"/>
      <c r="F29" s="37">
        <v>5.1999999999999998E-2</v>
      </c>
      <c r="G29" s="37">
        <v>0.05</v>
      </c>
      <c r="H29" s="37">
        <v>4.9000000000000002E-2</v>
      </c>
      <c r="I29" s="37"/>
      <c r="J29" s="37">
        <v>4.9000000000000002E-2</v>
      </c>
      <c r="K29" s="37">
        <v>4.9000000000000002E-2</v>
      </c>
      <c r="L29" s="37">
        <v>0.05</v>
      </c>
      <c r="M29" s="37"/>
      <c r="N29" s="33" t="s">
        <v>9</v>
      </c>
      <c r="O29" s="13">
        <f t="shared" si="26"/>
        <v>5.0333333333333334E-2</v>
      </c>
      <c r="P29" s="13"/>
      <c r="Q29" s="13"/>
      <c r="R29" s="13"/>
      <c r="S29" s="13"/>
      <c r="T29" s="13">
        <f t="shared" si="23"/>
        <v>5.0333333333333341E-2</v>
      </c>
      <c r="U29" s="13"/>
      <c r="V29" s="13"/>
      <c r="W29" s="13"/>
      <c r="X29" s="13"/>
      <c r="Y29" s="13">
        <f t="shared" si="24"/>
        <v>4.933333333333334E-2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</row>
    <row r="30" spans="1:35" x14ac:dyDescent="0.35">
      <c r="A30" s="34" t="s">
        <v>10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</row>
  </sheetData>
  <mergeCells count="12">
    <mergeCell ref="U22:W22"/>
    <mergeCell ref="AD11:AE11"/>
    <mergeCell ref="P2:R2"/>
    <mergeCell ref="P12:R12"/>
    <mergeCell ref="P22:R22"/>
    <mergeCell ref="U12:W12"/>
    <mergeCell ref="U2:W2"/>
    <mergeCell ref="AF11:AG11"/>
    <mergeCell ref="AH11:AI11"/>
    <mergeCell ref="Z2:AB2"/>
    <mergeCell ref="Z12:AB12"/>
    <mergeCell ref="Z22:AB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opLeftCell="A10" zoomScale="80" zoomScaleNormal="80" workbookViewId="0">
      <selection activeCell="AE33" sqref="AE33"/>
    </sheetView>
  </sheetViews>
  <sheetFormatPr defaultColWidth="9" defaultRowHeight="18" x14ac:dyDescent="0.4"/>
  <cols>
    <col min="1" max="1" width="19.25" style="1" customWidth="1"/>
    <col min="2" max="8" width="5.58203125" style="1" hidden="1" customWidth="1"/>
    <col min="9" max="9" width="5.75" style="1" hidden="1" customWidth="1"/>
    <col min="10" max="12" width="5.58203125" style="1" customWidth="1"/>
    <col min="13" max="13" width="3.6640625" style="1" hidden="1" customWidth="1"/>
    <col min="14" max="14" width="9" style="2"/>
    <col min="15" max="15" width="4.08203125" style="3" hidden="1" customWidth="1"/>
    <col min="16" max="19" width="0" style="4" hidden="1" customWidth="1"/>
    <col min="20" max="20" width="4.33203125" style="4" hidden="1" customWidth="1"/>
    <col min="21" max="24" width="0" style="4" hidden="1" customWidth="1"/>
    <col min="25" max="25" width="10" style="4" customWidth="1"/>
    <col min="26" max="26" width="15.08203125" style="5" customWidth="1"/>
    <col min="27" max="29" width="9" style="4"/>
    <col min="30" max="31" width="9" style="1"/>
    <col min="32" max="35" width="0" style="3" hidden="1" customWidth="1"/>
    <col min="36" max="36" width="14.5" style="3" customWidth="1"/>
    <col min="37" max="16384" width="9" style="3"/>
  </cols>
  <sheetData>
    <row r="1" spans="1:37" x14ac:dyDescent="0.4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3"/>
      <c r="O1" s="40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13"/>
      <c r="AE1" s="13"/>
      <c r="AF1" s="40"/>
      <c r="AG1" s="40"/>
      <c r="AH1" s="40"/>
      <c r="AI1" s="40"/>
      <c r="AJ1" s="40"/>
      <c r="AK1" s="40"/>
    </row>
    <row r="2" spans="1:37" x14ac:dyDescent="0.4">
      <c r="A2" s="34" t="s">
        <v>31</v>
      </c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41">
        <v>11</v>
      </c>
      <c r="M2" s="41">
        <v>12</v>
      </c>
      <c r="N2" s="33"/>
      <c r="O2" s="40"/>
      <c r="P2" s="35" t="s">
        <v>0</v>
      </c>
      <c r="Q2" s="42">
        <v>4</v>
      </c>
      <c r="R2" s="42"/>
      <c r="S2" s="42"/>
      <c r="T2" s="35"/>
      <c r="U2" s="35" t="s">
        <v>0</v>
      </c>
      <c r="V2" s="42">
        <v>5</v>
      </c>
      <c r="W2" s="42"/>
      <c r="X2" s="42"/>
      <c r="Y2" s="35"/>
      <c r="Z2" s="35" t="s">
        <v>0</v>
      </c>
      <c r="AA2" s="42" t="s">
        <v>25</v>
      </c>
      <c r="AB2" s="42"/>
      <c r="AC2" s="42"/>
      <c r="AD2" s="13"/>
      <c r="AE2" s="13"/>
      <c r="AF2" s="40"/>
      <c r="AG2" s="40"/>
      <c r="AH2" s="40"/>
      <c r="AI2" s="40"/>
      <c r="AJ2" s="40"/>
      <c r="AK2" s="40"/>
    </row>
    <row r="3" spans="1:37" x14ac:dyDescent="0.4">
      <c r="A3" s="41" t="s">
        <v>1</v>
      </c>
      <c r="B3" s="43">
        <v>0.25800000000000001</v>
      </c>
      <c r="C3" s="43">
        <v>0.27500000000000002</v>
      </c>
      <c r="D3" s="43">
        <v>0.28100000000000003</v>
      </c>
      <c r="E3" s="43"/>
      <c r="F3" s="43">
        <v>0.17</v>
      </c>
      <c r="G3" s="43">
        <v>0.182</v>
      </c>
      <c r="H3" s="43">
        <v>0.193</v>
      </c>
      <c r="I3" s="43"/>
      <c r="J3" s="43">
        <v>0.13200000000000001</v>
      </c>
      <c r="K3" s="43">
        <v>0.125</v>
      </c>
      <c r="L3" s="43">
        <v>0.107</v>
      </c>
      <c r="M3" s="43"/>
      <c r="O3" s="40"/>
      <c r="P3" s="35">
        <f t="shared" ref="P3:P10" si="0">(SUM(B3:D3)/3)</f>
        <v>0.27133333333333337</v>
      </c>
      <c r="Q3" s="35">
        <f t="shared" ref="Q3:Q9" si="1">((B3-P$10)/(P$3-P$10)*100)</f>
        <v>93.670886075949355</v>
      </c>
      <c r="R3" s="35">
        <f t="shared" ref="R3:R9" si="2">((C3-P$10)/(P$3-P$10)*100)</f>
        <v>101.74050632911391</v>
      </c>
      <c r="S3" s="35">
        <f t="shared" ref="S3:S9" si="3">((D3-P$10)/(P$3-P$10)*100)</f>
        <v>104.58860759493672</v>
      </c>
      <c r="T3" s="35"/>
      <c r="U3" s="35">
        <f t="shared" ref="U3:U10" si="4">(SUM(F3:H3)/3)</f>
        <v>0.18166666666666664</v>
      </c>
      <c r="V3" s="35">
        <f t="shared" ref="V3:X9" si="5">((F3-$U$10)/($U$3-$U$10)*100)</f>
        <v>90.331491712707219</v>
      </c>
      <c r="W3" s="35">
        <f t="shared" si="5"/>
        <v>100.27624309392267</v>
      </c>
      <c r="X3" s="35">
        <f t="shared" si="5"/>
        <v>109.39226519337019</v>
      </c>
      <c r="Y3" s="44">
        <v>0</v>
      </c>
      <c r="Z3" s="45">
        <f>(SUM(J3:L3)/3)</f>
        <v>0.12133333333333333</v>
      </c>
      <c r="AA3" s="35">
        <f>((J3-$Z$10)/($Z$3-$Z$10)*100)</f>
        <v>117.29729729729729</v>
      </c>
      <c r="AB3" s="35">
        <f t="shared" ref="AB3:AC9" si="6">((K3-$Z$10)/($Z$3-$Z$10)*100)</f>
        <v>105.94594594594594</v>
      </c>
      <c r="AC3" s="35">
        <f t="shared" si="6"/>
        <v>76.756756756756744</v>
      </c>
      <c r="AD3" s="13"/>
      <c r="AE3" s="13"/>
      <c r="AF3" s="40"/>
      <c r="AG3" s="40"/>
      <c r="AH3" s="40"/>
      <c r="AI3" s="40"/>
      <c r="AJ3" s="40"/>
      <c r="AK3" s="40"/>
    </row>
    <row r="4" spans="1:37" x14ac:dyDescent="0.4">
      <c r="A4" s="41" t="s">
        <v>2</v>
      </c>
      <c r="B4" s="43">
        <v>0.29399999999999998</v>
      </c>
      <c r="C4" s="43">
        <v>0.27400000000000002</v>
      </c>
      <c r="D4" s="43">
        <v>0.28399999999999997</v>
      </c>
      <c r="E4" s="43"/>
      <c r="F4" s="43">
        <v>0.24399999999999999</v>
      </c>
      <c r="G4" s="43">
        <v>0.252</v>
      </c>
      <c r="H4" s="43">
        <v>0.28699999999999998</v>
      </c>
      <c r="I4" s="43"/>
      <c r="J4" s="43">
        <v>0.16</v>
      </c>
      <c r="K4" s="43">
        <v>0.182</v>
      </c>
      <c r="L4" s="43">
        <v>0.16500000000000001</v>
      </c>
      <c r="M4" s="43"/>
      <c r="O4" s="40"/>
      <c r="P4" s="35">
        <f t="shared" si="0"/>
        <v>0.28400000000000003</v>
      </c>
      <c r="Q4" s="35">
        <f t="shared" si="1"/>
        <v>110.75949367088604</v>
      </c>
      <c r="R4" s="35">
        <f t="shared" si="2"/>
        <v>101.26582278481011</v>
      </c>
      <c r="S4" s="35">
        <f t="shared" si="3"/>
        <v>106.01265822784806</v>
      </c>
      <c r="T4" s="35"/>
      <c r="U4" s="35">
        <f t="shared" si="4"/>
        <v>0.26099999999999995</v>
      </c>
      <c r="V4" s="35">
        <f t="shared" si="5"/>
        <v>151.65745856353595</v>
      </c>
      <c r="W4" s="35">
        <f t="shared" si="5"/>
        <v>158.2872928176796</v>
      </c>
      <c r="X4" s="35">
        <f t="shared" si="5"/>
        <v>187.29281767955803</v>
      </c>
      <c r="Y4" s="33">
        <v>0.1</v>
      </c>
      <c r="Z4" s="45">
        <f t="shared" ref="Z4:Z10" si="7">(SUM(J4:L4)/3)</f>
        <v>0.16900000000000001</v>
      </c>
      <c r="AA4" s="35">
        <f t="shared" ref="AA4:AA9" si="8">((L4-$Z$10)/($Z$3-$Z$10)*100)</f>
        <v>170.81081081081081</v>
      </c>
      <c r="AB4" s="35">
        <f t="shared" si="6"/>
        <v>198.37837837837836</v>
      </c>
      <c r="AC4" s="35">
        <f t="shared" si="6"/>
        <v>170.81081081081081</v>
      </c>
      <c r="AD4" s="13"/>
      <c r="AE4" s="13"/>
      <c r="AF4" s="40"/>
      <c r="AG4" s="40"/>
      <c r="AH4" s="40"/>
      <c r="AI4" s="40"/>
      <c r="AJ4" s="40"/>
      <c r="AK4" s="40"/>
    </row>
    <row r="5" spans="1:37" x14ac:dyDescent="0.4">
      <c r="A5" s="41" t="s">
        <v>3</v>
      </c>
      <c r="B5" s="43">
        <v>0.20899999999999999</v>
      </c>
      <c r="C5" s="43">
        <v>0.21199999999999999</v>
      </c>
      <c r="D5" s="43">
        <v>0.223</v>
      </c>
      <c r="E5" s="43"/>
      <c r="F5" s="43">
        <v>0.24399999999999999</v>
      </c>
      <c r="G5" s="43">
        <v>0.253</v>
      </c>
      <c r="H5" s="43">
        <v>0.29299999999999998</v>
      </c>
      <c r="I5" s="43"/>
      <c r="J5" s="43">
        <v>0.23200000000000001</v>
      </c>
      <c r="K5" s="43">
        <v>0.22500000000000001</v>
      </c>
      <c r="L5" s="43">
        <v>0.21199999999999999</v>
      </c>
      <c r="M5" s="43"/>
      <c r="O5" s="40"/>
      <c r="P5" s="35">
        <f t="shared" si="0"/>
        <v>0.21466666666666667</v>
      </c>
      <c r="Q5" s="35">
        <f t="shared" si="1"/>
        <v>70.411392405063282</v>
      </c>
      <c r="R5" s="35">
        <f t="shared" si="2"/>
        <v>71.83544303797467</v>
      </c>
      <c r="S5" s="35">
        <f t="shared" si="3"/>
        <v>77.056962025316437</v>
      </c>
      <c r="T5" s="35"/>
      <c r="U5" s="35">
        <f t="shared" si="4"/>
        <v>0.26333333333333336</v>
      </c>
      <c r="V5" s="35">
        <f t="shared" si="5"/>
        <v>151.65745856353595</v>
      </c>
      <c r="W5" s="35">
        <f t="shared" si="5"/>
        <v>159.11602209944755</v>
      </c>
      <c r="X5" s="35">
        <f t="shared" si="5"/>
        <v>192.26519337016578</v>
      </c>
      <c r="Y5" s="33">
        <v>1</v>
      </c>
      <c r="Z5" s="45">
        <f t="shared" si="7"/>
        <v>0.223</v>
      </c>
      <c r="AA5" s="35">
        <f t="shared" si="8"/>
        <v>247.027027027027</v>
      </c>
      <c r="AB5" s="35">
        <f t="shared" si="6"/>
        <v>268.10810810810807</v>
      </c>
      <c r="AC5" s="35">
        <f t="shared" si="6"/>
        <v>247.027027027027</v>
      </c>
      <c r="AD5" s="13"/>
      <c r="AE5" s="13"/>
      <c r="AF5" s="40"/>
      <c r="AG5" s="40"/>
      <c r="AH5" s="40"/>
      <c r="AI5" s="40"/>
      <c r="AJ5" s="40"/>
      <c r="AK5" s="40"/>
    </row>
    <row r="6" spans="1:37" x14ac:dyDescent="0.4">
      <c r="A6" s="41" t="s">
        <v>4</v>
      </c>
      <c r="B6" s="43">
        <v>0.216</v>
      </c>
      <c r="C6" s="43">
        <v>0.23300000000000001</v>
      </c>
      <c r="D6" s="43">
        <v>0.193</v>
      </c>
      <c r="E6" s="43"/>
      <c r="F6" s="43">
        <v>0.29899999999999999</v>
      </c>
      <c r="G6" s="43">
        <v>0.26800000000000002</v>
      </c>
      <c r="H6" s="43">
        <v>0.29099999999999998</v>
      </c>
      <c r="I6" s="43"/>
      <c r="J6" s="43">
        <v>0.16200000000000001</v>
      </c>
      <c r="K6" s="43">
        <v>0.18</v>
      </c>
      <c r="L6" s="43">
        <v>0.183</v>
      </c>
      <c r="M6" s="43"/>
      <c r="O6" s="40"/>
      <c r="P6" s="35">
        <f t="shared" si="0"/>
        <v>0.214</v>
      </c>
      <c r="Q6" s="35">
        <f t="shared" si="1"/>
        <v>73.73417721518986</v>
      </c>
      <c r="R6" s="35">
        <f t="shared" si="2"/>
        <v>81.803797468354418</v>
      </c>
      <c r="S6" s="35">
        <f t="shared" si="3"/>
        <v>62.816455696202524</v>
      </c>
      <c r="T6" s="35"/>
      <c r="U6" s="35">
        <f t="shared" si="4"/>
        <v>0.28599999999999998</v>
      </c>
      <c r="V6" s="35">
        <f t="shared" si="5"/>
        <v>197.2375690607735</v>
      </c>
      <c r="W6" s="35">
        <f t="shared" si="5"/>
        <v>171.54696132596689</v>
      </c>
      <c r="X6" s="35">
        <f t="shared" si="5"/>
        <v>190.60773480662985</v>
      </c>
      <c r="Y6" s="33">
        <v>10</v>
      </c>
      <c r="Z6" s="45">
        <f t="shared" si="7"/>
        <v>0.17499999999999996</v>
      </c>
      <c r="AA6" s="35">
        <f t="shared" si="8"/>
        <v>199.99999999999997</v>
      </c>
      <c r="AB6" s="35">
        <f t="shared" si="6"/>
        <v>195.13513513513513</v>
      </c>
      <c r="AC6" s="35">
        <f t="shared" si="6"/>
        <v>199.99999999999997</v>
      </c>
      <c r="AD6" s="13"/>
      <c r="AE6" s="13"/>
      <c r="AF6" s="40"/>
      <c r="AG6" s="40"/>
      <c r="AH6" s="40"/>
      <c r="AI6" s="40"/>
      <c r="AJ6" s="40"/>
      <c r="AK6" s="40"/>
    </row>
    <row r="7" spans="1:37" x14ac:dyDescent="0.4">
      <c r="A7" s="41" t="s">
        <v>5</v>
      </c>
      <c r="B7" s="43">
        <v>0.24299999999999999</v>
      </c>
      <c r="C7" s="43">
        <v>0.25700000000000001</v>
      </c>
      <c r="D7" s="43">
        <v>0.249</v>
      </c>
      <c r="E7" s="43"/>
      <c r="F7" s="43">
        <v>0.14799999999999999</v>
      </c>
      <c r="G7" s="43">
        <v>0.156</v>
      </c>
      <c r="H7" s="43">
        <v>0.153</v>
      </c>
      <c r="I7" s="43"/>
      <c r="J7" s="43">
        <v>0.17100000000000001</v>
      </c>
      <c r="K7" s="43">
        <v>0.187</v>
      </c>
      <c r="L7" s="43">
        <v>0.17399999999999999</v>
      </c>
      <c r="M7" s="43"/>
      <c r="O7" s="40"/>
      <c r="P7" s="35">
        <f t="shared" si="0"/>
        <v>0.24966666666666668</v>
      </c>
      <c r="Q7" s="35">
        <f t="shared" si="1"/>
        <v>86.550632911392384</v>
      </c>
      <c r="R7" s="35">
        <f t="shared" si="2"/>
        <v>93.196202531645554</v>
      </c>
      <c r="S7" s="35">
        <f t="shared" si="3"/>
        <v>89.398734177215175</v>
      </c>
      <c r="T7" s="35"/>
      <c r="U7" s="35">
        <f t="shared" si="4"/>
        <v>0.15233333333333332</v>
      </c>
      <c r="V7" s="35">
        <f t="shared" si="5"/>
        <v>72.099447513812166</v>
      </c>
      <c r="W7" s="35">
        <f t="shared" si="5"/>
        <v>78.729281767955811</v>
      </c>
      <c r="X7" s="35">
        <f t="shared" si="5"/>
        <v>76.243093922651951</v>
      </c>
      <c r="Y7" s="33">
        <v>100</v>
      </c>
      <c r="Z7" s="45">
        <f t="shared" si="7"/>
        <v>0.17733333333333334</v>
      </c>
      <c r="AA7" s="35">
        <f t="shared" si="8"/>
        <v>185.40540540540539</v>
      </c>
      <c r="AB7" s="35">
        <f t="shared" si="6"/>
        <v>206.48648648648646</v>
      </c>
      <c r="AC7" s="35">
        <f t="shared" si="6"/>
        <v>185.40540540540539</v>
      </c>
      <c r="AD7" s="13"/>
      <c r="AE7" s="13"/>
      <c r="AF7" s="40"/>
      <c r="AG7" s="40"/>
      <c r="AH7" s="40"/>
      <c r="AI7" s="40"/>
      <c r="AJ7" s="40"/>
      <c r="AK7" s="40"/>
    </row>
    <row r="8" spans="1:37" x14ac:dyDescent="0.4">
      <c r="A8" s="41" t="s">
        <v>6</v>
      </c>
      <c r="B8" s="43">
        <v>0.13700000000000001</v>
      </c>
      <c r="C8" s="43">
        <v>0.114</v>
      </c>
      <c r="D8" s="43">
        <v>0.12</v>
      </c>
      <c r="E8" s="43"/>
      <c r="F8" s="43">
        <v>9.7000000000000003E-2</v>
      </c>
      <c r="G8" s="43">
        <v>9.6000000000000002E-2</v>
      </c>
      <c r="H8" s="43">
        <v>9.5000000000000001E-2</v>
      </c>
      <c r="I8" s="43"/>
      <c r="J8" s="43">
        <v>0.124</v>
      </c>
      <c r="K8" s="43">
        <v>0.114</v>
      </c>
      <c r="L8" s="43">
        <v>0.11899999999999999</v>
      </c>
      <c r="M8" s="43"/>
      <c r="O8" s="40"/>
      <c r="P8" s="35">
        <f t="shared" si="0"/>
        <v>0.12366666666666666</v>
      </c>
      <c r="Q8" s="35">
        <f t="shared" si="1"/>
        <v>36.234177215189874</v>
      </c>
      <c r="R8" s="35">
        <f t="shared" si="2"/>
        <v>25.316455696202528</v>
      </c>
      <c r="S8" s="35">
        <f t="shared" si="3"/>
        <v>28.164556962025312</v>
      </c>
      <c r="T8" s="35"/>
      <c r="U8" s="35">
        <f t="shared" si="4"/>
        <v>9.6000000000000016E-2</v>
      </c>
      <c r="V8" s="35">
        <f t="shared" si="5"/>
        <v>29.834254143646415</v>
      </c>
      <c r="W8" s="35">
        <f t="shared" si="5"/>
        <v>29.005524861878463</v>
      </c>
      <c r="X8" s="35">
        <f t="shared" si="5"/>
        <v>28.176795580110504</v>
      </c>
      <c r="Y8" s="33">
        <v>1000</v>
      </c>
      <c r="Z8" s="45">
        <f t="shared" si="7"/>
        <v>0.11899999999999999</v>
      </c>
      <c r="AA8" s="35">
        <f t="shared" si="8"/>
        <v>96.21621621621621</v>
      </c>
      <c r="AB8" s="35">
        <f t="shared" si="6"/>
        <v>88.108108108108112</v>
      </c>
      <c r="AC8" s="35">
        <f t="shared" si="6"/>
        <v>96.21621621621621</v>
      </c>
      <c r="AD8" s="13"/>
      <c r="AE8" s="13"/>
      <c r="AF8" s="40"/>
      <c r="AG8" s="40"/>
      <c r="AH8" s="40"/>
      <c r="AI8" s="40"/>
      <c r="AJ8" s="40"/>
      <c r="AK8" s="40"/>
    </row>
    <row r="9" spans="1:37" x14ac:dyDescent="0.4">
      <c r="A9" s="41" t="s">
        <v>8</v>
      </c>
      <c r="B9" s="43">
        <v>7.6999999999999999E-2</v>
      </c>
      <c r="C9" s="43">
        <v>7.0999999999999994E-2</v>
      </c>
      <c r="D9" s="43">
        <v>7.6999999999999999E-2</v>
      </c>
      <c r="E9" s="43"/>
      <c r="F9" s="43">
        <v>7.9000000000000001E-2</v>
      </c>
      <c r="G9" s="43">
        <v>8.7999999999999995E-2</v>
      </c>
      <c r="H9" s="43">
        <v>9.5000000000000001E-2</v>
      </c>
      <c r="I9" s="43"/>
      <c r="J9" s="43">
        <v>7.4999999999999997E-2</v>
      </c>
      <c r="K9" s="43">
        <v>7.6999999999999999E-2</v>
      </c>
      <c r="L9" s="43">
        <v>8.1000000000000003E-2</v>
      </c>
      <c r="M9" s="43"/>
      <c r="O9" s="40"/>
      <c r="P9" s="35">
        <f t="shared" si="0"/>
        <v>7.4999999999999997E-2</v>
      </c>
      <c r="Q9" s="35">
        <f t="shared" si="1"/>
        <v>7.753164556962024</v>
      </c>
      <c r="R9" s="35">
        <f t="shared" si="2"/>
        <v>4.9050632911392364</v>
      </c>
      <c r="S9" s="35">
        <f t="shared" si="3"/>
        <v>7.753164556962024</v>
      </c>
      <c r="T9" s="35"/>
      <c r="U9" s="35">
        <f t="shared" si="4"/>
        <v>8.7333333333333332E-2</v>
      </c>
      <c r="V9" s="35">
        <f t="shared" si="5"/>
        <v>14.917127071823208</v>
      </c>
      <c r="W9" s="35">
        <f t="shared" si="5"/>
        <v>22.375690607734807</v>
      </c>
      <c r="X9" s="35">
        <f t="shared" si="5"/>
        <v>28.176795580110504</v>
      </c>
      <c r="Y9" s="33">
        <v>10000</v>
      </c>
      <c r="Z9" s="45">
        <f t="shared" si="7"/>
        <v>7.7666666666666662E-2</v>
      </c>
      <c r="AA9" s="35">
        <f t="shared" si="8"/>
        <v>34.594594594594597</v>
      </c>
      <c r="AB9" s="35">
        <f t="shared" si="6"/>
        <v>28.108108108108105</v>
      </c>
      <c r="AC9" s="35">
        <f t="shared" si="6"/>
        <v>34.594594594594597</v>
      </c>
      <c r="AD9" s="13"/>
      <c r="AE9" s="13"/>
      <c r="AF9" s="40"/>
      <c r="AG9" s="40"/>
      <c r="AH9" s="40"/>
      <c r="AI9" s="40"/>
      <c r="AJ9" s="40"/>
      <c r="AK9" s="40"/>
    </row>
    <row r="10" spans="1:37" x14ac:dyDescent="0.4">
      <c r="A10" s="41" t="s">
        <v>10</v>
      </c>
      <c r="B10" s="37">
        <v>6.0999999999999999E-2</v>
      </c>
      <c r="C10" s="37">
        <v>6.0999999999999999E-2</v>
      </c>
      <c r="D10" s="37">
        <v>0.06</v>
      </c>
      <c r="E10" s="37"/>
      <c r="F10" s="37">
        <v>6.4000000000000001E-2</v>
      </c>
      <c r="G10" s="37">
        <v>0.06</v>
      </c>
      <c r="H10" s="37">
        <v>5.8999999999999997E-2</v>
      </c>
      <c r="I10" s="37"/>
      <c r="J10" s="37">
        <v>5.8999999999999997E-2</v>
      </c>
      <c r="K10" s="37">
        <v>0.06</v>
      </c>
      <c r="L10" s="37">
        <v>0.06</v>
      </c>
      <c r="M10" s="37"/>
      <c r="O10" s="40"/>
      <c r="P10" s="35">
        <f t="shared" si="0"/>
        <v>6.0666666666666667E-2</v>
      </c>
      <c r="Q10" s="35"/>
      <c r="R10" s="35"/>
      <c r="S10" s="35"/>
      <c r="T10" s="35"/>
      <c r="U10" s="35">
        <f t="shared" si="4"/>
        <v>6.0999999999999999E-2</v>
      </c>
      <c r="V10" s="35"/>
      <c r="W10" s="35"/>
      <c r="X10" s="35"/>
      <c r="Y10" s="33" t="s">
        <v>9</v>
      </c>
      <c r="Z10" s="45">
        <f t="shared" si="7"/>
        <v>5.9666666666666666E-2</v>
      </c>
      <c r="AA10" s="35"/>
      <c r="AB10" s="35"/>
      <c r="AC10" s="35"/>
      <c r="AD10" s="13"/>
      <c r="AE10" s="13"/>
      <c r="AF10" s="40"/>
      <c r="AG10" s="40"/>
      <c r="AH10" s="40"/>
      <c r="AI10" s="40"/>
      <c r="AJ10" s="40"/>
      <c r="AK10" s="40"/>
    </row>
    <row r="11" spans="1:37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33"/>
      <c r="O11" s="40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45"/>
      <c r="AA11" s="35"/>
      <c r="AB11" s="35"/>
      <c r="AC11" s="35"/>
      <c r="AD11" s="13"/>
      <c r="AE11" s="13"/>
      <c r="AF11" s="36" t="s">
        <v>14</v>
      </c>
      <c r="AG11" s="36"/>
      <c r="AH11" s="36" t="s">
        <v>15</v>
      </c>
      <c r="AI11" s="36"/>
      <c r="AJ11" s="36" t="s">
        <v>25</v>
      </c>
      <c r="AK11" s="36"/>
    </row>
    <row r="12" spans="1:37" x14ac:dyDescent="0.4">
      <c r="A12" s="34" t="s">
        <v>31</v>
      </c>
      <c r="B12" s="41">
        <v>1</v>
      </c>
      <c r="C12" s="41">
        <v>2</v>
      </c>
      <c r="D12" s="41">
        <v>3</v>
      </c>
      <c r="E12" s="41">
        <v>4</v>
      </c>
      <c r="F12" s="41">
        <v>5</v>
      </c>
      <c r="G12" s="41">
        <v>6</v>
      </c>
      <c r="H12" s="41">
        <v>7</v>
      </c>
      <c r="I12" s="41">
        <v>8</v>
      </c>
      <c r="J12" s="41">
        <v>9</v>
      </c>
      <c r="K12" s="41">
        <v>10</v>
      </c>
      <c r="L12" s="41">
        <v>11</v>
      </c>
      <c r="M12" s="41">
        <v>12</v>
      </c>
      <c r="N12" s="33"/>
      <c r="O12" s="40"/>
      <c r="P12" s="35" t="s">
        <v>0</v>
      </c>
      <c r="Q12" s="42">
        <v>4</v>
      </c>
      <c r="R12" s="42"/>
      <c r="S12" s="42"/>
      <c r="T12" s="35"/>
      <c r="U12" s="35" t="s">
        <v>0</v>
      </c>
      <c r="V12" s="42">
        <v>5</v>
      </c>
      <c r="W12" s="42"/>
      <c r="X12" s="42"/>
      <c r="Y12" s="35"/>
      <c r="Z12" s="35" t="s">
        <v>0</v>
      </c>
      <c r="AA12" s="42" t="s">
        <v>25</v>
      </c>
      <c r="AB12" s="42"/>
      <c r="AC12" s="42"/>
      <c r="AD12" s="13"/>
      <c r="AE12" s="13"/>
      <c r="AF12" s="39" t="s">
        <v>11</v>
      </c>
      <c r="AG12" s="13" t="s">
        <v>12</v>
      </c>
      <c r="AH12" s="39" t="s">
        <v>11</v>
      </c>
      <c r="AI12" s="13" t="s">
        <v>12</v>
      </c>
      <c r="AJ12" s="46" t="s">
        <v>32</v>
      </c>
      <c r="AK12" s="13" t="s">
        <v>12</v>
      </c>
    </row>
    <row r="13" spans="1:37" x14ac:dyDescent="0.4">
      <c r="A13" s="41" t="s">
        <v>1</v>
      </c>
      <c r="B13" s="43">
        <v>0.255</v>
      </c>
      <c r="C13" s="43">
        <v>0.26100000000000001</v>
      </c>
      <c r="D13" s="43">
        <v>0.28799999999999998</v>
      </c>
      <c r="E13" s="43"/>
      <c r="F13" s="43">
        <v>0.29399999999999998</v>
      </c>
      <c r="G13" s="43">
        <v>0.28799999999999998</v>
      </c>
      <c r="H13" s="43">
        <v>0.29899999999999999</v>
      </c>
      <c r="I13" s="43"/>
      <c r="J13" s="43">
        <v>0.215</v>
      </c>
      <c r="K13" s="43">
        <v>0.23</v>
      </c>
      <c r="L13" s="43">
        <v>0.219</v>
      </c>
      <c r="M13" s="43"/>
      <c r="O13" s="40"/>
      <c r="P13" s="35">
        <f t="shared" ref="P13:P20" si="9">(SUM(B13:D13)/3)</f>
        <v>0.26800000000000002</v>
      </c>
      <c r="Q13" s="35">
        <f t="shared" ref="Q13:S19" si="10">((B13-$P$20)/($P$13-$P$20)*100)</f>
        <v>94.08194233687405</v>
      </c>
      <c r="R13" s="35">
        <f t="shared" si="10"/>
        <v>96.813353566009098</v>
      </c>
      <c r="S13" s="35">
        <f t="shared" si="10"/>
        <v>109.10470409711684</v>
      </c>
      <c r="T13" s="35"/>
      <c r="U13" s="35">
        <f t="shared" ref="U13:U20" si="11">(SUM(F13:H13)/3)</f>
        <v>0.29366666666666669</v>
      </c>
      <c r="V13" s="35">
        <f t="shared" ref="V13:X19" si="12">((F13-$U$20)/($U$13-$U$20)*100)</f>
        <v>100.13679890560874</v>
      </c>
      <c r="W13" s="35">
        <f t="shared" si="12"/>
        <v>97.674418604651152</v>
      </c>
      <c r="X13" s="35">
        <f t="shared" si="12"/>
        <v>102.18878248974006</v>
      </c>
      <c r="Y13" s="44">
        <v>0</v>
      </c>
      <c r="Z13" s="45">
        <f>(SUM(J13:L13)/3)</f>
        <v>0.22133333333333335</v>
      </c>
      <c r="AA13" s="35">
        <f>((J13-$Z$20)/($Z$13-$Z$20)*100)</f>
        <v>96.324951644100565</v>
      </c>
      <c r="AB13" s="35">
        <f>((K13-$Z$20)/($Z$13-$Z$20)*100)</f>
        <v>105.02901353965184</v>
      </c>
      <c r="AC13" s="35">
        <f>((L13-$Z$20)/($Z$13-$Z$20)*100)</f>
        <v>98.646034816247578</v>
      </c>
      <c r="AD13" s="13"/>
      <c r="AE13" s="13">
        <v>0</v>
      </c>
      <c r="AF13" s="35">
        <f>AVERAGE(Q3:S3,Q13:S13,Q23:S23)</f>
        <v>100</v>
      </c>
      <c r="AG13" s="13">
        <f>STDEV(B3:D3,B13:D13,B23:D23)</f>
        <v>3.2003906011610156E-2</v>
      </c>
      <c r="AH13" s="35">
        <f>AVERAGE(V3:X3,V13:X13,V23:X23)</f>
        <v>100</v>
      </c>
      <c r="AI13" s="13">
        <f>STDEV(F3:H3,F13:H13,F23:H23)</f>
        <v>5.422407214512788E-2</v>
      </c>
      <c r="AJ13" s="35">
        <f>AVERAGE(AA3:AC3,AA13:AC13,AA23:AC23)</f>
        <v>99.999999999999986</v>
      </c>
      <c r="AK13" s="13">
        <f t="shared" ref="AK13:AK19" si="13">STDEV(J3:L3,J13:L13,J23:L23)</f>
        <v>6.3809177326706823E-2</v>
      </c>
    </row>
    <row r="14" spans="1:37" x14ac:dyDescent="0.4">
      <c r="A14" s="41" t="s">
        <v>2</v>
      </c>
      <c r="B14" s="43">
        <v>0.28299999999999997</v>
      </c>
      <c r="C14" s="43">
        <v>0.29399999999999998</v>
      </c>
      <c r="D14" s="43">
        <v>0.28000000000000003</v>
      </c>
      <c r="E14" s="43"/>
      <c r="F14" s="43">
        <v>0.42399999999999999</v>
      </c>
      <c r="G14" s="43">
        <v>0.47799999999999998</v>
      </c>
      <c r="H14" s="43">
        <v>0.496</v>
      </c>
      <c r="I14" s="43"/>
      <c r="J14" s="43">
        <v>0.28299999999999997</v>
      </c>
      <c r="K14" s="43">
        <v>0.29799999999999999</v>
      </c>
      <c r="L14" s="43">
        <v>0.29499999999999998</v>
      </c>
      <c r="M14" s="43"/>
      <c r="O14" s="40"/>
      <c r="P14" s="35">
        <f t="shared" si="9"/>
        <v>0.28566666666666668</v>
      </c>
      <c r="Q14" s="35">
        <f t="shared" si="10"/>
        <v>106.8285280728376</v>
      </c>
      <c r="R14" s="35">
        <f t="shared" si="10"/>
        <v>111.83611532625189</v>
      </c>
      <c r="S14" s="35">
        <f t="shared" si="10"/>
        <v>105.4628224582701</v>
      </c>
      <c r="T14" s="35"/>
      <c r="U14" s="35">
        <f t="shared" si="11"/>
        <v>0.46599999999999997</v>
      </c>
      <c r="V14" s="35">
        <f t="shared" si="12"/>
        <v>153.48837209302326</v>
      </c>
      <c r="W14" s="35">
        <f t="shared" si="12"/>
        <v>175.64979480164158</v>
      </c>
      <c r="X14" s="35">
        <f t="shared" si="12"/>
        <v>183.03693570451435</v>
      </c>
      <c r="Y14" s="33">
        <v>0.1</v>
      </c>
      <c r="Z14" s="45">
        <f t="shared" ref="Z14:Z20" si="14">(SUM(J14:L14)/3)</f>
        <v>0.29199999999999998</v>
      </c>
      <c r="AA14" s="35">
        <f t="shared" ref="AA14:AA19" si="15">((J14-$Z$20)/($Z$13-$Z$20)*100)</f>
        <v>135.78336557059959</v>
      </c>
      <c r="AB14" s="35">
        <f t="shared" ref="AB14:AB19" si="16">((K14-$Z$20)/($Z$13-$Z$20)*100)</f>
        <v>144.48742746615085</v>
      </c>
      <c r="AC14" s="35">
        <f>((L14-$Z$20)/($Z$13-$Z$20)*100)</f>
        <v>142.7466150870406</v>
      </c>
      <c r="AD14" s="13"/>
      <c r="AE14" s="13">
        <v>0.1</v>
      </c>
      <c r="AF14" s="35">
        <f t="shared" ref="AF14:AF18" si="17">AVERAGE(Q4:S4,Q14:S14,Q24:S24)</f>
        <v>135.73147999542036</v>
      </c>
      <c r="AG14" s="13">
        <f t="shared" ref="AG14:AG19" si="18">STDEV(B4:D4,B14:D14,B24:D24)</f>
        <v>3.8998219332568314E-2</v>
      </c>
      <c r="AH14" s="35">
        <f>AVERAGE(V4:X4,V14:X14,V24:X24)</f>
        <v>150.48060692862524</v>
      </c>
      <c r="AI14" s="13">
        <f>STDEV(F4:H4,F14:H14,F24:H24)</f>
        <v>9.4946037305408321E-2</v>
      </c>
      <c r="AJ14" s="35">
        <f>AVERAGE(AA4:AC4,AA14:AC14,AA24:AC24)</f>
        <v>147.92757126145779</v>
      </c>
      <c r="AK14" s="13">
        <f t="shared" si="13"/>
        <v>7.3111406618787983E-2</v>
      </c>
    </row>
    <row r="15" spans="1:37" x14ac:dyDescent="0.4">
      <c r="A15" s="41" t="s">
        <v>3</v>
      </c>
      <c r="B15" s="43">
        <v>0.40100000000000002</v>
      </c>
      <c r="C15" s="43">
        <v>0.41399999999999998</v>
      </c>
      <c r="D15" s="43">
        <v>0.39400000000000002</v>
      </c>
      <c r="E15" s="43"/>
      <c r="F15" s="43">
        <v>0.42299999999999999</v>
      </c>
      <c r="G15" s="43">
        <v>0.443</v>
      </c>
      <c r="H15" s="43">
        <v>0.437</v>
      </c>
      <c r="I15" s="43"/>
      <c r="J15" s="43">
        <v>0.29599999999999999</v>
      </c>
      <c r="K15" s="43">
        <v>0.30199999999999999</v>
      </c>
      <c r="L15" s="43">
        <v>0.27400000000000002</v>
      </c>
      <c r="M15" s="43"/>
      <c r="O15" s="40"/>
      <c r="P15" s="35">
        <f t="shared" si="9"/>
        <v>0.40300000000000002</v>
      </c>
      <c r="Q15" s="35">
        <f t="shared" si="10"/>
        <v>160.546282245827</v>
      </c>
      <c r="R15" s="35">
        <f t="shared" si="10"/>
        <v>166.46433990895292</v>
      </c>
      <c r="S15" s="35">
        <f t="shared" si="10"/>
        <v>157.35963581183611</v>
      </c>
      <c r="T15" s="35"/>
      <c r="U15" s="35">
        <f t="shared" si="11"/>
        <v>0.43433333333333329</v>
      </c>
      <c r="V15" s="35">
        <f t="shared" si="12"/>
        <v>153.07797537619697</v>
      </c>
      <c r="W15" s="35">
        <f t="shared" si="12"/>
        <v>161.28590971272229</v>
      </c>
      <c r="X15" s="35">
        <f t="shared" si="12"/>
        <v>158.82352941176472</v>
      </c>
      <c r="Y15" s="33">
        <v>1</v>
      </c>
      <c r="Z15" s="45">
        <f t="shared" si="14"/>
        <v>0.29066666666666668</v>
      </c>
      <c r="AA15" s="35">
        <f t="shared" si="15"/>
        <v>143.32688588007733</v>
      </c>
      <c r="AB15" s="35">
        <f t="shared" si="16"/>
        <v>146.80851063829786</v>
      </c>
      <c r="AC15" s="35">
        <f>((L15-$Z$20)/($Z$13-$Z$20)*100)</f>
        <v>130.56092843326886</v>
      </c>
      <c r="AD15" s="13"/>
      <c r="AE15" s="13">
        <v>1</v>
      </c>
      <c r="AF15" s="35">
        <f t="shared" si="17"/>
        <v>145.54567351910853</v>
      </c>
      <c r="AG15" s="13">
        <f t="shared" si="18"/>
        <v>8.8416627395530106E-2</v>
      </c>
      <c r="AH15" s="35">
        <f>AVERAGE(V5:X5,V15:X15,V25:X25)</f>
        <v>146.06646461745433</v>
      </c>
      <c r="AI15" s="13">
        <f>STDEV(F5:H5,F15:H15,F25:H25)</f>
        <v>7.8337588536907338E-2</v>
      </c>
      <c r="AJ15" s="35">
        <f t="shared" ref="AJ15:AJ19" si="19">AVERAGE(AA5:AC5,AA15:AC15,AA25:AC25)</f>
        <v>176.04650550181134</v>
      </c>
      <c r="AK15" s="13">
        <f t="shared" si="13"/>
        <v>5.0047477458908821E-2</v>
      </c>
    </row>
    <row r="16" spans="1:37" x14ac:dyDescent="0.4">
      <c r="A16" s="41" t="s">
        <v>4</v>
      </c>
      <c r="B16" s="43">
        <v>0.38700000000000001</v>
      </c>
      <c r="C16" s="43">
        <v>0.39800000000000002</v>
      </c>
      <c r="D16" s="43">
        <v>0.35099999999999998</v>
      </c>
      <c r="E16" s="43"/>
      <c r="F16" s="43">
        <v>0.33300000000000002</v>
      </c>
      <c r="G16" s="43">
        <v>0.34899999999999998</v>
      </c>
      <c r="H16" s="43">
        <v>0.308</v>
      </c>
      <c r="I16" s="43"/>
      <c r="J16" s="43">
        <v>0.33300000000000002</v>
      </c>
      <c r="K16" s="43">
        <v>0.34599999999999997</v>
      </c>
      <c r="L16" s="43">
        <v>0.31</v>
      </c>
      <c r="M16" s="43"/>
      <c r="O16" s="40"/>
      <c r="P16" s="35">
        <f t="shared" si="9"/>
        <v>0.37866666666666671</v>
      </c>
      <c r="Q16" s="35">
        <f t="shared" si="10"/>
        <v>154.1729893778452</v>
      </c>
      <c r="R16" s="35">
        <f t="shared" si="10"/>
        <v>159.1805766312595</v>
      </c>
      <c r="S16" s="35">
        <f t="shared" si="10"/>
        <v>137.78452200303488</v>
      </c>
      <c r="T16" s="35"/>
      <c r="U16" s="35">
        <f t="shared" si="11"/>
        <v>0.33</v>
      </c>
      <c r="V16" s="35">
        <f t="shared" si="12"/>
        <v>116.14227086183311</v>
      </c>
      <c r="W16" s="35">
        <f t="shared" si="12"/>
        <v>122.70861833105336</v>
      </c>
      <c r="X16" s="35">
        <f t="shared" si="12"/>
        <v>105.88235294117648</v>
      </c>
      <c r="Y16" s="33">
        <v>10</v>
      </c>
      <c r="Z16" s="45">
        <f t="shared" si="14"/>
        <v>0.32966666666666672</v>
      </c>
      <c r="AA16" s="35">
        <f t="shared" si="15"/>
        <v>164.79690522243715</v>
      </c>
      <c r="AB16" s="35">
        <f t="shared" si="16"/>
        <v>172.34042553191489</v>
      </c>
      <c r="AC16" s="35">
        <f t="shared" ref="AC16:AC19" si="20">((L16-$Z$20)/($Z$13-$Z$20)*100)</f>
        <v>151.45067698259186</v>
      </c>
      <c r="AD16" s="13"/>
      <c r="AE16" s="13">
        <v>10</v>
      </c>
      <c r="AF16" s="35">
        <f t="shared" si="17"/>
        <v>128.37281158385247</v>
      </c>
      <c r="AG16" s="13">
        <f t="shared" si="18"/>
        <v>7.3490551168916354E-2</v>
      </c>
      <c r="AH16" s="35">
        <f>AVERAGE(V6:X6,V16:X16,V26:X26)</f>
        <v>133.11342846273806</v>
      </c>
      <c r="AI16" s="13">
        <f>STDEV(F6:H6,F16:H16,F26:H26)</f>
        <v>3.4216224221851832E-2</v>
      </c>
      <c r="AJ16" s="35">
        <f t="shared" si="19"/>
        <v>166.53952757514347</v>
      </c>
      <c r="AK16" s="13">
        <f t="shared" si="13"/>
        <v>8.2919807310704974E-2</v>
      </c>
    </row>
    <row r="17" spans="1:37" x14ac:dyDescent="0.4">
      <c r="A17" s="41" t="s">
        <v>5</v>
      </c>
      <c r="B17" s="43">
        <v>0.376</v>
      </c>
      <c r="C17" s="43">
        <v>0.3</v>
      </c>
      <c r="D17" s="43">
        <v>0.373</v>
      </c>
      <c r="E17" s="43"/>
      <c r="F17" s="43">
        <v>0.25900000000000001</v>
      </c>
      <c r="G17" s="43">
        <v>0.26400000000000001</v>
      </c>
      <c r="H17" s="43">
        <v>0.23200000000000001</v>
      </c>
      <c r="I17" s="43"/>
      <c r="J17" s="43">
        <v>0.28899999999999998</v>
      </c>
      <c r="K17" s="43">
        <v>0.33</v>
      </c>
      <c r="L17" s="43">
        <v>0.31</v>
      </c>
      <c r="M17" s="43"/>
      <c r="O17" s="40"/>
      <c r="P17" s="35">
        <f t="shared" si="9"/>
        <v>0.34966666666666663</v>
      </c>
      <c r="Q17" s="35">
        <f t="shared" si="10"/>
        <v>149.16540212443095</v>
      </c>
      <c r="R17" s="35">
        <f t="shared" si="10"/>
        <v>114.56752655538693</v>
      </c>
      <c r="S17" s="35">
        <f t="shared" si="10"/>
        <v>147.79969650986342</v>
      </c>
      <c r="T17" s="35"/>
      <c r="U17" s="35">
        <f t="shared" si="11"/>
        <v>0.25166666666666665</v>
      </c>
      <c r="V17" s="35">
        <f t="shared" si="12"/>
        <v>85.772913816689467</v>
      </c>
      <c r="W17" s="35">
        <f t="shared" si="12"/>
        <v>87.824897400820788</v>
      </c>
      <c r="X17" s="35">
        <f t="shared" si="12"/>
        <v>74.692202462380294</v>
      </c>
      <c r="Y17" s="33">
        <v>100</v>
      </c>
      <c r="Z17" s="45">
        <f t="shared" si="14"/>
        <v>0.3096666666666667</v>
      </c>
      <c r="AA17" s="35">
        <f t="shared" si="15"/>
        <v>139.26499032882009</v>
      </c>
      <c r="AB17" s="35">
        <f t="shared" si="16"/>
        <v>163.05609284332689</v>
      </c>
      <c r="AC17" s="35">
        <f t="shared" si="20"/>
        <v>151.45067698259186</v>
      </c>
      <c r="AD17" s="13"/>
      <c r="AE17" s="13">
        <v>100</v>
      </c>
      <c r="AF17" s="35">
        <f t="shared" si="17"/>
        <v>134.32806923159583</v>
      </c>
      <c r="AG17" s="13">
        <f t="shared" si="18"/>
        <v>5.1242072557615995E-2</v>
      </c>
      <c r="AH17" s="35">
        <f>AVERAGE(V7:X7,V17:X17,V27:X27)</f>
        <v>77.333485752003469</v>
      </c>
      <c r="AI17" s="13">
        <f>STDEV(F7:H7,F17:H17,F27:H27)</f>
        <v>4.478560036440285E-2</v>
      </c>
      <c r="AJ17" s="35">
        <f t="shared" si="19"/>
        <v>150.18465346277605</v>
      </c>
      <c r="AK17" s="13">
        <f t="shared" si="13"/>
        <v>6.1144182970345781E-2</v>
      </c>
    </row>
    <row r="18" spans="1:37" x14ac:dyDescent="0.4">
      <c r="A18" s="41" t="s">
        <v>6</v>
      </c>
      <c r="B18" s="43">
        <v>9.8000000000000004E-2</v>
      </c>
      <c r="C18" s="43">
        <v>0.109</v>
      </c>
      <c r="D18" s="43">
        <v>0.129</v>
      </c>
      <c r="E18" s="43"/>
      <c r="F18" s="43">
        <v>9.1999999999999998E-2</v>
      </c>
      <c r="G18" s="43">
        <v>9.9000000000000005E-2</v>
      </c>
      <c r="H18" s="43">
        <v>9.6000000000000002E-2</v>
      </c>
      <c r="I18" s="43"/>
      <c r="J18" s="43">
        <v>0.13100000000000001</v>
      </c>
      <c r="K18" s="43">
        <v>0.109</v>
      </c>
      <c r="L18" s="43">
        <v>0.104</v>
      </c>
      <c r="M18" s="43"/>
      <c r="O18" s="40"/>
      <c r="P18" s="35">
        <f t="shared" si="9"/>
        <v>0.112</v>
      </c>
      <c r="Q18" s="35">
        <f t="shared" si="10"/>
        <v>22.610015174506827</v>
      </c>
      <c r="R18" s="35">
        <f t="shared" si="10"/>
        <v>27.617602427921089</v>
      </c>
      <c r="S18" s="35">
        <f t="shared" si="10"/>
        <v>36.722306525037936</v>
      </c>
      <c r="T18" s="35"/>
      <c r="U18" s="35">
        <f t="shared" si="11"/>
        <v>9.5666666666666678E-2</v>
      </c>
      <c r="V18" s="35">
        <f t="shared" si="12"/>
        <v>17.23666210670314</v>
      </c>
      <c r="W18" s="35">
        <f t="shared" si="12"/>
        <v>20.109439124487004</v>
      </c>
      <c r="X18" s="35">
        <f t="shared" si="12"/>
        <v>18.878248974008205</v>
      </c>
      <c r="Y18" s="33">
        <v>1000</v>
      </c>
      <c r="Z18" s="45">
        <f t="shared" si="14"/>
        <v>0.11466666666666665</v>
      </c>
      <c r="AA18" s="35">
        <f t="shared" si="15"/>
        <v>47.582205029013529</v>
      </c>
      <c r="AB18" s="35">
        <f t="shared" si="16"/>
        <v>34.816247582205023</v>
      </c>
      <c r="AC18" s="35">
        <f t="shared" si="20"/>
        <v>31.914893617021267</v>
      </c>
      <c r="AD18" s="13"/>
      <c r="AE18" s="13">
        <v>1000</v>
      </c>
      <c r="AF18" s="35">
        <f t="shared" si="17"/>
        <v>31.687669169421341</v>
      </c>
      <c r="AG18" s="13">
        <f t="shared" si="18"/>
        <v>1.5231546211727802E-2</v>
      </c>
      <c r="AH18" s="35">
        <f t="shared" ref="AH18" si="21">AVERAGE(V8:X8,V18:X18,V28:X28)</f>
        <v>21.002867612418218</v>
      </c>
      <c r="AI18" s="13">
        <f t="shared" ref="AI18:AI19" si="22">STDEV(F8:H8,F18:H18,F28:H28)</f>
        <v>5.7008771254956894E-3</v>
      </c>
      <c r="AJ18" s="35">
        <f t="shared" si="19"/>
        <v>53.337032660563047</v>
      </c>
      <c r="AK18" s="13">
        <f t="shared" si="13"/>
        <v>9.153020145163988E-3</v>
      </c>
    </row>
    <row r="19" spans="1:37" x14ac:dyDescent="0.4">
      <c r="A19" s="41" t="s">
        <v>8</v>
      </c>
      <c r="B19" s="43">
        <v>7.4999999999999997E-2</v>
      </c>
      <c r="C19" s="43">
        <v>7.1999999999999995E-2</v>
      </c>
      <c r="D19" s="43">
        <v>7.9000000000000001E-2</v>
      </c>
      <c r="E19" s="43"/>
      <c r="F19" s="43">
        <v>8.4000000000000005E-2</v>
      </c>
      <c r="G19" s="43">
        <v>7.5999999999999998E-2</v>
      </c>
      <c r="H19" s="43">
        <v>7.5999999999999998E-2</v>
      </c>
      <c r="I19" s="43"/>
      <c r="J19" s="43">
        <v>8.3000000000000004E-2</v>
      </c>
      <c r="K19" s="43">
        <v>0.08</v>
      </c>
      <c r="L19" s="43">
        <v>6.9000000000000006E-2</v>
      </c>
      <c r="M19" s="43"/>
      <c r="O19" s="40"/>
      <c r="P19" s="35">
        <f t="shared" si="9"/>
        <v>7.5333333333333322E-2</v>
      </c>
      <c r="Q19" s="35">
        <f t="shared" si="10"/>
        <v>12.139605462822454</v>
      </c>
      <c r="R19" s="35">
        <f t="shared" si="10"/>
        <v>10.773899848254926</v>
      </c>
      <c r="S19" s="35">
        <f t="shared" si="10"/>
        <v>13.960546282245826</v>
      </c>
      <c r="T19" s="35"/>
      <c r="U19" s="35">
        <f t="shared" si="11"/>
        <v>7.8666666666666663E-2</v>
      </c>
      <c r="V19" s="35">
        <f t="shared" si="12"/>
        <v>13.95348837209302</v>
      </c>
      <c r="W19" s="35">
        <f t="shared" si="12"/>
        <v>10.670314637482896</v>
      </c>
      <c r="X19" s="35">
        <f t="shared" si="12"/>
        <v>10.670314637482896</v>
      </c>
      <c r="Y19" s="33">
        <v>10000</v>
      </c>
      <c r="Z19" s="45">
        <f t="shared" si="14"/>
        <v>7.7333333333333337E-2</v>
      </c>
      <c r="AA19" s="35">
        <f t="shared" si="15"/>
        <v>19.729206963249514</v>
      </c>
      <c r="AB19" s="35">
        <f t="shared" si="16"/>
        <v>17.988394584139261</v>
      </c>
      <c r="AC19" s="35">
        <f t="shared" si="20"/>
        <v>11.605415860735008</v>
      </c>
      <c r="AD19" s="13"/>
      <c r="AE19" s="13">
        <v>10000</v>
      </c>
      <c r="AF19" s="35">
        <f>AVERAGE(Q9:S9,Q19:S19,Q29:S29)</f>
        <v>11.562554530659252</v>
      </c>
      <c r="AG19" s="13">
        <f t="shared" si="18"/>
        <v>3.2317865716108892E-3</v>
      </c>
      <c r="AH19" s="35">
        <f>AVERAGE(V9:X9,V19:X19,V29:X29)</f>
        <v>15.459535992220351</v>
      </c>
      <c r="AI19" s="13">
        <f t="shared" si="22"/>
        <v>6.2738434082395701E-3</v>
      </c>
      <c r="AJ19" s="35">
        <f t="shared" si="19"/>
        <v>20.867329125702014</v>
      </c>
      <c r="AK19" s="13">
        <f t="shared" si="13"/>
        <v>4.0756730868791611E-3</v>
      </c>
    </row>
    <row r="20" spans="1:37" x14ac:dyDescent="0.4">
      <c r="A20" s="41" t="s">
        <v>10</v>
      </c>
      <c r="B20" s="37">
        <v>4.8000000000000001E-2</v>
      </c>
      <c r="C20" s="37">
        <v>4.8000000000000001E-2</v>
      </c>
      <c r="D20" s="37">
        <v>4.9000000000000002E-2</v>
      </c>
      <c r="E20" s="37"/>
      <c r="F20" s="37">
        <v>5.1999999999999998E-2</v>
      </c>
      <c r="G20" s="37">
        <v>4.9000000000000002E-2</v>
      </c>
      <c r="H20" s="37">
        <v>4.9000000000000002E-2</v>
      </c>
      <c r="I20" s="37"/>
      <c r="J20" s="37">
        <v>4.9000000000000002E-2</v>
      </c>
      <c r="K20" s="37">
        <v>4.9000000000000002E-2</v>
      </c>
      <c r="L20" s="37">
        <v>4.9000000000000002E-2</v>
      </c>
      <c r="M20" s="37"/>
      <c r="O20" s="40"/>
      <c r="P20" s="35">
        <f t="shared" si="9"/>
        <v>4.8333333333333339E-2</v>
      </c>
      <c r="Q20" s="35"/>
      <c r="R20" s="35"/>
      <c r="S20" s="35"/>
      <c r="T20" s="35"/>
      <c r="U20" s="35">
        <f t="shared" si="11"/>
        <v>5.000000000000001E-2</v>
      </c>
      <c r="V20" s="35"/>
      <c r="W20" s="35"/>
      <c r="X20" s="35"/>
      <c r="Y20" s="33" t="s">
        <v>9</v>
      </c>
      <c r="Z20" s="45">
        <f t="shared" si="14"/>
        <v>4.9000000000000009E-2</v>
      </c>
      <c r="AA20" s="35"/>
      <c r="AB20" s="35"/>
      <c r="AC20" s="35"/>
      <c r="AD20" s="13"/>
      <c r="AE20" s="33" t="s">
        <v>7</v>
      </c>
      <c r="AF20" s="13">
        <v>15.260125870538795</v>
      </c>
      <c r="AG20" s="35">
        <v>3.5276684147527906E-3</v>
      </c>
      <c r="AH20" s="13">
        <v>16.708777023306393</v>
      </c>
      <c r="AI20" s="13">
        <v>1.2961481396815777E-2</v>
      </c>
      <c r="AJ20" s="13">
        <v>21.499583549525735</v>
      </c>
      <c r="AK20" s="40">
        <v>8.6377723465666228E-3</v>
      </c>
    </row>
    <row r="21" spans="1:37" x14ac:dyDescent="0.4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33"/>
      <c r="O21" s="40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45"/>
      <c r="AA21" s="35"/>
      <c r="AB21" s="35"/>
      <c r="AC21" s="35"/>
      <c r="AD21" s="13"/>
      <c r="AE21" s="13"/>
      <c r="AF21" s="40"/>
      <c r="AG21" s="40"/>
      <c r="AH21" s="40"/>
      <c r="AI21" s="40"/>
      <c r="AJ21" s="40"/>
      <c r="AK21" s="40"/>
    </row>
    <row r="22" spans="1:37" x14ac:dyDescent="0.4">
      <c r="A22" s="34" t="s">
        <v>31</v>
      </c>
      <c r="B22" s="41">
        <v>1</v>
      </c>
      <c r="C22" s="41">
        <v>2</v>
      </c>
      <c r="D22" s="41">
        <v>3</v>
      </c>
      <c r="E22" s="41">
        <v>4</v>
      </c>
      <c r="F22" s="41">
        <v>5</v>
      </c>
      <c r="G22" s="41">
        <v>6</v>
      </c>
      <c r="H22" s="41">
        <v>7</v>
      </c>
      <c r="I22" s="41">
        <v>8</v>
      </c>
      <c r="J22" s="41">
        <v>9</v>
      </c>
      <c r="K22" s="41">
        <v>10</v>
      </c>
      <c r="L22" s="41">
        <v>11</v>
      </c>
      <c r="M22" s="41">
        <v>12</v>
      </c>
      <c r="N22" s="33"/>
      <c r="O22" s="40"/>
      <c r="P22" s="35" t="s">
        <v>0</v>
      </c>
      <c r="Q22" s="42">
        <v>4</v>
      </c>
      <c r="R22" s="42"/>
      <c r="S22" s="42"/>
      <c r="T22" s="35"/>
      <c r="U22" s="35" t="s">
        <v>0</v>
      </c>
      <c r="V22" s="42">
        <v>5</v>
      </c>
      <c r="W22" s="42"/>
      <c r="X22" s="42"/>
      <c r="Y22" s="35"/>
      <c r="Z22" s="35" t="s">
        <v>0</v>
      </c>
      <c r="AA22" s="42" t="s">
        <v>25</v>
      </c>
      <c r="AB22" s="42"/>
      <c r="AC22" s="42"/>
      <c r="AD22" s="13"/>
      <c r="AE22" s="13"/>
      <c r="AF22" s="40"/>
      <c r="AG22" s="40"/>
      <c r="AH22" s="40"/>
      <c r="AI22" s="40"/>
      <c r="AJ22" s="40"/>
      <c r="AK22" s="40"/>
    </row>
    <row r="23" spans="1:37" x14ac:dyDescent="0.4">
      <c r="A23" s="41" t="s">
        <v>1</v>
      </c>
      <c r="B23" s="43">
        <v>0.22500000000000001</v>
      </c>
      <c r="C23" s="43">
        <v>0.20200000000000001</v>
      </c>
      <c r="D23" s="43">
        <v>0.20499999999999999</v>
      </c>
      <c r="E23" s="43"/>
      <c r="F23" s="43">
        <v>0.28899999999999998</v>
      </c>
      <c r="G23" s="43">
        <v>0.29399999999999998</v>
      </c>
      <c r="H23" s="43">
        <v>0.25600000000000001</v>
      </c>
      <c r="I23" s="43"/>
      <c r="J23" s="43">
        <v>0.27500000000000002</v>
      </c>
      <c r="K23" s="43">
        <v>0.25</v>
      </c>
      <c r="L23" s="43">
        <v>0.26400000000000001</v>
      </c>
      <c r="M23" s="43"/>
      <c r="O23" s="40"/>
      <c r="P23" s="35">
        <f t="shared" ref="P23:P30" si="23">(SUM(B23:D23)/3)</f>
        <v>0.21066666666666667</v>
      </c>
      <c r="Q23" s="35">
        <f t="shared" ref="Q23:S29" si="24">((B23-$P$30)/($P$23-$P$30)*100)</f>
        <v>108.93970893970895</v>
      </c>
      <c r="R23" s="35">
        <f t="shared" si="24"/>
        <v>94.594594594594611</v>
      </c>
      <c r="S23" s="35">
        <f t="shared" si="24"/>
        <v>96.465696465696453</v>
      </c>
      <c r="T23" s="35"/>
      <c r="U23" s="35">
        <f t="shared" ref="U23:U30" si="25">(SUM(F23:H23)/3)</f>
        <v>0.27966666666666667</v>
      </c>
      <c r="V23" s="35">
        <f t="shared" ref="V23:X29" si="26">((F23-$U$30)/($U$23-$U$30)*100)</f>
        <v>104.06976744186045</v>
      </c>
      <c r="W23" s="35">
        <f t="shared" si="26"/>
        <v>106.25</v>
      </c>
      <c r="X23" s="35">
        <f t="shared" si="26"/>
        <v>89.680232558139537</v>
      </c>
      <c r="Y23" s="44">
        <v>0</v>
      </c>
      <c r="Z23" s="45">
        <f t="shared" ref="Z23:Z30" si="27">(SUM(J23:L23)/3)</f>
        <v>0.26300000000000001</v>
      </c>
      <c r="AA23" s="35">
        <f>((J23-$Z$30)/($Z$23-$Z$30)*100)</f>
        <v>105.61622464898596</v>
      </c>
      <c r="AB23" s="35">
        <f>((K23-$Z$30)/($Z$23-$Z$30)*100)</f>
        <v>93.915756630265207</v>
      </c>
      <c r="AC23" s="35">
        <f>((L23-$Z$30)/($Z$23-$Z$30)*100)</f>
        <v>100.46801872074882</v>
      </c>
      <c r="AD23" s="13"/>
      <c r="AE23" s="13"/>
      <c r="AF23" s="40"/>
      <c r="AG23" s="40"/>
      <c r="AH23" s="40"/>
      <c r="AI23" s="40"/>
      <c r="AJ23" s="40"/>
      <c r="AK23" s="40"/>
    </row>
    <row r="24" spans="1:37" x14ac:dyDescent="0.4">
      <c r="A24" s="41" t="s">
        <v>2</v>
      </c>
      <c r="B24" s="43">
        <v>0.34799999999999998</v>
      </c>
      <c r="C24" s="43">
        <v>0.35299999999999998</v>
      </c>
      <c r="D24" s="43">
        <v>0.379</v>
      </c>
      <c r="E24" s="43"/>
      <c r="F24" s="43">
        <v>0.3</v>
      </c>
      <c r="G24" s="43">
        <v>0.32500000000000001</v>
      </c>
      <c r="H24" s="43">
        <v>0.317</v>
      </c>
      <c r="I24" s="43"/>
      <c r="J24" s="43">
        <v>0.27200000000000002</v>
      </c>
      <c r="K24" s="43">
        <v>0.377</v>
      </c>
      <c r="L24" s="43">
        <v>0.28599999999999998</v>
      </c>
      <c r="M24" s="43"/>
      <c r="O24" s="40"/>
      <c r="P24" s="35">
        <f t="shared" si="23"/>
        <v>0.36000000000000004</v>
      </c>
      <c r="Q24" s="35">
        <f t="shared" si="24"/>
        <v>185.65488565488565</v>
      </c>
      <c r="R24" s="35">
        <f t="shared" si="24"/>
        <v>188.77338877338877</v>
      </c>
      <c r="S24" s="35">
        <f t="shared" si="24"/>
        <v>204.989604989605</v>
      </c>
      <c r="T24" s="35"/>
      <c r="U24" s="35">
        <f t="shared" si="25"/>
        <v>0.314</v>
      </c>
      <c r="V24" s="35">
        <f t="shared" si="26"/>
        <v>108.86627906976743</v>
      </c>
      <c r="W24" s="35">
        <f t="shared" si="26"/>
        <v>119.76744186046511</v>
      </c>
      <c r="X24" s="35">
        <f t="shared" si="26"/>
        <v>116.27906976744187</v>
      </c>
      <c r="Y24" s="33">
        <v>0.1</v>
      </c>
      <c r="Z24" s="45">
        <f t="shared" si="27"/>
        <v>0.3116666666666667</v>
      </c>
      <c r="AA24" s="35">
        <f>((J24-$Z$30)/($Z$23-$Z$30)*100)</f>
        <v>104.21216848673947</v>
      </c>
      <c r="AB24" s="35">
        <f t="shared" ref="AB24:AB29" si="28">((K24-$Z$30)/($Z$23-$Z$30)*100)</f>
        <v>153.35413416536662</v>
      </c>
      <c r="AC24" s="35">
        <f t="shared" ref="AC24:AC29" si="29">((L24-$Z$30)/($Z$23-$Z$30)*100)</f>
        <v>110.76443057722307</v>
      </c>
      <c r="AD24" s="13"/>
      <c r="AE24" s="13"/>
      <c r="AF24" s="40"/>
      <c r="AG24" s="40"/>
      <c r="AH24" s="40"/>
      <c r="AI24" s="40"/>
      <c r="AJ24" s="40"/>
      <c r="AK24" s="40"/>
    </row>
    <row r="25" spans="1:37" x14ac:dyDescent="0.4">
      <c r="A25" s="41" t="s">
        <v>3</v>
      </c>
      <c r="B25" s="43">
        <v>0.38700000000000001</v>
      </c>
      <c r="C25" s="43">
        <v>0.35799999999999998</v>
      </c>
      <c r="D25" s="43">
        <v>0.378</v>
      </c>
      <c r="E25" s="43"/>
      <c r="F25" s="43">
        <v>0.317</v>
      </c>
      <c r="G25" s="43">
        <v>0.31900000000000001</v>
      </c>
      <c r="H25" s="43">
        <v>0.29099999999999998</v>
      </c>
      <c r="I25" s="43"/>
      <c r="J25" s="43">
        <v>0.33</v>
      </c>
      <c r="K25" s="43">
        <v>0.34699999999999998</v>
      </c>
      <c r="L25" s="43">
        <v>0.32900000000000001</v>
      </c>
      <c r="M25" s="43"/>
      <c r="O25" s="40"/>
      <c r="P25" s="35">
        <f t="shared" si="23"/>
        <v>0.37433333333333335</v>
      </c>
      <c r="Q25" s="35">
        <f t="shared" si="24"/>
        <v>209.97920997920997</v>
      </c>
      <c r="R25" s="35">
        <f t="shared" si="24"/>
        <v>191.89189189189187</v>
      </c>
      <c r="S25" s="35">
        <f t="shared" si="24"/>
        <v>204.36590436590438</v>
      </c>
      <c r="T25" s="35"/>
      <c r="U25" s="35">
        <f t="shared" si="25"/>
        <v>0.309</v>
      </c>
      <c r="V25" s="35">
        <f t="shared" si="26"/>
        <v>116.27906976744187</v>
      </c>
      <c r="W25" s="35">
        <f t="shared" si="26"/>
        <v>117.15116279069768</v>
      </c>
      <c r="X25" s="35">
        <f t="shared" si="26"/>
        <v>104.94186046511626</v>
      </c>
      <c r="Y25" s="33">
        <v>1</v>
      </c>
      <c r="Z25" s="45">
        <f t="shared" si="27"/>
        <v>0.33533333333333332</v>
      </c>
      <c r="AA25" s="35">
        <f>((J25-$Z$30)/($Z$23-$Z$30)*100)</f>
        <v>131.3572542901716</v>
      </c>
      <c r="AB25" s="35">
        <f t="shared" si="28"/>
        <v>139.31357254290171</v>
      </c>
      <c r="AC25" s="35">
        <f t="shared" si="29"/>
        <v>130.88923556942277</v>
      </c>
      <c r="AD25" s="13"/>
      <c r="AE25" s="13"/>
      <c r="AF25" s="40"/>
      <c r="AG25" s="40"/>
      <c r="AH25" s="40"/>
      <c r="AI25" s="40"/>
      <c r="AJ25" s="40"/>
      <c r="AK25" s="40"/>
    </row>
    <row r="26" spans="1:37" x14ac:dyDescent="0.4">
      <c r="A26" s="41" t="s">
        <v>4</v>
      </c>
      <c r="B26" s="43">
        <v>0.309</v>
      </c>
      <c r="C26" s="43">
        <v>0.31900000000000001</v>
      </c>
      <c r="D26" s="43">
        <v>0.30199999999999999</v>
      </c>
      <c r="E26" s="43"/>
      <c r="F26" s="43">
        <v>0.31900000000000001</v>
      </c>
      <c r="G26" s="43">
        <v>0.251</v>
      </c>
      <c r="H26" s="43">
        <v>0.255</v>
      </c>
      <c r="I26" s="43"/>
      <c r="J26" s="43">
        <v>0.34799999999999998</v>
      </c>
      <c r="K26" s="43">
        <v>0.36599999999999999</v>
      </c>
      <c r="L26" s="43">
        <v>0.32100000000000001</v>
      </c>
      <c r="M26" s="43"/>
      <c r="O26" s="40"/>
      <c r="P26" s="35">
        <f t="shared" si="23"/>
        <v>0.31</v>
      </c>
      <c r="Q26" s="35">
        <f t="shared" si="24"/>
        <v>161.33056133056135</v>
      </c>
      <c r="R26" s="35">
        <f t="shared" si="24"/>
        <v>167.56756756756758</v>
      </c>
      <c r="S26" s="35">
        <f t="shared" si="24"/>
        <v>156.96465696465697</v>
      </c>
      <c r="T26" s="35"/>
      <c r="U26" s="35">
        <f t="shared" si="25"/>
        <v>0.27500000000000002</v>
      </c>
      <c r="V26" s="35">
        <f t="shared" si="26"/>
        <v>117.15116279069768</v>
      </c>
      <c r="W26" s="35">
        <f t="shared" si="26"/>
        <v>87.5</v>
      </c>
      <c r="X26" s="35">
        <f t="shared" si="26"/>
        <v>89.244186046511629</v>
      </c>
      <c r="Y26" s="33">
        <v>10</v>
      </c>
      <c r="Z26" s="45">
        <f t="shared" si="27"/>
        <v>0.34499999999999997</v>
      </c>
      <c r="AA26" s="35">
        <f>((J26-$Z$30)/($Z$23-$Z$30)*100)</f>
        <v>139.78159126365054</v>
      </c>
      <c r="AB26" s="35">
        <f t="shared" si="28"/>
        <v>148.20592823712948</v>
      </c>
      <c r="AC26" s="35">
        <f t="shared" si="29"/>
        <v>127.14508580343214</v>
      </c>
      <c r="AD26" s="13"/>
      <c r="AE26" s="13"/>
      <c r="AF26" s="40"/>
      <c r="AG26" s="40"/>
      <c r="AH26" s="40"/>
      <c r="AI26" s="40"/>
      <c r="AJ26" s="40"/>
      <c r="AK26" s="40"/>
    </row>
    <row r="27" spans="1:37" x14ac:dyDescent="0.4">
      <c r="A27" s="41" t="s">
        <v>5</v>
      </c>
      <c r="B27" s="43">
        <v>0.32900000000000001</v>
      </c>
      <c r="C27" s="43">
        <v>0.33600000000000002</v>
      </c>
      <c r="D27" s="43">
        <v>0.33300000000000002</v>
      </c>
      <c r="E27" s="43"/>
      <c r="F27" s="43">
        <v>0.218</v>
      </c>
      <c r="G27" s="43">
        <v>0.215</v>
      </c>
      <c r="H27" s="43">
        <v>0.224</v>
      </c>
      <c r="I27" s="43"/>
      <c r="J27" s="43">
        <v>0.27300000000000002</v>
      </c>
      <c r="K27" s="43">
        <v>0.29199999999999998</v>
      </c>
      <c r="L27" s="43">
        <v>0.26800000000000002</v>
      </c>
      <c r="M27" s="43"/>
      <c r="O27" s="40"/>
      <c r="P27" s="35">
        <f t="shared" si="23"/>
        <v>0.33266666666666667</v>
      </c>
      <c r="Q27" s="35">
        <f t="shared" si="24"/>
        <v>173.80457380457381</v>
      </c>
      <c r="R27" s="35">
        <f t="shared" si="24"/>
        <v>178.17047817047816</v>
      </c>
      <c r="S27" s="35">
        <f t="shared" si="24"/>
        <v>176.29937629937632</v>
      </c>
      <c r="T27" s="35"/>
      <c r="U27" s="35">
        <f t="shared" si="25"/>
        <v>0.219</v>
      </c>
      <c r="V27" s="35">
        <f t="shared" si="26"/>
        <v>73.110465116279073</v>
      </c>
      <c r="W27" s="35">
        <f t="shared" si="26"/>
        <v>71.802325581395337</v>
      </c>
      <c r="X27" s="35">
        <f t="shared" si="26"/>
        <v>75.726744186046517</v>
      </c>
      <c r="Y27" s="33">
        <v>100</v>
      </c>
      <c r="Z27" s="45">
        <f t="shared" si="27"/>
        <v>0.27766666666666667</v>
      </c>
      <c r="AA27" s="35">
        <f>((J27-$Z$30)/($Z$23-$Z$30)*100)</f>
        <v>104.6801872074883</v>
      </c>
      <c r="AB27" s="35">
        <f t="shared" si="28"/>
        <v>113.57254290171606</v>
      </c>
      <c r="AC27" s="35">
        <f t="shared" si="29"/>
        <v>102.34009360374414</v>
      </c>
      <c r="AD27" s="13"/>
      <c r="AE27" s="13"/>
      <c r="AF27" s="40"/>
      <c r="AG27" s="40"/>
      <c r="AH27" s="40"/>
      <c r="AI27" s="40"/>
      <c r="AJ27" s="40"/>
      <c r="AK27" s="40"/>
    </row>
    <row r="28" spans="1:37" x14ac:dyDescent="0.4">
      <c r="A28" s="41" t="s">
        <v>6</v>
      </c>
      <c r="B28" s="43">
        <v>9.0999999999999998E-2</v>
      </c>
      <c r="C28" s="43">
        <v>0.106</v>
      </c>
      <c r="D28" s="43">
        <v>0.128</v>
      </c>
      <c r="E28" s="43"/>
      <c r="F28" s="43">
        <v>8.7999999999999995E-2</v>
      </c>
      <c r="G28" s="43">
        <v>8.3000000000000004E-2</v>
      </c>
      <c r="H28" s="43">
        <v>8.5000000000000006E-2</v>
      </c>
      <c r="I28" s="43"/>
      <c r="J28" s="43">
        <v>0.11600000000000001</v>
      </c>
      <c r="K28" s="43">
        <v>0.111</v>
      </c>
      <c r="L28" s="43">
        <v>0.10299999999999999</v>
      </c>
      <c r="M28" s="43"/>
      <c r="O28" s="40"/>
      <c r="P28" s="35">
        <f t="shared" si="23"/>
        <v>0.10833333333333334</v>
      </c>
      <c r="Q28" s="35">
        <f t="shared" si="24"/>
        <v>25.363825363825367</v>
      </c>
      <c r="R28" s="35">
        <f t="shared" si="24"/>
        <v>34.719334719334718</v>
      </c>
      <c r="S28" s="35">
        <f t="shared" si="24"/>
        <v>48.440748440748436</v>
      </c>
      <c r="T28" s="35"/>
      <c r="U28" s="35">
        <f t="shared" si="25"/>
        <v>8.533333333333333E-2</v>
      </c>
      <c r="V28" s="35">
        <f t="shared" si="26"/>
        <v>16.424418604651155</v>
      </c>
      <c r="W28" s="35">
        <f t="shared" si="26"/>
        <v>14.244186046511626</v>
      </c>
      <c r="X28" s="35">
        <f t="shared" si="26"/>
        <v>15.11627906976744</v>
      </c>
      <c r="Y28" s="33">
        <v>1000</v>
      </c>
      <c r="Z28" s="45">
        <f t="shared" si="27"/>
        <v>0.11</v>
      </c>
      <c r="AA28" s="35">
        <f t="shared" ref="AA28:AA29" si="30">((J28-$Z$30)/($Z$23-$Z$30)*100)</f>
        <v>31.201248049921997</v>
      </c>
      <c r="AB28" s="35">
        <f t="shared" si="28"/>
        <v>28.861154446177846</v>
      </c>
      <c r="AC28" s="35">
        <f t="shared" si="29"/>
        <v>25.1170046801872</v>
      </c>
      <c r="AD28" s="13"/>
      <c r="AE28" s="13"/>
      <c r="AF28" s="40"/>
      <c r="AG28" s="40"/>
      <c r="AH28" s="40"/>
      <c r="AI28" s="40"/>
      <c r="AJ28" s="40"/>
      <c r="AK28" s="40"/>
    </row>
    <row r="29" spans="1:37" x14ac:dyDescent="0.4">
      <c r="A29" s="41" t="s">
        <v>8</v>
      </c>
      <c r="B29" s="43">
        <v>7.3999999999999996E-2</v>
      </c>
      <c r="C29" s="43">
        <v>7.1999999999999995E-2</v>
      </c>
      <c r="D29" s="43">
        <v>0.08</v>
      </c>
      <c r="E29" s="43"/>
      <c r="F29" s="43">
        <v>8.2000000000000003E-2</v>
      </c>
      <c r="G29" s="43">
        <v>7.9000000000000001E-2</v>
      </c>
      <c r="H29" s="43">
        <v>7.8E-2</v>
      </c>
      <c r="I29" s="43"/>
      <c r="J29" s="43">
        <v>7.8E-2</v>
      </c>
      <c r="K29" s="43">
        <v>7.8E-2</v>
      </c>
      <c r="L29" s="43">
        <v>0.08</v>
      </c>
      <c r="M29" s="43"/>
      <c r="O29" s="40"/>
      <c r="P29" s="35">
        <f t="shared" si="23"/>
        <v>7.5333333333333322E-2</v>
      </c>
      <c r="Q29" s="35">
        <f t="shared" si="24"/>
        <v>14.760914760914758</v>
      </c>
      <c r="R29" s="35">
        <f t="shared" si="24"/>
        <v>13.513513513513512</v>
      </c>
      <c r="S29" s="35">
        <f t="shared" si="24"/>
        <v>18.503118503118504</v>
      </c>
      <c r="T29" s="35"/>
      <c r="U29" s="35">
        <f t="shared" si="25"/>
        <v>7.9666666666666663E-2</v>
      </c>
      <c r="V29" s="35">
        <f t="shared" si="26"/>
        <v>13.808139534883718</v>
      </c>
      <c r="W29" s="35">
        <f t="shared" si="26"/>
        <v>12.499999999999996</v>
      </c>
      <c r="X29" s="35">
        <f t="shared" si="26"/>
        <v>12.063953488372089</v>
      </c>
      <c r="Y29" s="33">
        <v>10000</v>
      </c>
      <c r="Z29" s="45">
        <f t="shared" si="27"/>
        <v>7.8666666666666663E-2</v>
      </c>
      <c r="AA29" s="35">
        <f t="shared" si="30"/>
        <v>13.416536661466456</v>
      </c>
      <c r="AB29" s="35">
        <f t="shared" si="28"/>
        <v>13.416536661466456</v>
      </c>
      <c r="AC29" s="35">
        <f t="shared" si="29"/>
        <v>14.352574102964116</v>
      </c>
      <c r="AD29" s="13"/>
      <c r="AE29" s="13"/>
      <c r="AF29" s="40"/>
      <c r="AG29" s="40"/>
      <c r="AH29" s="40"/>
      <c r="AI29" s="40"/>
      <c r="AJ29" s="40"/>
      <c r="AK29" s="40"/>
    </row>
    <row r="30" spans="1:37" x14ac:dyDescent="0.4">
      <c r="A30" s="41" t="s">
        <v>10</v>
      </c>
      <c r="B30" s="37">
        <v>4.9000000000000002E-2</v>
      </c>
      <c r="C30" s="37">
        <v>5.0999999999999997E-2</v>
      </c>
      <c r="D30" s="37">
        <v>5.0999999999999997E-2</v>
      </c>
      <c r="E30" s="37"/>
      <c r="F30" s="37">
        <v>5.1999999999999998E-2</v>
      </c>
      <c r="G30" s="37">
        <v>0.05</v>
      </c>
      <c r="H30" s="37">
        <v>4.9000000000000002E-2</v>
      </c>
      <c r="I30" s="37"/>
      <c r="J30" s="37">
        <v>4.9000000000000002E-2</v>
      </c>
      <c r="K30" s="37">
        <v>4.9000000000000002E-2</v>
      </c>
      <c r="L30" s="37">
        <v>0.05</v>
      </c>
      <c r="M30" s="37"/>
      <c r="O30" s="40"/>
      <c r="P30" s="35">
        <f t="shared" si="23"/>
        <v>5.0333333333333334E-2</v>
      </c>
      <c r="Q30" s="35"/>
      <c r="R30" s="35"/>
      <c r="S30" s="35"/>
      <c r="T30" s="35"/>
      <c r="U30" s="35">
        <f t="shared" si="25"/>
        <v>5.0333333333333341E-2</v>
      </c>
      <c r="V30" s="35"/>
      <c r="W30" s="35"/>
      <c r="X30" s="35"/>
      <c r="Y30" s="33" t="s">
        <v>9</v>
      </c>
      <c r="Z30" s="45">
        <f t="shared" si="27"/>
        <v>4.933333333333334E-2</v>
      </c>
      <c r="AA30" s="35"/>
      <c r="AB30" s="35"/>
      <c r="AC30" s="35"/>
      <c r="AD30" s="13"/>
      <c r="AE30" s="13"/>
      <c r="AF30" s="40"/>
      <c r="AG30" s="40"/>
      <c r="AH30" s="40"/>
      <c r="AI30" s="40"/>
      <c r="AJ30" s="40"/>
      <c r="AK30" s="40"/>
    </row>
  </sheetData>
  <mergeCells count="12">
    <mergeCell ref="AA2:AC2"/>
    <mergeCell ref="Q2:S2"/>
    <mergeCell ref="V2:X2"/>
    <mergeCell ref="Q12:S12"/>
    <mergeCell ref="V12:X12"/>
    <mergeCell ref="Q22:S22"/>
    <mergeCell ref="V22:X22"/>
    <mergeCell ref="AF11:AG11"/>
    <mergeCell ref="AH11:AI11"/>
    <mergeCell ref="AJ11:AK11"/>
    <mergeCell ref="AA22:AC22"/>
    <mergeCell ref="AA12:AC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opLeftCell="A28" zoomScale="96" zoomScaleNormal="96" workbookViewId="0">
      <selection activeCell="G23" sqref="G23"/>
    </sheetView>
  </sheetViews>
  <sheetFormatPr defaultColWidth="9" defaultRowHeight="15.5" x14ac:dyDescent="0.35"/>
  <cols>
    <col min="1" max="1" width="13.08203125" style="6" customWidth="1"/>
    <col min="2" max="4" width="0" style="7" hidden="1" customWidth="1"/>
    <col min="5" max="5" width="7.58203125" style="7" hidden="1" customWidth="1"/>
    <col min="6" max="6" width="12.58203125" style="7" customWidth="1"/>
    <col min="7" max="7" width="9.08203125" style="7" bestFit="1" customWidth="1"/>
    <col min="8" max="8" width="16.33203125" style="7" customWidth="1"/>
    <col min="9" max="10" width="0" style="7" hidden="1" customWidth="1"/>
    <col min="11" max="11" width="14.58203125" style="7" customWidth="1"/>
    <col min="12" max="16384" width="9" style="6"/>
  </cols>
  <sheetData>
    <row r="2" spans="1:11" x14ac:dyDescent="0.35">
      <c r="A2" s="31" t="s">
        <v>29</v>
      </c>
      <c r="B2" s="27" t="s">
        <v>16</v>
      </c>
      <c r="C2" s="27"/>
      <c r="D2" s="27" t="s">
        <v>17</v>
      </c>
      <c r="E2" s="27"/>
      <c r="F2" s="28" t="s">
        <v>28</v>
      </c>
      <c r="G2" s="28"/>
      <c r="H2" s="15" t="s">
        <v>18</v>
      </c>
      <c r="I2" s="16" t="s">
        <v>16</v>
      </c>
      <c r="J2" s="15" t="s">
        <v>17</v>
      </c>
      <c r="K2" s="17" t="s">
        <v>26</v>
      </c>
    </row>
    <row r="3" spans="1:11" x14ac:dyDescent="0.35">
      <c r="A3" s="32"/>
      <c r="B3" s="27" t="s">
        <v>11</v>
      </c>
      <c r="C3" s="27" t="s">
        <v>12</v>
      </c>
      <c r="D3" s="27" t="s">
        <v>11</v>
      </c>
      <c r="E3" s="27" t="s">
        <v>12</v>
      </c>
      <c r="F3" s="27" t="s">
        <v>27</v>
      </c>
      <c r="G3" s="27" t="s">
        <v>12</v>
      </c>
      <c r="H3" s="18" t="s">
        <v>22</v>
      </c>
      <c r="I3" s="19" t="s">
        <v>19</v>
      </c>
      <c r="J3" s="18" t="s">
        <v>19</v>
      </c>
      <c r="K3" s="20" t="s">
        <v>19</v>
      </c>
    </row>
    <row r="4" spans="1:11" x14ac:dyDescent="0.35">
      <c r="A4" s="26">
        <v>0</v>
      </c>
      <c r="B4" s="27">
        <v>99.999999999999986</v>
      </c>
      <c r="C4" s="27">
        <v>3.5224675694430149E-2</v>
      </c>
      <c r="D4" s="27">
        <v>99.999999999999986</v>
      </c>
      <c r="E4" s="27">
        <v>1.7725530864954216E-2</v>
      </c>
      <c r="F4" s="27">
        <v>99.999999999999972</v>
      </c>
      <c r="G4" s="27">
        <v>5.4633882445888023E-2</v>
      </c>
      <c r="H4" s="21">
        <v>0</v>
      </c>
      <c r="I4" s="14">
        <f>100-B4</f>
        <v>0</v>
      </c>
      <c r="J4" s="21">
        <f>100-D4</f>
        <v>0</v>
      </c>
      <c r="K4" s="22">
        <f>100-F4</f>
        <v>0</v>
      </c>
    </row>
    <row r="5" spans="1:11" x14ac:dyDescent="0.35">
      <c r="A5" s="26">
        <v>0.1</v>
      </c>
      <c r="B5" s="27">
        <v>130.81772373513849</v>
      </c>
      <c r="C5" s="27">
        <v>6.4478678646510912E-2</v>
      </c>
      <c r="D5" s="27">
        <v>112.46565595086521</v>
      </c>
      <c r="E5" s="27">
        <v>2.401561991704565E-2</v>
      </c>
      <c r="F5" s="27">
        <v>140.19312247561129</v>
      </c>
      <c r="G5" s="27">
        <v>5.7777831196556523E-2</v>
      </c>
      <c r="H5" s="21">
        <v>0.1</v>
      </c>
      <c r="I5" s="14">
        <f>100-B5</f>
        <v>-30.817723735138486</v>
      </c>
      <c r="J5" s="21">
        <f>100-D5</f>
        <v>-12.465655950865212</v>
      </c>
      <c r="K5" s="22">
        <f>100-F5</f>
        <v>-40.19312247561129</v>
      </c>
    </row>
    <row r="6" spans="1:11" x14ac:dyDescent="0.35">
      <c r="A6" s="26">
        <v>1</v>
      </c>
      <c r="B6" s="27">
        <v>134.25833492260779</v>
      </c>
      <c r="C6" s="27">
        <v>3.6152839138548457E-2</v>
      </c>
      <c r="D6" s="27">
        <v>126.70482534667583</v>
      </c>
      <c r="E6" s="27">
        <v>2.6380758981584367E-2</v>
      </c>
      <c r="F6" s="27">
        <v>189.66270831237799</v>
      </c>
      <c r="G6" s="27">
        <v>0.1072276912825124</v>
      </c>
      <c r="H6" s="21">
        <v>1</v>
      </c>
      <c r="I6" s="14">
        <f>100-B6</f>
        <v>-34.258334922607787</v>
      </c>
      <c r="J6" s="21">
        <f>100-D6</f>
        <v>-26.704825346675833</v>
      </c>
      <c r="K6" s="22">
        <f>100-F6</f>
        <v>-89.662708312377987</v>
      </c>
    </row>
    <row r="7" spans="1:11" x14ac:dyDescent="0.35">
      <c r="A7" s="26">
        <v>10</v>
      </c>
      <c r="B7" s="27">
        <v>118.69521661263133</v>
      </c>
      <c r="C7" s="27">
        <v>2.3634955280497381E-2</v>
      </c>
      <c r="D7" s="27">
        <v>98.1257521840393</v>
      </c>
      <c r="E7" s="27">
        <v>2.5689383886041747E-2</v>
      </c>
      <c r="F7" s="27">
        <v>114.88403787989692</v>
      </c>
      <c r="G7" s="27">
        <v>6.1101918500521962E-2</v>
      </c>
      <c r="H7" s="21">
        <v>10</v>
      </c>
      <c r="I7" s="14">
        <f>100-B7</f>
        <v>-18.695216612631327</v>
      </c>
      <c r="J7" s="21">
        <f>100-D7</f>
        <v>1.8742478159607003</v>
      </c>
      <c r="K7" s="22">
        <f>100-F7</f>
        <v>-14.884037879896923</v>
      </c>
    </row>
    <row r="8" spans="1:11" x14ac:dyDescent="0.35">
      <c r="A8" s="26">
        <v>100</v>
      </c>
      <c r="B8" s="27">
        <v>17.497575899730293</v>
      </c>
      <c r="C8" s="27">
        <v>8.8474729599913298E-3</v>
      </c>
      <c r="D8" s="27">
        <v>12.816326677364835</v>
      </c>
      <c r="E8" s="27">
        <v>3.4439963866286405E-3</v>
      </c>
      <c r="F8" s="27">
        <v>36.860174222030977</v>
      </c>
      <c r="G8" s="27">
        <v>9.2526272545213322E-3</v>
      </c>
      <c r="H8" s="21">
        <v>100</v>
      </c>
      <c r="I8" s="14">
        <f>100-B8</f>
        <v>82.502424100269707</v>
      </c>
      <c r="J8" s="21">
        <f>100-D8</f>
        <v>87.183673322635173</v>
      </c>
      <c r="K8" s="22">
        <f>100-F8</f>
        <v>63.139825777969023</v>
      </c>
    </row>
    <row r="9" spans="1:11" x14ac:dyDescent="0.35">
      <c r="A9" s="26"/>
      <c r="B9" s="27"/>
      <c r="C9" s="27"/>
      <c r="D9" s="27"/>
      <c r="E9" s="27"/>
      <c r="F9" s="27"/>
      <c r="G9" s="27"/>
      <c r="H9" s="23" t="s">
        <v>20</v>
      </c>
      <c r="I9" s="24">
        <f>(50+23.702)/1.0553</f>
        <v>69.839855965128407</v>
      </c>
      <c r="J9" s="23">
        <f>(50+12.15)/0.9958</f>
        <v>62.412130949989958</v>
      </c>
      <c r="K9" s="25">
        <f>(50+39.274)/1.033</f>
        <v>86.422071636011623</v>
      </c>
    </row>
    <row r="10" spans="1:11" x14ac:dyDescent="0.35">
      <c r="A10" s="31" t="s">
        <v>29</v>
      </c>
      <c r="B10" s="27" t="s">
        <v>14</v>
      </c>
      <c r="C10" s="27"/>
      <c r="D10" s="27" t="s">
        <v>15</v>
      </c>
      <c r="E10" s="27"/>
      <c r="F10" s="29" t="s">
        <v>25</v>
      </c>
      <c r="G10" s="29"/>
      <c r="H10" s="15" t="s">
        <v>18</v>
      </c>
      <c r="I10" s="16" t="s">
        <v>14</v>
      </c>
      <c r="J10" s="15" t="s">
        <v>15</v>
      </c>
      <c r="K10" s="17" t="s">
        <v>25</v>
      </c>
    </row>
    <row r="11" spans="1:11" x14ac:dyDescent="0.35">
      <c r="A11" s="32"/>
      <c r="B11" s="27" t="s">
        <v>11</v>
      </c>
      <c r="C11" s="27" t="s">
        <v>12</v>
      </c>
      <c r="D11" s="27" t="s">
        <v>11</v>
      </c>
      <c r="E11" s="27" t="s">
        <v>12</v>
      </c>
      <c r="F11" s="30" t="s">
        <v>27</v>
      </c>
      <c r="G11" s="30" t="s">
        <v>12</v>
      </c>
      <c r="H11" s="18" t="s">
        <v>22</v>
      </c>
      <c r="I11" s="19" t="s">
        <v>19</v>
      </c>
      <c r="J11" s="18" t="s">
        <v>19</v>
      </c>
      <c r="K11" s="20" t="s">
        <v>19</v>
      </c>
    </row>
    <row r="12" spans="1:11" x14ac:dyDescent="0.35">
      <c r="A12" s="26">
        <v>0</v>
      </c>
      <c r="B12" s="27">
        <v>100</v>
      </c>
      <c r="C12" s="27">
        <v>3.2003906011610156E-2</v>
      </c>
      <c r="D12" s="27">
        <v>100</v>
      </c>
      <c r="E12" s="27">
        <v>5.422407214512788E-2</v>
      </c>
      <c r="F12" s="30">
        <v>99.999999999999986</v>
      </c>
      <c r="G12" s="30">
        <v>6.3809177326706823E-2</v>
      </c>
      <c r="H12" s="21">
        <v>0</v>
      </c>
      <c r="I12" s="14">
        <f>100-B12</f>
        <v>0</v>
      </c>
      <c r="J12" s="21">
        <f t="shared" ref="J12:J18" si="0">100-D12</f>
        <v>0</v>
      </c>
      <c r="K12" s="22">
        <f t="shared" ref="K12:K18" si="1">100-F12</f>
        <v>0</v>
      </c>
    </row>
    <row r="13" spans="1:11" x14ac:dyDescent="0.35">
      <c r="A13" s="26">
        <v>0.1</v>
      </c>
      <c r="B13" s="27">
        <v>135.73147999542036</v>
      </c>
      <c r="C13" s="27">
        <v>3.8998219332568314E-2</v>
      </c>
      <c r="D13" s="27">
        <v>150.48060692862524</v>
      </c>
      <c r="E13" s="27">
        <v>9.4946037305408321E-2</v>
      </c>
      <c r="F13" s="30">
        <v>147.92757126145779</v>
      </c>
      <c r="G13" s="30">
        <v>7.3111406618787983E-2</v>
      </c>
      <c r="H13" s="21">
        <v>0.1</v>
      </c>
      <c r="I13" s="14">
        <f t="shared" ref="I13:I18" si="2">100-B13</f>
        <v>-35.731479995420358</v>
      </c>
      <c r="J13" s="21">
        <f t="shared" si="0"/>
        <v>-50.480606928625235</v>
      </c>
      <c r="K13" s="22">
        <f t="shared" si="1"/>
        <v>-47.927571261457786</v>
      </c>
    </row>
    <row r="14" spans="1:11" x14ac:dyDescent="0.35">
      <c r="A14" s="26">
        <v>1</v>
      </c>
      <c r="B14" s="27">
        <v>145.54567351910853</v>
      </c>
      <c r="C14" s="27">
        <v>8.8416627395530106E-2</v>
      </c>
      <c r="D14" s="27">
        <v>146.06646461745433</v>
      </c>
      <c r="E14" s="27">
        <v>7.8337588536907338E-2</v>
      </c>
      <c r="F14" s="30">
        <v>176.04650550181134</v>
      </c>
      <c r="G14" s="30">
        <v>5.0047477458908821E-2</v>
      </c>
      <c r="H14" s="21">
        <v>1</v>
      </c>
      <c r="I14" s="14">
        <f t="shared" si="2"/>
        <v>-45.545673519108533</v>
      </c>
      <c r="J14" s="21">
        <f t="shared" si="0"/>
        <v>-46.066464617454329</v>
      </c>
      <c r="K14" s="22">
        <f t="shared" si="1"/>
        <v>-76.046505501811339</v>
      </c>
    </row>
    <row r="15" spans="1:11" x14ac:dyDescent="0.35">
      <c r="A15" s="26">
        <v>10</v>
      </c>
      <c r="B15" s="27">
        <v>128.37281158385247</v>
      </c>
      <c r="C15" s="27">
        <v>7.3490551168916354E-2</v>
      </c>
      <c r="D15" s="27">
        <v>133.11342846273806</v>
      </c>
      <c r="E15" s="27">
        <v>3.4216224221851832E-2</v>
      </c>
      <c r="F15" s="30">
        <v>166.53952757514347</v>
      </c>
      <c r="G15" s="30">
        <v>8.2919807310704974E-2</v>
      </c>
      <c r="H15" s="21">
        <v>10</v>
      </c>
      <c r="I15" s="14">
        <f t="shared" si="2"/>
        <v>-28.372811583852467</v>
      </c>
      <c r="J15" s="21">
        <f t="shared" si="0"/>
        <v>-33.113428462738057</v>
      </c>
      <c r="K15" s="22">
        <f t="shared" si="1"/>
        <v>-66.539527575143467</v>
      </c>
    </row>
    <row r="16" spans="1:11" x14ac:dyDescent="0.35">
      <c r="A16" s="26">
        <v>100</v>
      </c>
      <c r="B16" s="27">
        <v>134.32806923159583</v>
      </c>
      <c r="C16" s="27">
        <v>5.1242072557615995E-2</v>
      </c>
      <c r="D16" s="27">
        <v>77.333485752003469</v>
      </c>
      <c r="E16" s="27">
        <v>4.478560036440285E-2</v>
      </c>
      <c r="F16" s="30">
        <v>150.18465346277605</v>
      </c>
      <c r="G16" s="30">
        <v>6.1144182970345781E-2</v>
      </c>
      <c r="H16" s="21">
        <v>100</v>
      </c>
      <c r="I16" s="14">
        <f t="shared" si="2"/>
        <v>-34.328069231595833</v>
      </c>
      <c r="J16" s="21">
        <f t="shared" si="0"/>
        <v>22.666514247996531</v>
      </c>
      <c r="K16" s="22">
        <f t="shared" si="1"/>
        <v>-50.184653462776055</v>
      </c>
    </row>
    <row r="17" spans="1:11" x14ac:dyDescent="0.35">
      <c r="A17" s="26">
        <v>1000</v>
      </c>
      <c r="B17" s="27">
        <v>31.687669169421341</v>
      </c>
      <c r="C17" s="27">
        <v>1.5231546211727802E-2</v>
      </c>
      <c r="D17" s="27">
        <v>21.002867612418218</v>
      </c>
      <c r="E17" s="27">
        <v>5.7008771254956894E-3</v>
      </c>
      <c r="F17" s="30">
        <v>53.337032660563047</v>
      </c>
      <c r="G17" s="30">
        <v>9.153020145163988E-3</v>
      </c>
      <c r="H17" s="21">
        <v>1000</v>
      </c>
      <c r="I17" s="14">
        <f t="shared" si="2"/>
        <v>68.312330830578659</v>
      </c>
      <c r="J17" s="21">
        <f t="shared" si="0"/>
        <v>78.997132387581786</v>
      </c>
      <c r="K17" s="22">
        <f t="shared" si="1"/>
        <v>46.662967339436953</v>
      </c>
    </row>
    <row r="18" spans="1:11" x14ac:dyDescent="0.35">
      <c r="A18" s="26">
        <v>10000</v>
      </c>
      <c r="B18" s="27">
        <v>11.562554530659252</v>
      </c>
      <c r="C18" s="27">
        <v>3.2317865716108892E-3</v>
      </c>
      <c r="D18" s="27">
        <v>15.459535992220351</v>
      </c>
      <c r="E18" s="27">
        <v>6.2738434082395701E-3</v>
      </c>
      <c r="F18" s="30">
        <v>20.867329125702014</v>
      </c>
      <c r="G18" s="30">
        <v>4.0756730868791611E-3</v>
      </c>
      <c r="H18" s="21">
        <v>10000</v>
      </c>
      <c r="I18" s="14">
        <f t="shared" si="2"/>
        <v>88.437445469340744</v>
      </c>
      <c r="J18" s="21">
        <f t="shared" si="0"/>
        <v>84.540464007779647</v>
      </c>
      <c r="K18" s="22">
        <f t="shared" si="1"/>
        <v>79.132670874297986</v>
      </c>
    </row>
    <row r="19" spans="1:11" x14ac:dyDescent="0.35">
      <c r="A19" s="13"/>
      <c r="B19" s="14"/>
      <c r="C19" s="14"/>
      <c r="D19" s="14"/>
      <c r="E19" s="14"/>
      <c r="F19" s="14"/>
      <c r="G19" s="14"/>
      <c r="H19" s="23" t="s">
        <v>20</v>
      </c>
      <c r="I19" s="24">
        <f>(50+15.855)/0.0111</f>
        <v>5932.8828828828828</v>
      </c>
      <c r="J19" s="23">
        <f>(50+7.8486)/0.01</f>
        <v>5784.86</v>
      </c>
      <c r="K19" s="25">
        <f>(50+35.731)/0.0122</f>
        <v>7027.131147540983</v>
      </c>
    </row>
  </sheetData>
  <mergeCells count="4">
    <mergeCell ref="F2:G2"/>
    <mergeCell ref="F10:G10"/>
    <mergeCell ref="A2:A3"/>
    <mergeCell ref="A10:A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0"/>
  <sheetViews>
    <sheetView topLeftCell="A61" zoomScale="90" zoomScaleNormal="90" workbookViewId="0">
      <selection activeCell="L29" sqref="L29"/>
    </sheetView>
  </sheetViews>
  <sheetFormatPr defaultRowHeight="15.5" x14ac:dyDescent="0.35"/>
  <cols>
    <col min="2" max="2" width="20.5" customWidth="1"/>
    <col min="3" max="3" width="14.4140625" customWidth="1"/>
  </cols>
  <sheetData>
    <row r="2" spans="2:11" x14ac:dyDescent="0.35">
      <c r="B2" s="8" t="s">
        <v>18</v>
      </c>
      <c r="C2" s="11" t="s">
        <v>21</v>
      </c>
    </row>
    <row r="3" spans="2:11" x14ac:dyDescent="0.35">
      <c r="B3" s="9" t="s">
        <v>22</v>
      </c>
      <c r="C3" s="9" t="s">
        <v>19</v>
      </c>
    </row>
    <row r="4" spans="2:11" x14ac:dyDescent="0.35">
      <c r="B4" s="9">
        <v>0</v>
      </c>
      <c r="C4" s="9">
        <v>0</v>
      </c>
    </row>
    <row r="5" spans="2:11" x14ac:dyDescent="0.35">
      <c r="B5" s="9">
        <v>0.1</v>
      </c>
      <c r="C5" s="9">
        <v>-40.19312247561129</v>
      </c>
    </row>
    <row r="6" spans="2:11" x14ac:dyDescent="0.35">
      <c r="B6" s="9">
        <v>1</v>
      </c>
      <c r="C6" s="9">
        <v>-89.662708312377987</v>
      </c>
    </row>
    <row r="7" spans="2:11" x14ac:dyDescent="0.35">
      <c r="B7" s="9">
        <v>10</v>
      </c>
      <c r="C7" s="9">
        <v>-14.884037879896923</v>
      </c>
    </row>
    <row r="8" spans="2:11" x14ac:dyDescent="0.35">
      <c r="B8" s="9">
        <v>100</v>
      </c>
      <c r="C8" s="9">
        <v>63.139825777969023</v>
      </c>
    </row>
    <row r="9" spans="2:11" x14ac:dyDescent="0.35">
      <c r="B9" s="10" t="s">
        <v>20</v>
      </c>
      <c r="C9" s="9">
        <v>86.422071636011623</v>
      </c>
      <c r="K9" t="s">
        <v>23</v>
      </c>
    </row>
    <row r="14" spans="2:11" x14ac:dyDescent="0.35">
      <c r="B14" s="8" t="s">
        <v>18</v>
      </c>
      <c r="C14" s="12" t="s">
        <v>13</v>
      </c>
    </row>
    <row r="15" spans="2:11" x14ac:dyDescent="0.35">
      <c r="B15" s="9" t="s">
        <v>22</v>
      </c>
      <c r="C15" s="9" t="s">
        <v>19</v>
      </c>
    </row>
    <row r="16" spans="2:11" x14ac:dyDescent="0.35">
      <c r="B16" s="9">
        <v>0</v>
      </c>
      <c r="C16" s="9">
        <v>0</v>
      </c>
    </row>
    <row r="17" spans="2:6" x14ac:dyDescent="0.35">
      <c r="B17" s="9">
        <v>0.1</v>
      </c>
      <c r="C17" s="9">
        <v>-47.927571261457786</v>
      </c>
    </row>
    <row r="18" spans="2:6" x14ac:dyDescent="0.35">
      <c r="B18" s="9">
        <v>1</v>
      </c>
      <c r="C18" s="9">
        <v>-76.046505501811339</v>
      </c>
    </row>
    <row r="19" spans="2:6" x14ac:dyDescent="0.35">
      <c r="B19" s="9">
        <v>10</v>
      </c>
      <c r="C19" s="9">
        <v>-66.539527575143467</v>
      </c>
    </row>
    <row r="20" spans="2:6" x14ac:dyDescent="0.35">
      <c r="B20" s="9">
        <v>100</v>
      </c>
      <c r="C20" s="9">
        <v>-50.184653462776055</v>
      </c>
    </row>
    <row r="21" spans="2:6" x14ac:dyDescent="0.35">
      <c r="B21" s="9">
        <v>1000</v>
      </c>
      <c r="C21" s="9">
        <v>46.662967339436953</v>
      </c>
    </row>
    <row r="22" spans="2:6" x14ac:dyDescent="0.35">
      <c r="B22" s="9">
        <v>10000</v>
      </c>
      <c r="C22" s="9">
        <v>79.132670874297986</v>
      </c>
    </row>
    <row r="23" spans="2:6" x14ac:dyDescent="0.35">
      <c r="B23" s="10" t="s">
        <v>20</v>
      </c>
      <c r="C23" s="9">
        <v>7027.131147540983</v>
      </c>
    </row>
    <row r="27" spans="2:6" x14ac:dyDescent="0.35">
      <c r="E27" s="7"/>
      <c r="F27" s="7"/>
    </row>
    <row r="28" spans="2:6" x14ac:dyDescent="0.35">
      <c r="E28" s="7"/>
    </row>
    <row r="29" spans="2:6" x14ac:dyDescent="0.35">
      <c r="B29" s="26"/>
      <c r="C29" s="47" t="s">
        <v>21</v>
      </c>
      <c r="D29" s="48"/>
      <c r="E29" s="7"/>
    </row>
    <row r="30" spans="2:6" x14ac:dyDescent="0.35">
      <c r="B30" s="26" t="s">
        <v>24</v>
      </c>
      <c r="C30" s="49" t="s">
        <v>11</v>
      </c>
      <c r="D30" s="23" t="s">
        <v>12</v>
      </c>
      <c r="E30" s="7"/>
    </row>
    <row r="31" spans="2:6" x14ac:dyDescent="0.35">
      <c r="B31" s="26">
        <v>0</v>
      </c>
      <c r="C31" s="27">
        <v>99.999999999999972</v>
      </c>
      <c r="D31" s="27">
        <v>5.4633882445888023E-2</v>
      </c>
      <c r="E31" s="7"/>
    </row>
    <row r="32" spans="2:6" x14ac:dyDescent="0.35">
      <c r="B32" s="26">
        <v>0.1</v>
      </c>
      <c r="C32" s="27">
        <v>140.19312247561129</v>
      </c>
      <c r="D32" s="27">
        <v>5.7777831196556523E-2</v>
      </c>
      <c r="E32" s="7"/>
    </row>
    <row r="33" spans="2:6" x14ac:dyDescent="0.35">
      <c r="B33" s="26">
        <v>1</v>
      </c>
      <c r="C33" s="27">
        <v>189.66270831237799</v>
      </c>
      <c r="D33" s="27">
        <v>0.1072276912825124</v>
      </c>
      <c r="E33" s="7"/>
    </row>
    <row r="34" spans="2:6" ht="18" x14ac:dyDescent="0.35">
      <c r="B34" s="26">
        <v>10</v>
      </c>
      <c r="C34" s="27">
        <v>114.88403787989692</v>
      </c>
      <c r="D34" s="27">
        <v>6.1101918500521962E-2</v>
      </c>
      <c r="E34" s="4"/>
      <c r="F34" s="1"/>
    </row>
    <row r="35" spans="2:6" x14ac:dyDescent="0.35">
      <c r="B35" s="26">
        <v>100</v>
      </c>
      <c r="C35" s="27">
        <v>36.860174222030977</v>
      </c>
      <c r="D35" s="27">
        <v>9.2526272545213322E-3</v>
      </c>
    </row>
    <row r="36" spans="2:6" x14ac:dyDescent="0.35">
      <c r="B36" s="50" t="s">
        <v>7</v>
      </c>
      <c r="C36" s="26">
        <v>21.499583549525735</v>
      </c>
      <c r="D36" s="26">
        <v>8.6377723465666228E-3</v>
      </c>
    </row>
    <row r="37" spans="2:6" x14ac:dyDescent="0.35">
      <c r="B37" s="40"/>
      <c r="C37" s="40"/>
      <c r="D37" s="40"/>
    </row>
    <row r="38" spans="2:6" x14ac:dyDescent="0.35">
      <c r="B38" s="40"/>
      <c r="C38" s="40"/>
      <c r="D38" s="40"/>
    </row>
    <row r="39" spans="2:6" x14ac:dyDescent="0.35">
      <c r="B39" s="40"/>
      <c r="C39" s="40"/>
      <c r="D39" s="40"/>
    </row>
    <row r="40" spans="2:6" x14ac:dyDescent="0.35">
      <c r="B40" s="40"/>
      <c r="C40" s="40"/>
      <c r="D40" s="40"/>
    </row>
    <row r="41" spans="2:6" x14ac:dyDescent="0.35">
      <c r="B41" s="51"/>
      <c r="C41" s="52" t="s">
        <v>25</v>
      </c>
      <c r="D41" s="53"/>
    </row>
    <row r="42" spans="2:6" x14ac:dyDescent="0.35">
      <c r="B42" s="51"/>
      <c r="C42" s="54" t="s">
        <v>11</v>
      </c>
      <c r="D42" s="55" t="s">
        <v>12</v>
      </c>
    </row>
    <row r="43" spans="2:6" x14ac:dyDescent="0.35">
      <c r="B43" s="51">
        <v>0</v>
      </c>
      <c r="C43" s="51">
        <v>99.999999999999986</v>
      </c>
      <c r="D43" s="51">
        <v>6.3809177326706823E-2</v>
      </c>
    </row>
    <row r="44" spans="2:6" x14ac:dyDescent="0.35">
      <c r="B44" s="51">
        <v>0.1</v>
      </c>
      <c r="C44" s="51">
        <v>147.92757126145779</v>
      </c>
      <c r="D44" s="51">
        <v>7.3111406618787983E-2</v>
      </c>
    </row>
    <row r="45" spans="2:6" x14ac:dyDescent="0.35">
      <c r="B45" s="51">
        <v>1</v>
      </c>
      <c r="C45" s="51">
        <v>176.04650550181134</v>
      </c>
      <c r="D45" s="51">
        <v>5.0047477458908821E-2</v>
      </c>
    </row>
    <row r="46" spans="2:6" x14ac:dyDescent="0.35">
      <c r="B46" s="51">
        <v>10</v>
      </c>
      <c r="C46" s="51">
        <v>166.53952757514347</v>
      </c>
      <c r="D46" s="51">
        <v>8.2919807310704974E-2</v>
      </c>
    </row>
    <row r="47" spans="2:6" x14ac:dyDescent="0.35">
      <c r="B47" s="51">
        <v>100</v>
      </c>
      <c r="C47" s="51">
        <v>150.18465346277605</v>
      </c>
      <c r="D47" s="51">
        <v>6.1144182970345781E-2</v>
      </c>
    </row>
    <row r="48" spans="2:6" x14ac:dyDescent="0.35">
      <c r="B48" s="51">
        <v>1000</v>
      </c>
      <c r="C48" s="51">
        <v>53.337032660563047</v>
      </c>
      <c r="D48" s="51">
        <v>9.153020145163988E-3</v>
      </c>
    </row>
    <row r="49" spans="2:4" x14ac:dyDescent="0.35">
      <c r="B49" s="51">
        <v>10000</v>
      </c>
      <c r="C49" s="51">
        <v>20.867329125702014</v>
      </c>
      <c r="D49" s="51">
        <v>4.0756730868791611E-3</v>
      </c>
    </row>
    <row r="50" spans="2:4" x14ac:dyDescent="0.35">
      <c r="B50" s="51" t="s">
        <v>7</v>
      </c>
      <c r="C50" s="51">
        <v>21.499583549525735</v>
      </c>
      <c r="D50" s="51">
        <v>8.6377723465666228E-3</v>
      </c>
    </row>
  </sheetData>
  <mergeCells count="2">
    <mergeCell ref="C29:D29"/>
    <mergeCell ref="C41:D41"/>
  </mergeCells>
  <printOptions horizontalCentered="1"/>
  <pageMargins left="0.25" right="0.25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Pure compound 3 replicates</vt:lpstr>
      <vt:lpstr> Crude extracts 3 replicates</vt:lpstr>
      <vt:lpstr> IC50 values</vt:lpstr>
      <vt:lpstr>Conclusion for publication</vt:lpstr>
    </vt:vector>
  </TitlesOfParts>
  <Manager/>
  <Company>Eak-O Film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Acer</cp:lastModifiedBy>
  <cp:revision/>
  <cp:lastPrinted>2023-09-23T22:33:14Z</cp:lastPrinted>
  <dcterms:created xsi:type="dcterms:W3CDTF">2021-12-10T13:27:53Z</dcterms:created>
  <dcterms:modified xsi:type="dcterms:W3CDTF">2023-10-07T21:23:01Z</dcterms:modified>
  <cp:category/>
  <cp:contentStatus/>
</cp:coreProperties>
</file>