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inton Dos Santos\Documents\Current Parasites\Africa Diplozoon\Manuscript\PeerJ\Review 2\peerj-89356-3-all\peerj-89356\supplemental\"/>
    </mc:Choice>
  </mc:AlternateContent>
  <xr:revisionPtr revIDLastSave="0" documentId="8_{532CC329-17E6-469D-A821-C20CDD189EB9}" xr6:coauthVersionLast="47" xr6:coauthVersionMax="47" xr10:uidLastSave="{00000000-0000-0000-0000-000000000000}"/>
  <bookViews>
    <workbookView xWindow="-120" yWindow="-120" windowWidth="20730" windowHeight="11160" tabRatio="880" activeTab="2" xr2:uid="{00000000-000D-0000-FFFF-FFFF00000000}"/>
  </bookViews>
  <sheets>
    <sheet name="All P. ghanense data" sheetId="13" r:id="rId1"/>
    <sheet name="USNM 1367213" sheetId="10" r:id="rId2"/>
    <sheet name="USNM 1548457" sheetId="11" r:id="rId3"/>
    <sheet name="RMCA_VERMES_35512 Adult" sheetId="12" r:id="rId4"/>
    <sheet name="RMCA_VERMES_35512 Diporpa" sheetId="14" r:id="rId5"/>
  </sheets>
  <definedNames>
    <definedName name="_Hlk148717641" localSheetId="0">'All P. ghanense data'!$AC$24</definedName>
    <definedName name="_Hlk148717684" localSheetId="0">'All P. ghanense data'!$AC$27</definedName>
    <definedName name="_Hlk148717699" localSheetId="0">'All P. ghanense data'!$AC$28</definedName>
    <definedName name="_Hlk148717712" localSheetId="0">'All P. ghanense data'!$AC$29</definedName>
    <definedName name="_Hlk148717735" localSheetId="0">'All P. ghanense data'!$AC$30</definedName>
    <definedName name="_Hlk148717769" localSheetId="0">'All P. ghanense data'!$AC$32</definedName>
    <definedName name="_Hlk148717778" localSheetId="0">'All P. ghanense data'!$AC$33</definedName>
    <definedName name="_Hlk148717804" localSheetId="0">'All P. ghanense data'!$AC$34</definedName>
    <definedName name="_Hlk148717871" localSheetId="0">'All P. ghanense data'!$AC$39</definedName>
    <definedName name="_Hlk148717906" localSheetId="0">'All P. ghanense data'!$AC$40</definedName>
    <definedName name="_Hlk148717977" localSheetId="0">'All P. ghanense data'!$AC$45</definedName>
    <definedName name="_Hlk148717995" localSheetId="0">'All P. ghanense data'!$AC$47</definedName>
    <definedName name="_Hlk148718019" localSheetId="0">'All P. ghanense data'!$AC$48</definedName>
    <definedName name="_Hlk148718038" localSheetId="0">'All P. ghanense data'!$AC$50</definedName>
    <definedName name="_Hlk148718067" localSheetId="0">'All P. ghanense data'!$AC$53</definedName>
    <definedName name="_Hlk148718075" localSheetId="0">'All P. ghanense data'!$AC$54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3" l="1"/>
  <c r="AA26" i="13"/>
  <c r="AA22" i="13"/>
  <c r="AA23" i="13"/>
  <c r="AA24" i="13"/>
  <c r="AA25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21" i="13"/>
  <c r="Y27" i="13"/>
  <c r="Y26" i="13"/>
  <c r="Y22" i="13"/>
  <c r="Y23" i="13"/>
  <c r="Y24" i="13"/>
  <c r="Y25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21" i="13"/>
  <c r="W27" i="13"/>
  <c r="W26" i="13"/>
  <c r="S26" i="13"/>
  <c r="U27" i="13"/>
  <c r="U26" i="13"/>
  <c r="W22" i="13"/>
  <c r="W23" i="13"/>
  <c r="W24" i="13"/>
  <c r="W25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21" i="13"/>
  <c r="U22" i="13"/>
  <c r="U23" i="13"/>
  <c r="U24" i="13"/>
  <c r="U25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21" i="13"/>
  <c r="S27" i="13"/>
  <c r="S22" i="13"/>
  <c r="S23" i="13"/>
  <c r="S24" i="13"/>
  <c r="S25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21" i="13"/>
  <c r="R27" i="13"/>
  <c r="V42" i="13"/>
  <c r="V43" i="13"/>
  <c r="V41" i="13"/>
  <c r="T27" i="13"/>
  <c r="T26" i="13"/>
  <c r="R26" i="13"/>
  <c r="V26" i="13"/>
  <c r="V27" i="13"/>
  <c r="N27" i="13"/>
  <c r="N26" i="13"/>
  <c r="B27" i="14"/>
  <c r="B26" i="14"/>
  <c r="J27" i="13"/>
  <c r="B27" i="12"/>
  <c r="J26" i="13"/>
  <c r="F27" i="13"/>
  <c r="F26" i="13"/>
  <c r="B27" i="13"/>
  <c r="B26" i="13"/>
  <c r="B26" i="12"/>
  <c r="B26" i="10"/>
  <c r="B27" i="10"/>
  <c r="B26" i="11"/>
  <c r="B27" i="11"/>
  <c r="R22" i="13"/>
  <c r="Z31" i="13" l="1"/>
  <c r="Z30" i="13"/>
  <c r="Z29" i="13"/>
  <c r="Z28" i="13"/>
  <c r="Z22" i="13"/>
  <c r="Z23" i="13"/>
  <c r="Z24" i="13"/>
  <c r="Z25" i="13"/>
  <c r="Z21" i="13"/>
  <c r="Z27" i="13"/>
  <c r="Z52" i="13"/>
  <c r="Z49" i="13"/>
  <c r="Z50" i="13"/>
  <c r="Z51" i="13"/>
  <c r="Z53" i="13"/>
  <c r="Z54" i="13"/>
  <c r="Z55" i="13"/>
  <c r="Z48" i="13"/>
  <c r="Z34" i="13"/>
  <c r="Z38" i="13"/>
  <c r="Z39" i="13"/>
  <c r="Z40" i="13"/>
  <c r="Z37" i="13"/>
  <c r="Z35" i="13"/>
  <c r="Z36" i="13"/>
  <c r="Z26" i="13"/>
  <c r="X27" i="13"/>
  <c r="X26" i="13"/>
  <c r="V39" i="13"/>
  <c r="T40" i="13"/>
  <c r="V40" i="13"/>
  <c r="V38" i="13"/>
  <c r="T38" i="13"/>
  <c r="R38" i="13"/>
  <c r="V35" i="13"/>
  <c r="V36" i="13"/>
  <c r="T35" i="13"/>
  <c r="T36" i="13"/>
  <c r="R35" i="13"/>
  <c r="R36" i="13"/>
  <c r="V28" i="13"/>
  <c r="X55" i="13"/>
  <c r="V55" i="13"/>
  <c r="T55" i="13"/>
  <c r="R55" i="13"/>
  <c r="X54" i="13"/>
  <c r="V54" i="13"/>
  <c r="T54" i="13"/>
  <c r="R54" i="13"/>
  <c r="X53" i="13"/>
  <c r="V53" i="13"/>
  <c r="T53" i="13"/>
  <c r="R53" i="13"/>
  <c r="X52" i="13"/>
  <c r="V52" i="13"/>
  <c r="T52" i="13"/>
  <c r="R52" i="13"/>
  <c r="X51" i="13"/>
  <c r="V51" i="13"/>
  <c r="T51" i="13"/>
  <c r="R51" i="13"/>
  <c r="X50" i="13"/>
  <c r="V50" i="13"/>
  <c r="T50" i="13"/>
  <c r="R50" i="13"/>
  <c r="X49" i="13"/>
  <c r="V49" i="13"/>
  <c r="T49" i="13"/>
  <c r="R49" i="13"/>
  <c r="X48" i="13"/>
  <c r="V48" i="13"/>
  <c r="T48" i="13"/>
  <c r="R48" i="13"/>
  <c r="V47" i="13"/>
  <c r="T47" i="13"/>
  <c r="R47" i="13"/>
  <c r="V46" i="13"/>
  <c r="T46" i="13"/>
  <c r="R46" i="13"/>
  <c r="X45" i="13"/>
  <c r="V45" i="13"/>
  <c r="T45" i="13"/>
  <c r="R45" i="13"/>
  <c r="X44" i="13"/>
  <c r="V44" i="13"/>
  <c r="T44" i="13"/>
  <c r="R44" i="13"/>
  <c r="X40" i="13"/>
  <c r="R40" i="13"/>
  <c r="X39" i="13"/>
  <c r="T39" i="13"/>
  <c r="R39" i="13"/>
  <c r="X38" i="13"/>
  <c r="X37" i="13"/>
  <c r="V37" i="13"/>
  <c r="T37" i="13"/>
  <c r="R37" i="13"/>
  <c r="X36" i="13"/>
  <c r="X35" i="13"/>
  <c r="X34" i="13"/>
  <c r="V34" i="13"/>
  <c r="T34" i="13"/>
  <c r="R34" i="13"/>
  <c r="V33" i="13"/>
  <c r="V32" i="13"/>
  <c r="X31" i="13"/>
  <c r="V31" i="13"/>
  <c r="T31" i="13"/>
  <c r="R31" i="13"/>
  <c r="X30" i="13"/>
  <c r="V30" i="13"/>
  <c r="T30" i="13"/>
  <c r="R30" i="13"/>
  <c r="X29" i="13"/>
  <c r="V29" i="13"/>
  <c r="R29" i="13"/>
  <c r="X28" i="13"/>
  <c r="T28" i="13"/>
  <c r="R28" i="13"/>
  <c r="X25" i="13"/>
  <c r="V25" i="13"/>
  <c r="T25" i="13"/>
  <c r="R25" i="13"/>
  <c r="X24" i="13"/>
  <c r="V24" i="13"/>
  <c r="T24" i="13"/>
  <c r="R24" i="13"/>
  <c r="X23" i="13"/>
  <c r="V23" i="13"/>
  <c r="T23" i="13"/>
  <c r="R23" i="13"/>
  <c r="X22" i="13"/>
  <c r="V22" i="13"/>
  <c r="T22" i="13"/>
  <c r="T21" i="13"/>
  <c r="X33" i="13"/>
  <c r="X32" i="13"/>
  <c r="T33" i="13"/>
  <c r="T32" i="13"/>
  <c r="R33" i="13"/>
  <c r="R32" i="13"/>
  <c r="T29" i="13"/>
  <c r="R43" i="13"/>
  <c r="R42" i="13"/>
  <c r="R41" i="13"/>
  <c r="K21" i="13"/>
  <c r="B31" i="11"/>
  <c r="B30" i="11"/>
  <c r="C21" i="11"/>
  <c r="B21" i="11"/>
  <c r="J21" i="13"/>
  <c r="C21" i="13"/>
  <c r="B21" i="13"/>
  <c r="C21" i="12"/>
  <c r="B21" i="12"/>
  <c r="C21" i="10"/>
  <c r="B21" i="10"/>
  <c r="R21" i="13" l="1"/>
  <c r="X21" i="13"/>
  <c r="V21" i="13"/>
</calcChain>
</file>

<file path=xl/sharedStrings.xml><?xml version="1.0" encoding="utf-8"?>
<sst xmlns="http://schemas.openxmlformats.org/spreadsheetml/2006/main" count="469" uniqueCount="87">
  <si>
    <t>Egg W</t>
  </si>
  <si>
    <t>-</t>
  </si>
  <si>
    <t>Handle</t>
  </si>
  <si>
    <t>Anoperculum</t>
  </si>
  <si>
    <t>Sucker to anterior</t>
  </si>
  <si>
    <t>USNM 1367213</t>
  </si>
  <si>
    <t>USNPC # 071636</t>
  </si>
  <si>
    <t>1 Adult</t>
  </si>
  <si>
    <t xml:space="preserve">J.H. Fischthal </t>
  </si>
  <si>
    <t>J.D. Thomas</t>
  </si>
  <si>
    <t>Black Volta River, Lawra Ghana</t>
  </si>
  <si>
    <t>Alestidae</t>
  </si>
  <si>
    <t>Thomas (1957)</t>
  </si>
  <si>
    <t>SNMNH</t>
  </si>
  <si>
    <t>US National Parasite Collection</t>
  </si>
  <si>
    <t>Types</t>
  </si>
  <si>
    <t>Voucher</t>
  </si>
  <si>
    <t>RMCA_VERMES_35512</t>
  </si>
  <si>
    <t>M.T. 35.512</t>
  </si>
  <si>
    <t>1 Adult + 1 Diporpa</t>
  </si>
  <si>
    <t>I. Paperna</t>
  </si>
  <si>
    <t>Lake Albert, Butiaba, Uganda</t>
  </si>
  <si>
    <t>N 01° 8’ E 31° 32’</t>
  </si>
  <si>
    <t>Gills</t>
  </si>
  <si>
    <t>Paperna (1979)</t>
  </si>
  <si>
    <t>RMCA</t>
  </si>
  <si>
    <t>Diplozoon aegyptensis (Fischtal &amp; Kuntz, 1963)</t>
  </si>
  <si>
    <t>Brycinus macrolepidotus Valenciennes, 1850</t>
  </si>
  <si>
    <t>Lectotype***</t>
  </si>
  <si>
    <t>Paralectotype**</t>
  </si>
  <si>
    <t>Corrosive acetate, Ehlrlich’s acid heamotoxylin, Mayer’s carmalum****</t>
  </si>
  <si>
    <t>Diporpa</t>
  </si>
  <si>
    <t>Diplozoon ghanense Thomas, 1957</t>
  </si>
  <si>
    <t>Paradiplozoon ghanense (Thomas, 1957)</t>
  </si>
  <si>
    <t>Alestes macrolepidotus (Valenciennes, 1850)</t>
  </si>
  <si>
    <t>Alternate</t>
  </si>
  <si>
    <t>Collection name</t>
  </si>
  <si>
    <t>Previous collection</t>
  </si>
  <si>
    <t>Recorded as</t>
  </si>
  <si>
    <t>Status</t>
  </si>
  <si>
    <t>Specimen</t>
  </si>
  <si>
    <t>Collector</t>
  </si>
  <si>
    <t>Identified by</t>
  </si>
  <si>
    <t>Date collected</t>
  </si>
  <si>
    <t>Date identified</t>
  </si>
  <si>
    <t>Location</t>
  </si>
  <si>
    <t>GPS</t>
  </si>
  <si>
    <t>Site</t>
  </si>
  <si>
    <t>Host family</t>
  </si>
  <si>
    <t>Host</t>
  </si>
  <si>
    <t>Record</t>
  </si>
  <si>
    <t>Remarks</t>
  </si>
  <si>
    <t>Total body length</t>
  </si>
  <si>
    <t>Anterior length</t>
  </si>
  <si>
    <t>Anterior width</t>
  </si>
  <si>
    <t>Posterior length</t>
  </si>
  <si>
    <t>Posterior width</t>
  </si>
  <si>
    <t>Clamps length</t>
  </si>
  <si>
    <t>Clamps width</t>
  </si>
  <si>
    <t>Hook length</t>
  </si>
  <si>
    <t>Haptor length</t>
  </si>
  <si>
    <t>Haptor width</t>
  </si>
  <si>
    <t xml:space="preserve">Fusion Region length </t>
  </si>
  <si>
    <t>Fusion Region width</t>
  </si>
  <si>
    <t>Space between suckers</t>
  </si>
  <si>
    <t>Sucker length</t>
  </si>
  <si>
    <t>Sucker width</t>
  </si>
  <si>
    <t>Pharynx length</t>
  </si>
  <si>
    <t>Pharynx width</t>
  </si>
  <si>
    <t>Prepharynx length</t>
  </si>
  <si>
    <t>Egg length</t>
  </si>
  <si>
    <t>Testes length</t>
  </si>
  <si>
    <t>Testes width</t>
  </si>
  <si>
    <t>Ovary length</t>
  </si>
  <si>
    <t>Ovary width</t>
  </si>
  <si>
    <t>Clamp 1 length</t>
  </si>
  <si>
    <t>Clamp 1 width</t>
  </si>
  <si>
    <t>Clamp 2 length</t>
  </si>
  <si>
    <t>Clamp 2 width</t>
  </si>
  <si>
    <t>Clamp 3 length</t>
  </si>
  <si>
    <t>Clamp 3 width</t>
  </si>
  <si>
    <t>Clamp 4 length</t>
  </si>
  <si>
    <t>Clamp 4 width</t>
  </si>
  <si>
    <t>Lectotype</t>
  </si>
  <si>
    <t>Paralectotype</t>
  </si>
  <si>
    <t>n</t>
  </si>
  <si>
    <t>USNM 1548457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</si>
</sst>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7F69-ECA2-4ADD-8F8A-D0492040A3C4}">
  <dimension ref="A1:AA55"/>
  <sheetViews>
    <sheetView workbookViewId="0">
      <pane xSplit="1" topLeftCell="B1" activePane="topRight" state="frozen"/>
      <selection activeCell="A20" sqref="A20"/>
      <selection pane="topRight" activeCell="F2" sqref="F2"/>
    </sheetView>
  </sheetViews>
  <sheetFormatPr defaultRowHeight="15" x14ac:dyDescent="0.25"/>
  <cols>
    <col min="1" max="1" width="22" bestFit="1" customWidth="1"/>
    <col min="2" max="2" width="65.140625" bestFit="1" customWidth="1"/>
    <col min="3" max="3" width="8" bestFit="1" customWidth="1"/>
    <col min="4" max="5" width="7" bestFit="1" customWidth="1"/>
    <col min="6" max="6" width="65.140625" bestFit="1" customWidth="1"/>
    <col min="7" max="7" width="8" bestFit="1" customWidth="1"/>
    <col min="8" max="9" width="7" bestFit="1" customWidth="1"/>
    <col min="10" max="10" width="37.28515625" bestFit="1" customWidth="1"/>
    <col min="11" max="11" width="8" bestFit="1" customWidth="1"/>
    <col min="12" max="12" width="7" bestFit="1" customWidth="1"/>
    <col min="13" max="13" width="8" bestFit="1" customWidth="1"/>
    <col min="14" max="14" width="37.28515625" bestFit="1" customWidth="1"/>
    <col min="15" max="15" width="6" bestFit="1" customWidth="1"/>
    <col min="16" max="17" width="8" customWidth="1"/>
    <col min="18" max="18" width="16" bestFit="1" customWidth="1"/>
    <col min="19" max="19" width="3" bestFit="1" customWidth="1"/>
    <col min="20" max="20" width="17.85546875" bestFit="1" customWidth="1"/>
    <col min="21" max="21" width="3" bestFit="1" customWidth="1"/>
    <col min="22" max="22" width="16" bestFit="1" customWidth="1"/>
    <col min="23" max="23" width="3" bestFit="1" customWidth="1"/>
    <col min="24" max="24" width="16" bestFit="1" customWidth="1"/>
    <col min="25" max="25" width="3" bestFit="1" customWidth="1"/>
    <col min="26" max="26" width="14.7109375" bestFit="1" customWidth="1"/>
    <col min="27" max="27" width="2.140625" bestFit="1" customWidth="1"/>
    <col min="28" max="28" width="13.85546875" bestFit="1" customWidth="1"/>
    <col min="29" max="29" width="19.5703125" bestFit="1" customWidth="1"/>
  </cols>
  <sheetData>
    <row r="1" spans="1:27" x14ac:dyDescent="0.25">
      <c r="B1" t="s">
        <v>33</v>
      </c>
      <c r="F1" t="s">
        <v>33</v>
      </c>
      <c r="J1" t="s">
        <v>33</v>
      </c>
      <c r="N1" t="s">
        <v>33</v>
      </c>
      <c r="R1" t="s">
        <v>83</v>
      </c>
      <c r="S1" t="s">
        <v>85</v>
      </c>
      <c r="T1" t="s">
        <v>84</v>
      </c>
      <c r="U1" t="s">
        <v>85</v>
      </c>
      <c r="V1" t="s">
        <v>15</v>
      </c>
      <c r="W1" t="s">
        <v>85</v>
      </c>
      <c r="X1" t="s">
        <v>16</v>
      </c>
      <c r="Y1" t="s">
        <v>85</v>
      </c>
      <c r="Z1" t="s">
        <v>31</v>
      </c>
      <c r="AA1" t="s">
        <v>85</v>
      </c>
    </row>
    <row r="2" spans="1:27" x14ac:dyDescent="0.25">
      <c r="B2" t="s">
        <v>5</v>
      </c>
      <c r="F2" t="s">
        <v>86</v>
      </c>
      <c r="J2" t="s">
        <v>17</v>
      </c>
      <c r="N2" t="s">
        <v>17</v>
      </c>
    </row>
    <row r="3" spans="1:27" x14ac:dyDescent="0.25">
      <c r="A3" t="s">
        <v>35</v>
      </c>
      <c r="B3" t="s">
        <v>6</v>
      </c>
      <c r="F3" t="s">
        <v>6</v>
      </c>
      <c r="J3" t="s">
        <v>18</v>
      </c>
      <c r="N3" t="s">
        <v>18</v>
      </c>
    </row>
    <row r="4" spans="1:27" x14ac:dyDescent="0.25">
      <c r="A4" t="s">
        <v>36</v>
      </c>
      <c r="B4" t="s">
        <v>13</v>
      </c>
      <c r="F4" t="s">
        <v>13</v>
      </c>
      <c r="J4" t="s">
        <v>25</v>
      </c>
      <c r="N4" t="s">
        <v>25</v>
      </c>
    </row>
    <row r="5" spans="1:27" x14ac:dyDescent="0.25">
      <c r="A5" t="s">
        <v>37</v>
      </c>
      <c r="B5" t="s">
        <v>14</v>
      </c>
      <c r="F5" t="s">
        <v>14</v>
      </c>
      <c r="J5" t="s">
        <v>1</v>
      </c>
      <c r="N5" t="s">
        <v>1</v>
      </c>
    </row>
    <row r="6" spans="1:27" x14ac:dyDescent="0.25">
      <c r="A6" t="s">
        <v>38</v>
      </c>
      <c r="B6" t="s">
        <v>32</v>
      </c>
      <c r="F6" t="s">
        <v>32</v>
      </c>
      <c r="J6" t="s">
        <v>26</v>
      </c>
      <c r="N6" t="s">
        <v>26</v>
      </c>
    </row>
    <row r="7" spans="1:27" x14ac:dyDescent="0.25">
      <c r="A7" t="s">
        <v>39</v>
      </c>
      <c r="B7" t="s">
        <v>28</v>
      </c>
      <c r="F7" t="s">
        <v>29</v>
      </c>
      <c r="J7" t="s">
        <v>16</v>
      </c>
      <c r="N7" t="s">
        <v>16</v>
      </c>
    </row>
    <row r="8" spans="1:27" x14ac:dyDescent="0.25">
      <c r="A8" t="s">
        <v>40</v>
      </c>
      <c r="B8" t="s">
        <v>7</v>
      </c>
      <c r="F8" t="s">
        <v>7</v>
      </c>
      <c r="J8" t="s">
        <v>7</v>
      </c>
      <c r="N8" t="s">
        <v>19</v>
      </c>
    </row>
    <row r="9" spans="1:27" x14ac:dyDescent="0.25">
      <c r="A9" t="s">
        <v>41</v>
      </c>
      <c r="B9" t="s">
        <v>9</v>
      </c>
      <c r="F9" t="s">
        <v>9</v>
      </c>
      <c r="J9" t="s">
        <v>20</v>
      </c>
      <c r="N9" t="s">
        <v>20</v>
      </c>
    </row>
    <row r="10" spans="1:27" x14ac:dyDescent="0.25">
      <c r="A10" t="s">
        <v>42</v>
      </c>
      <c r="B10" t="s">
        <v>8</v>
      </c>
      <c r="F10" t="s">
        <v>8</v>
      </c>
      <c r="J10" t="s">
        <v>1</v>
      </c>
      <c r="N10" t="s">
        <v>1</v>
      </c>
    </row>
    <row r="11" spans="1:27" x14ac:dyDescent="0.25">
      <c r="A11" t="s">
        <v>43</v>
      </c>
      <c r="B11" s="1">
        <v>20546</v>
      </c>
      <c r="F11" s="1">
        <v>20546</v>
      </c>
      <c r="J11">
        <v>1973</v>
      </c>
      <c r="N11">
        <v>1973</v>
      </c>
    </row>
    <row r="12" spans="1:27" x14ac:dyDescent="0.25">
      <c r="A12" t="s">
        <v>44</v>
      </c>
      <c r="B12">
        <v>1970</v>
      </c>
      <c r="F12">
        <v>1970</v>
      </c>
      <c r="J12">
        <v>1973</v>
      </c>
      <c r="N12">
        <v>1973</v>
      </c>
    </row>
    <row r="13" spans="1:27" x14ac:dyDescent="0.25">
      <c r="A13" t="s">
        <v>45</v>
      </c>
      <c r="B13" t="s">
        <v>10</v>
      </c>
      <c r="F13" t="s">
        <v>10</v>
      </c>
      <c r="J13" t="s">
        <v>21</v>
      </c>
      <c r="N13" t="s">
        <v>21</v>
      </c>
    </row>
    <row r="14" spans="1:27" x14ac:dyDescent="0.25">
      <c r="A14" t="s">
        <v>46</v>
      </c>
      <c r="B14" t="s">
        <v>1</v>
      </c>
      <c r="F14" t="s">
        <v>1</v>
      </c>
      <c r="J14" t="s">
        <v>22</v>
      </c>
      <c r="N14" t="s">
        <v>22</v>
      </c>
    </row>
    <row r="15" spans="1:27" x14ac:dyDescent="0.25">
      <c r="A15" t="s">
        <v>47</v>
      </c>
      <c r="B15" t="s">
        <v>1</v>
      </c>
      <c r="F15" t="s">
        <v>1</v>
      </c>
      <c r="J15" t="s">
        <v>23</v>
      </c>
      <c r="N15" t="s">
        <v>23</v>
      </c>
    </row>
    <row r="16" spans="1:27" x14ac:dyDescent="0.25">
      <c r="A16" t="s">
        <v>48</v>
      </c>
      <c r="B16" t="s">
        <v>11</v>
      </c>
      <c r="F16" t="s">
        <v>11</v>
      </c>
      <c r="J16" t="s">
        <v>11</v>
      </c>
      <c r="N16" t="s">
        <v>11</v>
      </c>
    </row>
    <row r="17" spans="1:27" x14ac:dyDescent="0.25">
      <c r="A17" t="s">
        <v>49</v>
      </c>
      <c r="B17" t="s">
        <v>27</v>
      </c>
      <c r="F17" t="s">
        <v>27</v>
      </c>
      <c r="J17" t="s">
        <v>27</v>
      </c>
      <c r="N17" t="s">
        <v>27</v>
      </c>
    </row>
    <row r="18" spans="1:27" x14ac:dyDescent="0.25">
      <c r="A18" t="s">
        <v>38</v>
      </c>
      <c r="B18" t="s">
        <v>34</v>
      </c>
      <c r="F18" t="s">
        <v>34</v>
      </c>
      <c r="J18" t="s">
        <v>1</v>
      </c>
      <c r="N18" t="s">
        <v>1</v>
      </c>
    </row>
    <row r="19" spans="1:27" x14ac:dyDescent="0.25">
      <c r="A19" t="s">
        <v>50</v>
      </c>
      <c r="B19" t="s">
        <v>12</v>
      </c>
      <c r="F19" t="s">
        <v>12</v>
      </c>
      <c r="J19" t="s">
        <v>24</v>
      </c>
      <c r="N19" t="s">
        <v>24</v>
      </c>
    </row>
    <row r="20" spans="1:27" x14ac:dyDescent="0.25">
      <c r="A20" t="s">
        <v>51</v>
      </c>
      <c r="B20" t="s">
        <v>30</v>
      </c>
      <c r="F20" t="s">
        <v>30</v>
      </c>
      <c r="J20" t="s">
        <v>1</v>
      </c>
      <c r="N20" t="s">
        <v>1</v>
      </c>
    </row>
    <row r="21" spans="1:27" x14ac:dyDescent="0.25">
      <c r="A21" t="s">
        <v>52</v>
      </c>
      <c r="B21">
        <f>763.39+B22+B24</f>
        <v>3241.08</v>
      </c>
      <c r="C21">
        <f>794.67+C22+C24</f>
        <v>3582.9900000000002</v>
      </c>
      <c r="F21">
        <v>4252.9399999999996</v>
      </c>
      <c r="G21">
        <v>4121.9399999999996</v>
      </c>
      <c r="J21">
        <f>507.39+J22+J24</f>
        <v>2168</v>
      </c>
      <c r="K21">
        <f>551.58+K22+K24</f>
        <v>2542.38</v>
      </c>
      <c r="N21">
        <v>1000.82</v>
      </c>
      <c r="R21" t="str">
        <f>_xlfn.CONCAT(ROUND(GEOMEAN(B21:E21),0)," ","(",ROUND(MIN(B21:E21),0),"–",ROUND(MAX(B21:E21),0),")")</f>
        <v>3408 (3241–3583)</v>
      </c>
      <c r="S21">
        <f>COUNT(B21:E21)</f>
        <v>2</v>
      </c>
      <c r="T21" t="str">
        <f>_xlfn.CONCAT(ROUND(GEOMEAN(F21:I21),0)," ","(",ROUND(MIN(F21:I21),0),"–",ROUND(MAX(F21:I21),0),")")</f>
        <v>4187 (4122–4253)</v>
      </c>
      <c r="U21">
        <f>COUNT(F21:I21)</f>
        <v>2</v>
      </c>
      <c r="V21" t="str">
        <f>_xlfn.CONCAT(ROUND(GEOMEAN(B21:I21),0)," ","(",ROUND(MIN(B21:I21),0),"–",ROUND(MAX(B21:I21),0),")")</f>
        <v>3777 (3241–4253)</v>
      </c>
      <c r="W21">
        <f>COUNT(B21:I21)</f>
        <v>4</v>
      </c>
      <c r="X21" t="str">
        <f>_xlfn.CONCAT(ROUND(GEOMEAN(J21:M21),0)," ","(",ROUND(MIN(J21:M21),0),"–",ROUND(MAX(J21:M21),0),")")</f>
        <v>2348 (2168–2542)</v>
      </c>
      <c r="Y21">
        <f>COUNT(J21:M21)</f>
        <v>2</v>
      </c>
      <c r="Z21">
        <f>ROUND(GEOMEAN(N21:Q21),0)</f>
        <v>1001</v>
      </c>
      <c r="AA21">
        <f>COUNT(N21:Q21)</f>
        <v>1</v>
      </c>
    </row>
    <row r="22" spans="1:27" x14ac:dyDescent="0.25">
      <c r="A22" t="s">
        <v>53</v>
      </c>
      <c r="B22">
        <v>1853.96</v>
      </c>
      <c r="C22">
        <v>2097.25</v>
      </c>
      <c r="F22">
        <v>2813.12</v>
      </c>
      <c r="G22">
        <v>2567.4699999999998</v>
      </c>
      <c r="J22">
        <v>1100.42</v>
      </c>
      <c r="K22">
        <v>1323.55</v>
      </c>
      <c r="N22">
        <v>537.01</v>
      </c>
      <c r="R22" t="str">
        <f>_xlfn.CONCAT(ROUND(GEOMEAN(B22:E22),0)," ","(",ROUND(MIN(B22:E22),0),"–",ROUND(MAX(B22:E22),0),")")</f>
        <v>1972 (1854–2097)</v>
      </c>
      <c r="S22">
        <f t="shared" ref="S22:S55" si="0">COUNT(B22:E22)</f>
        <v>2</v>
      </c>
      <c r="T22" t="str">
        <f>_xlfn.CONCAT(ROUND(GEOMEAN(F22:I22),0)," ","(",ROUND(MIN(F22:I22),0),"–",ROUND(MAX(F22:I22),0),")")</f>
        <v>2687 (2567–2813)</v>
      </c>
      <c r="U22">
        <f t="shared" ref="U22:U55" si="1">COUNT(F22:I22)</f>
        <v>2</v>
      </c>
      <c r="V22" t="str">
        <f>_xlfn.CONCAT(ROUND(GEOMEAN(B22:I22),0)," ","(",ROUND(MIN(B22:I22),0),"–",ROUND(MAX(B22:I22),0),")")</f>
        <v>2302 (1854–2813)</v>
      </c>
      <c r="W22">
        <f t="shared" ref="W22:W55" si="2">COUNT(B22:I22)</f>
        <v>4</v>
      </c>
      <c r="X22" t="str">
        <f>_xlfn.CONCAT(ROUND(GEOMEAN(J22:M22),0)," ","(",ROUND(MIN(J22:M22),0),"–",ROUND(MAX(J22:M22),0),")")</f>
        <v>1207 (1100–1324)</v>
      </c>
      <c r="Y22">
        <f t="shared" ref="Y22:Y55" si="3">COUNT(J22:M22)</f>
        <v>2</v>
      </c>
      <c r="Z22">
        <f t="shared" ref="Z22:Z25" si="4">ROUND(GEOMEAN(N22:Q22),0)</f>
        <v>537</v>
      </c>
      <c r="AA22">
        <f t="shared" ref="AA22:AA55" si="5">COUNT(N22:Q22)</f>
        <v>1</v>
      </c>
    </row>
    <row r="23" spans="1:27" x14ac:dyDescent="0.25">
      <c r="A23" t="s">
        <v>54</v>
      </c>
      <c r="B23">
        <v>676.64</v>
      </c>
      <c r="C23">
        <v>636.47</v>
      </c>
      <c r="F23">
        <v>753.6</v>
      </c>
      <c r="G23">
        <v>715.6</v>
      </c>
      <c r="J23">
        <v>451.01</v>
      </c>
      <c r="K23">
        <v>411.48</v>
      </c>
      <c r="N23">
        <v>287.51</v>
      </c>
      <c r="R23" t="str">
        <f>_xlfn.CONCAT(ROUND(GEOMEAN(B23:E23),0)," ","(",ROUND(MIN(B23:E23),0),"–",ROUND(MAX(B23:E23),0),")")</f>
        <v>656 (636–677)</v>
      </c>
      <c r="S23">
        <f t="shared" si="0"/>
        <v>2</v>
      </c>
      <c r="T23" t="str">
        <f>_xlfn.CONCAT(ROUND(GEOMEAN(F23:I23),0)," ","(",ROUND(MIN(F23:I23),0),"–",ROUND(MAX(F23:I23),0),")")</f>
        <v>734 (716–754)</v>
      </c>
      <c r="U23">
        <f t="shared" si="1"/>
        <v>2</v>
      </c>
      <c r="V23" t="str">
        <f>_xlfn.CONCAT(ROUND(GEOMEAN(B23:I23),0)," ","(",ROUND(MIN(B23:I23),0),"–",ROUND(MAX(B23:I23),0),")")</f>
        <v>694 (636–754)</v>
      </c>
      <c r="W23">
        <f t="shared" si="2"/>
        <v>4</v>
      </c>
      <c r="X23" t="str">
        <f>_xlfn.CONCAT(ROUND(GEOMEAN(J23:M23),0)," ","(",ROUND(MIN(J23:M23),0),"–",ROUND(MAX(J23:M23),0),")")</f>
        <v>431 (411–451)</v>
      </c>
      <c r="Y23">
        <f t="shared" si="3"/>
        <v>2</v>
      </c>
      <c r="Z23">
        <f t="shared" si="4"/>
        <v>288</v>
      </c>
      <c r="AA23">
        <f t="shared" si="5"/>
        <v>1</v>
      </c>
    </row>
    <row r="24" spans="1:27" x14ac:dyDescent="0.25">
      <c r="A24" t="s">
        <v>55</v>
      </c>
      <c r="B24">
        <v>623.73</v>
      </c>
      <c r="C24">
        <v>691.07</v>
      </c>
      <c r="F24">
        <v>596.15</v>
      </c>
      <c r="G24">
        <v>755.3</v>
      </c>
      <c r="J24">
        <v>560.19000000000005</v>
      </c>
      <c r="K24">
        <v>667.25</v>
      </c>
      <c r="N24">
        <v>463.89</v>
      </c>
      <c r="R24" t="str">
        <f>_xlfn.CONCAT(ROUND(GEOMEAN(B24:E24),0)," ","(",ROUND(MIN(B24:E24),0),"–",ROUND(MAX(B24:E24),0),")")</f>
        <v>657 (624–691)</v>
      </c>
      <c r="S24">
        <f t="shared" si="0"/>
        <v>2</v>
      </c>
      <c r="T24" t="str">
        <f>_xlfn.CONCAT(ROUND(GEOMEAN(F24:I24),0)," ","(",ROUND(MIN(F24:I24),0),"–",ROUND(MAX(F24:I24),0),")")</f>
        <v>671 (596–755)</v>
      </c>
      <c r="U24">
        <f t="shared" si="1"/>
        <v>2</v>
      </c>
      <c r="V24" t="str">
        <f>_xlfn.CONCAT(ROUND(GEOMEAN(B24:I24),0)," ","(",ROUND(MIN(B24:I24),0),"–",ROUND(MAX(B24:I24),0),")")</f>
        <v>664 (596–755)</v>
      </c>
      <c r="W24">
        <f t="shared" si="2"/>
        <v>4</v>
      </c>
      <c r="X24" t="str">
        <f>_xlfn.CONCAT(ROUND(GEOMEAN(J24:M24),0)," ","(",ROUND(MIN(J24:M24),0),"–",ROUND(MAX(J24:M24),0),")")</f>
        <v>611 (560–667)</v>
      </c>
      <c r="Y24">
        <f t="shared" si="3"/>
        <v>2</v>
      </c>
      <c r="Z24">
        <f t="shared" si="4"/>
        <v>464</v>
      </c>
      <c r="AA24">
        <f t="shared" si="5"/>
        <v>1</v>
      </c>
    </row>
    <row r="25" spans="1:27" x14ac:dyDescent="0.25">
      <c r="A25" t="s">
        <v>56</v>
      </c>
      <c r="B25">
        <v>151.31</v>
      </c>
      <c r="C25">
        <v>92.89</v>
      </c>
      <c r="F25">
        <v>225.69</v>
      </c>
      <c r="G25">
        <v>109.4</v>
      </c>
      <c r="J25">
        <v>207.66</v>
      </c>
      <c r="K25">
        <v>139.51</v>
      </c>
      <c r="N25">
        <v>200.94</v>
      </c>
      <c r="R25" t="str">
        <f>_xlfn.CONCAT(ROUND(GEOMEAN(B25:E25),0)," ","(",ROUND(MIN(B25:E25),1),"–",ROUND(MAX(B25:E25),0),")")</f>
        <v>119 (92.9–151)</v>
      </c>
      <c r="S25">
        <f t="shared" si="0"/>
        <v>2</v>
      </c>
      <c r="T25" t="str">
        <f>_xlfn.CONCAT(ROUND(GEOMEAN(F25:I25),0)," ","(",ROUND(MIN(F25:I25),0),"–",ROUND(MAX(F25:I25),0),")")</f>
        <v>157 (109–226)</v>
      </c>
      <c r="U25">
        <f t="shared" si="1"/>
        <v>2</v>
      </c>
      <c r="V25" t="str">
        <f>_xlfn.CONCAT(ROUND(GEOMEAN(B25:I25),0)," ","(",ROUND(MIN(B25:I25),0),"–",ROUND(MAX(B25:I25),0),")")</f>
        <v>136 (93–226)</v>
      </c>
      <c r="W25">
        <f t="shared" si="2"/>
        <v>4</v>
      </c>
      <c r="X25" t="str">
        <f>_xlfn.CONCAT(ROUND(GEOMEAN(J25:M25),0)," ","(",ROUND(MIN(J25:M25),0),"–",ROUND(MAX(J25:M25),0),")")</f>
        <v>170 (140–208)</v>
      </c>
      <c r="Y25">
        <f t="shared" si="3"/>
        <v>2</v>
      </c>
      <c r="Z25">
        <f t="shared" si="4"/>
        <v>201</v>
      </c>
      <c r="AA25">
        <f t="shared" si="5"/>
        <v>1</v>
      </c>
    </row>
    <row r="26" spans="1:27" x14ac:dyDescent="0.25">
      <c r="A26" t="s">
        <v>57</v>
      </c>
      <c r="B26">
        <f>ROUND(AVERAGE(B48,B50,C48,C50,D50,E50,E52,D52,C52,B52,B54,C54,D54,E54),2)</f>
        <v>97.26</v>
      </c>
      <c r="F26">
        <f>ROUND(AVERAGE(F48,G48,H50,I50,I52,H52,G52,F52,F54,G54,H54,I54,H48,I48),2)</f>
        <v>94.84</v>
      </c>
      <c r="J26">
        <f>ROUND(AVERAGE(J48,J50,K48,K50,L50,M50,M52,L52,K52,J52,J54,K54,L54,M54,L48,M48),2)</f>
        <v>65.73</v>
      </c>
      <c r="N26">
        <f>ROUND(AVERAGE(N48,N50,O48,O50,O52,N52,N54,O54),2)</f>
        <v>45.39</v>
      </c>
      <c r="R26" t="str">
        <f>_xlfn.CONCAT(ROUND(GEOMEAN(B48:E48,B50:E50,B52:E52,B54:E54),1)," ","(",ROUND(MIN(B48:E48,B50:E50,B52:E52,B54:E54),1),"–",ROUND(MAX(B48:E48,B50:E50,B52:E52,B54:E54),0),")")</f>
        <v>97 (80.4–106)</v>
      </c>
      <c r="S26">
        <f>COUNT(B48:E48,B50:E50,B52:E52,B54:E54)</f>
        <v>14</v>
      </c>
      <c r="T26" t="str">
        <f>_xlfn.CONCAT(ROUND(GEOMEAN(F48:I48,F50:I50,F52:I52,F54:I54),1)," ","(",ROUND(MIN(F48:I48,F50:I50,F52:I52,F54:I54),1),"–",ROUND(MAX(F48:I48,F50:I50,F52:I52,F54:I54),0),")")</f>
        <v>94.7 (82.4–104)</v>
      </c>
      <c r="U26">
        <f>COUNT(F48:I48,F50:I50,F52:I52,F54:I54)</f>
        <v>14</v>
      </c>
      <c r="V26" t="str">
        <f>_xlfn.CONCAT(ROUND(GEOMEAN(B48:I48,B50:I50,B52:I52,B54:I54),1)," ","(",ROUND(MIN(B48:I48,B50:I50,B52:I52,B54:I54),1),"–",ROUND(MAX(B48:I48,B50:I50,B52:I52,B54:I54),0),")")</f>
        <v>95.8 (80.4–106)</v>
      </c>
      <c r="W26">
        <f>COUNT(B48:I48,B50:I50,B52:I52,B54:I54)</f>
        <v>28</v>
      </c>
      <c r="X26" t="str">
        <f>_xlfn.CONCAT(ROUND(GEOMEAN(J48:M48,J50:M50,J52:M52,J54:M54),1)," ","(",ROUND(MIN(J48:M48,J50:M50,J52:M52,J54:M54),1),"–",ROUND(MAX(J48:M48,J50:M50,J52:M52,J54:M54),0),")")</f>
        <v>65.6 (59.5–75)</v>
      </c>
      <c r="Y26">
        <f>COUNT(J48:M48,J50:M50,J52:M52,J54:M54)</f>
        <v>16</v>
      </c>
      <c r="Z26" t="str">
        <f>_xlfn.CONCAT(ROUND(GEOMEAN(N48:Q48,N50:Q50,N52:Q52,N54:Q54),1)," ","(",ROUND(MIN(N48:Q48,N50:Q50,N52:Q52,N54:Q54),1),"–",ROUND(MAX(N48:Q48,N50:Q50,N52:Q52,N54:Q54),1),")")</f>
        <v>45.2 (39.7–51.4)</v>
      </c>
      <c r="AA26">
        <f>COUNT(N48:Q48,N50:Q50,N52:Q52,N54:Q54)</f>
        <v>8</v>
      </c>
    </row>
    <row r="27" spans="1:27" x14ac:dyDescent="0.25">
      <c r="A27" t="s">
        <v>58</v>
      </c>
      <c r="B27">
        <f>ROUND(AVERAGE(B49,B51,C49,C51,D51,E51,E53,D53,C53,B53,B55,C55,D55,E55),2)</f>
        <v>150.69999999999999</v>
      </c>
      <c r="F27">
        <f>ROUND(AVERAGE(F49,G49,H51,I51,I53,H53,G53,F53,F55,G55,H55,I55,H49,I49),2)</f>
        <v>130.72</v>
      </c>
      <c r="J27">
        <f>ROUND(AVERAGE(J49,J51,K49,K51,L51,M51,M53,L53,K53,J53,J55,K55,L55,M55,L49,M49),2)</f>
        <v>94.77</v>
      </c>
      <c r="N27">
        <f>ROUND(AVERAGE(N49,N51,O49,O51,O53,N53,N55,O55),2)</f>
        <v>66.63</v>
      </c>
      <c r="R27" t="str">
        <f>_xlfn.CONCAT(ROUND(GEOMEAN(B49:E49,B51:E51,B53:E53,B55:E55),0)," ","(",ROUND(MIN(B49:E49,B51:E51,B53:E53,B55:E55),0),"–",ROUND(MAX(B49:E49,B51:E51,B53:E53,B55:E55),0),")")</f>
        <v>150 (132–162)</v>
      </c>
      <c r="S27">
        <f>COUNT(B49:E49,B51:E51,B53:E53,B55:E55)</f>
        <v>14</v>
      </c>
      <c r="T27" t="str">
        <f>_xlfn.CONCAT(ROUND(GEOMEAN(F49:I49,F51:I51,F53:I53,F55:I55),1)," ","(",ROUND(MIN(F49:I49,F51:I51,F53:I53,F55:I55),1),"–",ROUND(MAX(F49:I49,F51:I51,F53:I53,F55:I55),0),")")</f>
        <v>130 (104.8–155)</v>
      </c>
      <c r="U27">
        <f>COUNT(F49:I49,F51:I51,F53:I53,F55:I55)</f>
        <v>14</v>
      </c>
      <c r="V27" t="str">
        <f>_xlfn.CONCAT(ROUND(GEOMEAN(B49:I49,B51:I51,B53:I53,B55:I55),0)," ","(",ROUND(MIN(B49:I49,B51:I51,B53:I53,B55:I55),0),"–",ROUND(MAX(B49:I49,B51:I51,B53:I53,B55:I55),0),")")</f>
        <v>140 (105–162)</v>
      </c>
      <c r="W27">
        <f>COUNT(B49:I49,B51:I51,B53:I53,B55:I55)</f>
        <v>28</v>
      </c>
      <c r="X27" t="str">
        <f>_xlfn.CONCAT(ROUND(GEOMEAN(J49:M49,J51:M51,J53:M53,J55:M55),1)," ","(",ROUND(MIN(J49:M49,J51:M51,J53:M53,J55:M55),1),"–",ROUND(MAX(J49:M49,J51:M51,J53:M53,J55:M55),0),")")</f>
        <v>94.5 (84.2–107)</v>
      </c>
      <c r="Y27">
        <f>COUNT(J49:M49,J51:M51,J53:M53,J55:M55)</f>
        <v>16</v>
      </c>
      <c r="Z27" t="str">
        <f>_xlfn.CONCAT(ROUND(GEOMEAN(N49:Q49,N51:Q51,N53:Q53,N55:Q55),1)," ","(",ROUND(MIN(N49:Q49,N51:Q51,N53:Q53,N55:Q55),1),"–",ROUND(MAX(N49:Q49,N51:Q51,N53:Q53,N55:Q55),1),")")</f>
        <v>66.5 (61.6–73.8)</v>
      </c>
      <c r="AA27">
        <f>COUNT(N49:Q49,N51:Q51,N53:Q53,N55:Q55)</f>
        <v>8</v>
      </c>
    </row>
    <row r="28" spans="1:27" x14ac:dyDescent="0.25">
      <c r="A28" t="s">
        <v>59</v>
      </c>
      <c r="B28">
        <v>21.04</v>
      </c>
      <c r="C28">
        <v>21.3</v>
      </c>
      <c r="G28">
        <v>21.88</v>
      </c>
      <c r="H28">
        <v>21.67</v>
      </c>
      <c r="J28">
        <v>21.17</v>
      </c>
      <c r="K28">
        <v>21.74</v>
      </c>
      <c r="L28">
        <v>21.81</v>
      </c>
      <c r="M28">
        <v>22.05</v>
      </c>
      <c r="N28">
        <v>20.6</v>
      </c>
      <c r="O28">
        <v>21.05</v>
      </c>
      <c r="R28" t="str">
        <f>_xlfn.CONCAT(ROUND(GEOMEAN(B28:E28),1)," ","(",ROUND(MIN(B28:E28),1),"–",ROUND(MAX(B28:E28),1),")")</f>
        <v>21.2 (21–21.3)</v>
      </c>
      <c r="S28">
        <f t="shared" si="0"/>
        <v>2</v>
      </c>
      <c r="T28" t="str">
        <f>_xlfn.CONCAT(ROUND(GEOMEAN(F28:I28),1)," ","(",ROUND(MIN(F28:I28),1),"–",ROUND(MAX(F28:I28),1),")")</f>
        <v>21.8 (21.7–21.9)</v>
      </c>
      <c r="U28">
        <f t="shared" si="1"/>
        <v>2</v>
      </c>
      <c r="V28" t="str">
        <f>_xlfn.CONCAT(ROUND(GEOMEAN(B28:I28),1)," ","(",ROUND(MIN(B28:I28),1),"–",ROUND(MAX(B28:I28),1),")")</f>
        <v>21.5 (21–21.9)</v>
      </c>
      <c r="W28">
        <f t="shared" si="2"/>
        <v>4</v>
      </c>
      <c r="X28" t="str">
        <f>_xlfn.CONCAT(ROUND(GEOMEAN(J28:M28),1)," ","(",ROUND(MIN(J28:M28),1),"–",ROUND(MAX(J28:M28),1),")")</f>
        <v>21.7 (21.2–22.1)</v>
      </c>
      <c r="Y28">
        <f t="shared" si="3"/>
        <v>4</v>
      </c>
      <c r="Z28" t="str">
        <f t="shared" ref="Z28" si="6">_xlfn.CONCAT(ROUND(GEOMEAN(N28:Q28),1)," ","(",ROUND(MIN(N28:Q28),1),"–",ROUND(MAX(N28:Q28),1),")")</f>
        <v>20.8 (20.6–21.1)</v>
      </c>
      <c r="AA28">
        <f t="shared" si="5"/>
        <v>2</v>
      </c>
    </row>
    <row r="29" spans="1:27" x14ac:dyDescent="0.25">
      <c r="A29" t="s">
        <v>2</v>
      </c>
      <c r="B29">
        <v>39.380000000000003</v>
      </c>
      <c r="C29">
        <v>39.1</v>
      </c>
      <c r="G29">
        <v>42.63</v>
      </c>
      <c r="J29">
        <v>38.549999999999997</v>
      </c>
      <c r="K29">
        <v>40.53</v>
      </c>
      <c r="L29">
        <v>42.03</v>
      </c>
      <c r="M29">
        <v>41.63</v>
      </c>
      <c r="N29" t="s">
        <v>1</v>
      </c>
      <c r="O29">
        <v>41.68</v>
      </c>
      <c r="R29" t="str">
        <f>_xlfn.CONCAT(ROUND(GEOMEAN(B29:E29),1)," ","(",ROUND(MIN(B29:E29),1),"–",ROUND(MAX(B29:E29),1),")")</f>
        <v>39.2 (39.1–39.4)</v>
      </c>
      <c r="S29">
        <f t="shared" si="0"/>
        <v>2</v>
      </c>
      <c r="T29">
        <f>ROUND(GEOMEAN(F29:I29),1)</f>
        <v>42.6</v>
      </c>
      <c r="U29">
        <f t="shared" si="1"/>
        <v>1</v>
      </c>
      <c r="V29" t="str">
        <f>_xlfn.CONCAT(ROUND(GEOMEAN(B29:I29),1)," ","(",ROUND(MIN(B29:I29),1),"–",ROUND(MAX(B29:I29),1),")")</f>
        <v>40.3 (39.1–42.6)</v>
      </c>
      <c r="W29">
        <f t="shared" si="2"/>
        <v>3</v>
      </c>
      <c r="X29" t="str">
        <f>_xlfn.CONCAT(ROUND(GEOMEAN(J29:M29),1)," ","(",ROUND(MIN(J29:M29),1),"–",ROUND(MAX(J29:M29),1),")")</f>
        <v>40.7 (38.6–42)</v>
      </c>
      <c r="Y29">
        <f t="shared" si="3"/>
        <v>4</v>
      </c>
      <c r="Z29">
        <f>ROUND(GEOMEAN(N29:Q29),1)</f>
        <v>41.7</v>
      </c>
      <c r="AA29">
        <f t="shared" si="5"/>
        <v>1</v>
      </c>
    </row>
    <row r="30" spans="1:27" x14ac:dyDescent="0.25">
      <c r="A30" t="s">
        <v>60</v>
      </c>
      <c r="B30">
        <v>325.08</v>
      </c>
      <c r="C30">
        <v>435.64</v>
      </c>
      <c r="F30">
        <v>661.23</v>
      </c>
      <c r="G30">
        <v>508.78</v>
      </c>
      <c r="J30">
        <v>497.48</v>
      </c>
      <c r="K30">
        <v>571.13</v>
      </c>
      <c r="N30">
        <v>271.7</v>
      </c>
      <c r="R30" t="str">
        <f>_xlfn.CONCAT(ROUND(GEOMEAN(B30:E30),0)," ","(",ROUND(MIN(B30:E30),0),"–",ROUND(MAX(B30:E30),0),")")</f>
        <v>376 (325–436)</v>
      </c>
      <c r="S30">
        <f t="shared" si="0"/>
        <v>2</v>
      </c>
      <c r="T30" t="str">
        <f>_xlfn.CONCAT(ROUND(GEOMEAN(F30:I30),0)," ","(",ROUND(MIN(F30:I30),0),"–",ROUND(MAX(F30:I30),0),")")</f>
        <v>580 (509–661)</v>
      </c>
      <c r="U30">
        <f t="shared" si="1"/>
        <v>2</v>
      </c>
      <c r="V30" t="str">
        <f>_xlfn.CONCAT(ROUND(GEOMEAN(B30:I30),0)," ","(",ROUND(MIN(B30:I30),0),"–",ROUND(MAX(B30:I30),0),")")</f>
        <v>467 (325–661)</v>
      </c>
      <c r="W30">
        <f t="shared" si="2"/>
        <v>4</v>
      </c>
      <c r="X30" t="str">
        <f>_xlfn.CONCAT(ROUND(GEOMEAN(J30:M30),0)," ","(",ROUND(MIN(J30:M30),0),"–",ROUND(MAX(J30:M30),0),")")</f>
        <v>533 (497–571)</v>
      </c>
      <c r="Y30">
        <f t="shared" si="3"/>
        <v>2</v>
      </c>
      <c r="Z30">
        <f>ROUND(GEOMEAN(N30:Q30),0)</f>
        <v>272</v>
      </c>
      <c r="AA30">
        <f t="shared" si="5"/>
        <v>1</v>
      </c>
    </row>
    <row r="31" spans="1:27" x14ac:dyDescent="0.25">
      <c r="A31" t="s">
        <v>61</v>
      </c>
      <c r="B31">
        <v>569.21</v>
      </c>
      <c r="C31">
        <v>602.16</v>
      </c>
      <c r="F31">
        <v>480.98</v>
      </c>
      <c r="G31">
        <v>361.56</v>
      </c>
      <c r="J31">
        <v>339.65</v>
      </c>
      <c r="K31">
        <v>331.81</v>
      </c>
      <c r="N31">
        <v>285.29000000000002</v>
      </c>
      <c r="R31" t="str">
        <f>_xlfn.CONCAT(ROUND(GEOMEAN(B31:E31),0)," ","(",ROUND(MIN(B31:E31),0),"–",ROUND(MAX(B31:E31),0),")")</f>
        <v>585 (569–602)</v>
      </c>
      <c r="S31">
        <f t="shared" si="0"/>
        <v>2</v>
      </c>
      <c r="T31" t="str">
        <f>_xlfn.CONCAT(ROUND(GEOMEAN(F31:I31),0)," ","(",ROUND(MIN(F31:I31),0),"–",ROUND(MAX(F31:I31),0),")")</f>
        <v>417 (362–481)</v>
      </c>
      <c r="U31">
        <f t="shared" si="1"/>
        <v>2</v>
      </c>
      <c r="V31" t="str">
        <f>_xlfn.CONCAT(ROUND(GEOMEAN(B31:I31),0)," ","(",ROUND(MIN(B31:I31),0),"–",ROUND(MAX(B31:I31),0),")")</f>
        <v>494 (362–602)</v>
      </c>
      <c r="W31">
        <f t="shared" si="2"/>
        <v>4</v>
      </c>
      <c r="X31" t="str">
        <f>_xlfn.CONCAT(ROUND(GEOMEAN(J31:M31),0)," ","(",ROUND(MIN(J31:M31),0),"–",ROUND(MAX(J31:M31),0),")")</f>
        <v>336 (332–340)</v>
      </c>
      <c r="Y31">
        <f t="shared" si="3"/>
        <v>2</v>
      </c>
      <c r="Z31">
        <f>ROUND(GEOMEAN(N31:Q31),0)</f>
        <v>285</v>
      </c>
      <c r="AA31">
        <f t="shared" si="5"/>
        <v>1</v>
      </c>
    </row>
    <row r="32" spans="1:27" x14ac:dyDescent="0.25">
      <c r="A32" t="s">
        <v>62</v>
      </c>
      <c r="B32">
        <v>624.88</v>
      </c>
      <c r="F32">
        <v>507.68</v>
      </c>
      <c r="J32">
        <v>428.35</v>
      </c>
      <c r="N32" t="s">
        <v>1</v>
      </c>
      <c r="R32">
        <f t="shared" ref="R32:R33" si="7">ROUND(GEOMEAN(B32:E32),0)</f>
        <v>625</v>
      </c>
      <c r="S32">
        <f t="shared" si="0"/>
        <v>1</v>
      </c>
      <c r="T32">
        <f t="shared" ref="T32:T33" si="8">ROUND(GEOMEAN(C32:F32),0)</f>
        <v>508</v>
      </c>
      <c r="U32">
        <f t="shared" si="1"/>
        <v>1</v>
      </c>
      <c r="V32" t="str">
        <f>_xlfn.CONCAT(ROUND(GEOMEAN(B32:I32),0)," ","(",ROUND(MIN(B32:I32),0),"–",ROUND(MAX(B32:I32),0),")")</f>
        <v>563 (508–625)</v>
      </c>
      <c r="W32">
        <f t="shared" si="2"/>
        <v>2</v>
      </c>
      <c r="X32">
        <f t="shared" ref="X32:X33" si="9">ROUND(GEOMEAN(J32:M32),1)</f>
        <v>428.4</v>
      </c>
      <c r="Y32">
        <f t="shared" si="3"/>
        <v>1</v>
      </c>
      <c r="AA32">
        <f t="shared" si="5"/>
        <v>0</v>
      </c>
    </row>
    <row r="33" spans="1:27" x14ac:dyDescent="0.25">
      <c r="A33" t="s">
        <v>63</v>
      </c>
      <c r="B33">
        <v>925.03</v>
      </c>
      <c r="F33">
        <v>976.85</v>
      </c>
      <c r="J33">
        <v>639.42999999999995</v>
      </c>
      <c r="N33" t="s">
        <v>1</v>
      </c>
      <c r="R33">
        <f t="shared" si="7"/>
        <v>925</v>
      </c>
      <c r="S33">
        <f t="shared" si="0"/>
        <v>1</v>
      </c>
      <c r="T33">
        <f t="shared" si="8"/>
        <v>977</v>
      </c>
      <c r="U33">
        <f t="shared" si="1"/>
        <v>1</v>
      </c>
      <c r="V33" t="str">
        <f>_xlfn.CONCAT(ROUND(GEOMEAN(B33:I33),0)," ","(",ROUND(MIN(B33:I33),0),"–",ROUND(MAX(B33:I33),0),")")</f>
        <v>951 (925–977)</v>
      </c>
      <c r="W33">
        <f t="shared" si="2"/>
        <v>2</v>
      </c>
      <c r="X33">
        <f t="shared" si="9"/>
        <v>639.4</v>
      </c>
      <c r="Y33">
        <f t="shared" si="3"/>
        <v>1</v>
      </c>
      <c r="Z33" t="s">
        <v>1</v>
      </c>
      <c r="AA33">
        <f t="shared" si="5"/>
        <v>0</v>
      </c>
    </row>
    <row r="34" spans="1:27" x14ac:dyDescent="0.25">
      <c r="A34" t="s">
        <v>64</v>
      </c>
      <c r="B34">
        <v>19.670000000000002</v>
      </c>
      <c r="D34">
        <v>17.170000000000002</v>
      </c>
      <c r="F34">
        <v>21.24</v>
      </c>
      <c r="H34">
        <v>29.34</v>
      </c>
      <c r="J34">
        <v>23.67</v>
      </c>
      <c r="L34">
        <v>5.05</v>
      </c>
      <c r="N34">
        <v>11.45</v>
      </c>
      <c r="R34" t="str">
        <f>_xlfn.CONCAT(ROUND(GEOMEAN(B34:E34),1)," ","(",ROUND(MIN(B34:E34),1),"–",ROUND(MAX(B34:E34),1),")")</f>
        <v>18.4 (17.2–19.7)</v>
      </c>
      <c r="S34">
        <f t="shared" si="0"/>
        <v>2</v>
      </c>
      <c r="T34" t="str">
        <f>_xlfn.CONCAT(ROUND(GEOMEAN(F34:I34),1)," ","(",ROUND(MIN(F34:I34),1),"–",ROUND(MAX(F34:I34),1),")")</f>
        <v>25 (21.2–29.3)</v>
      </c>
      <c r="U34">
        <f t="shared" si="1"/>
        <v>2</v>
      </c>
      <c r="V34" t="str">
        <f>_xlfn.CONCAT(ROUND(GEOMEAN(B34:I34),1)," ","(",ROUND(MIN(B34:I34),1),"–",ROUND(MAX(B34:I34),1),")")</f>
        <v>21.4 (17.2–29.3)</v>
      </c>
      <c r="W34">
        <f t="shared" si="2"/>
        <v>4</v>
      </c>
      <c r="X34" t="str">
        <f t="shared" ref="X34:X40" si="10">_xlfn.CONCAT(ROUND(GEOMEAN(J34:M34),1)," ","(",ROUND(MIN(J34:M34),1),"–",ROUND(MAX(J34:M34),1),")")</f>
        <v>10.9 (5.1–23.7)</v>
      </c>
      <c r="Y34">
        <f t="shared" si="3"/>
        <v>2</v>
      </c>
      <c r="Z34">
        <f>ROUND(GEOMEAN(N34:Q34),1)</f>
        <v>11.5</v>
      </c>
      <c r="AA34">
        <f t="shared" si="5"/>
        <v>1</v>
      </c>
    </row>
    <row r="35" spans="1:27" x14ac:dyDescent="0.25">
      <c r="A35" t="s">
        <v>65</v>
      </c>
      <c r="B35">
        <v>56.28</v>
      </c>
      <c r="C35">
        <v>57.45</v>
      </c>
      <c r="D35">
        <v>60.04</v>
      </c>
      <c r="E35">
        <v>62.47</v>
      </c>
      <c r="F35">
        <v>64.53</v>
      </c>
      <c r="G35">
        <v>68.53</v>
      </c>
      <c r="H35">
        <v>64.7</v>
      </c>
      <c r="I35">
        <v>66.91</v>
      </c>
      <c r="J35">
        <v>45.83</v>
      </c>
      <c r="K35">
        <v>45.33</v>
      </c>
      <c r="L35">
        <v>51.96</v>
      </c>
      <c r="M35">
        <v>51.57</v>
      </c>
      <c r="N35">
        <v>56.06</v>
      </c>
      <c r="O35">
        <v>54.45</v>
      </c>
      <c r="R35" t="str">
        <f t="shared" ref="R35:R36" si="11">_xlfn.CONCAT(ROUND(GEOMEAN(B35:E35),1)," ","(",ROUND(MIN(B35:E35),1),"–",ROUND(MAX(B35:E35),1),")")</f>
        <v>59 (56.3–62.5)</v>
      </c>
      <c r="S35">
        <f t="shared" si="0"/>
        <v>4</v>
      </c>
      <c r="T35" t="str">
        <f t="shared" ref="T35:T36" si="12">_xlfn.CONCAT(ROUND(GEOMEAN(F35:I35),1)," ","(",ROUND(MIN(F35:I35),1),"–",ROUND(MAX(F35:I35),1),")")</f>
        <v>66.1 (64.5–68.5)</v>
      </c>
      <c r="U35">
        <f t="shared" si="1"/>
        <v>4</v>
      </c>
      <c r="V35" t="str">
        <f t="shared" ref="V35:V36" si="13">_xlfn.CONCAT(ROUND(GEOMEAN(B35:I35),1)," ","(",ROUND(MIN(B35:I35),1),"–",ROUND(MAX(B35:I35),1),")")</f>
        <v>62.5 (56.3–68.5)</v>
      </c>
      <c r="W35">
        <f t="shared" si="2"/>
        <v>8</v>
      </c>
      <c r="X35" t="str">
        <f t="shared" si="10"/>
        <v>48.6 (45.3–52)</v>
      </c>
      <c r="Y35">
        <f t="shared" si="3"/>
        <v>4</v>
      </c>
      <c r="Z35" t="str">
        <f t="shared" ref="Z35:Z36" si="14">_xlfn.CONCAT(ROUND(GEOMEAN(N35:Q35),1)," ","(",ROUND(MIN(N35:Q35),1),"–",ROUND(MAX(N35:Q35),1),")")</f>
        <v>55.2 (54.5–56.1)</v>
      </c>
      <c r="AA35">
        <f t="shared" si="5"/>
        <v>2</v>
      </c>
    </row>
    <row r="36" spans="1:27" x14ac:dyDescent="0.25">
      <c r="A36" t="s">
        <v>66</v>
      </c>
      <c r="B36">
        <v>58.76</v>
      </c>
      <c r="C36">
        <v>57.44</v>
      </c>
      <c r="D36">
        <v>54.3</v>
      </c>
      <c r="E36">
        <v>52.96</v>
      </c>
      <c r="F36">
        <v>65.33</v>
      </c>
      <c r="G36">
        <v>67.88</v>
      </c>
      <c r="H36">
        <v>53.15</v>
      </c>
      <c r="I36">
        <v>52.93</v>
      </c>
      <c r="J36">
        <v>57.36</v>
      </c>
      <c r="K36">
        <v>57</v>
      </c>
      <c r="L36">
        <v>54.83</v>
      </c>
      <c r="M36">
        <v>54.16</v>
      </c>
      <c r="N36">
        <v>53.4</v>
      </c>
      <c r="O36">
        <v>53.79</v>
      </c>
      <c r="R36" t="str">
        <f t="shared" si="11"/>
        <v>55.8 (53–58.8)</v>
      </c>
      <c r="S36">
        <f t="shared" si="0"/>
        <v>4</v>
      </c>
      <c r="T36" t="str">
        <f t="shared" si="12"/>
        <v>59.4 (52.9–67.9)</v>
      </c>
      <c r="U36">
        <f t="shared" si="1"/>
        <v>4</v>
      </c>
      <c r="V36" t="str">
        <f t="shared" si="13"/>
        <v>57.6 (52.9–67.9)</v>
      </c>
      <c r="W36">
        <f t="shared" si="2"/>
        <v>8</v>
      </c>
      <c r="X36" t="str">
        <f t="shared" si="10"/>
        <v>55.8 (54.2–57.4)</v>
      </c>
      <c r="Y36">
        <f t="shared" si="3"/>
        <v>4</v>
      </c>
      <c r="Z36" t="str">
        <f t="shared" si="14"/>
        <v>53.6 (53.4–53.8)</v>
      </c>
      <c r="AA36">
        <f t="shared" si="5"/>
        <v>2</v>
      </c>
    </row>
    <row r="37" spans="1:27" x14ac:dyDescent="0.25">
      <c r="A37" t="s">
        <v>4</v>
      </c>
      <c r="B37">
        <v>14.57</v>
      </c>
      <c r="D37">
        <v>28.82</v>
      </c>
      <c r="F37">
        <v>32.75</v>
      </c>
      <c r="H37">
        <v>28.11</v>
      </c>
      <c r="J37">
        <v>16.18</v>
      </c>
      <c r="L37">
        <v>26.32</v>
      </c>
      <c r="N37">
        <v>28.37</v>
      </c>
      <c r="R37" t="str">
        <f>_xlfn.CONCAT(ROUND(GEOMEAN(B37:E37),1)," ","(",ROUND(MIN(B37:E37),1),"–",ROUND(MAX(B37:E37),1),")")</f>
        <v>20.5 (14.6–28.8)</v>
      </c>
      <c r="S37">
        <f t="shared" si="0"/>
        <v>2</v>
      </c>
      <c r="T37" t="str">
        <f>_xlfn.CONCAT(ROUND(GEOMEAN(F37:I37),1)," ","(",ROUND(MIN(F37:I37),1),"–",ROUND(MAX(F37:I37),1),")")</f>
        <v>30.3 (28.1–32.8)</v>
      </c>
      <c r="U37">
        <f t="shared" si="1"/>
        <v>2</v>
      </c>
      <c r="V37" t="str">
        <f>_xlfn.CONCAT(ROUND(GEOMEAN(B37:I37),1)," ","(",ROUND(MIN(B37:I37),1),"–",ROUND(MAX(B37:I37),1),")")</f>
        <v>24.9 (14.6–32.8)</v>
      </c>
      <c r="W37">
        <f t="shared" si="2"/>
        <v>4</v>
      </c>
      <c r="X37" t="str">
        <f t="shared" si="10"/>
        <v>20.6 (16.2–26.3)</v>
      </c>
      <c r="Y37">
        <f t="shared" si="3"/>
        <v>2</v>
      </c>
      <c r="Z37">
        <f>ROUND(GEOMEAN(N37:Q37),1)</f>
        <v>28.4</v>
      </c>
      <c r="AA37">
        <f t="shared" si="5"/>
        <v>1</v>
      </c>
    </row>
    <row r="38" spans="1:27" x14ac:dyDescent="0.25">
      <c r="A38" t="s">
        <v>67</v>
      </c>
      <c r="B38">
        <v>62.87</v>
      </c>
      <c r="D38">
        <v>48.27</v>
      </c>
      <c r="F38">
        <v>65.17</v>
      </c>
      <c r="H38">
        <v>45.42</v>
      </c>
      <c r="J38">
        <v>60.45</v>
      </c>
      <c r="L38">
        <v>54.16</v>
      </c>
      <c r="N38">
        <v>59.89</v>
      </c>
      <c r="R38" t="str">
        <f>_xlfn.CONCAT(ROUND(GEOMEAN(B38:E38),1)," ","(",ROUND(MIN(B38:E38),1),"–",ROUND(MAX(B38:E38),1),")")</f>
        <v>55.1 (48.3–62.9)</v>
      </c>
      <c r="S38">
        <f t="shared" si="0"/>
        <v>2</v>
      </c>
      <c r="T38" t="str">
        <f>_xlfn.CONCAT(ROUND(GEOMEAN(F38:I38),1)," ","(",ROUND(MIN(F38:I38),1),"–",ROUND(MAX(F38:I38),1),")")</f>
        <v>54.4 (45.4–65.2)</v>
      </c>
      <c r="U38">
        <f t="shared" si="1"/>
        <v>2</v>
      </c>
      <c r="V38" t="str">
        <f>_xlfn.CONCAT(ROUND(GEOMEAN(B38:I38),1)," ","(",ROUND(MIN(B38:I38),1),"–",ROUND(MAX(B38:I38),1),")")</f>
        <v>54.7 (45.4–65.2)</v>
      </c>
      <c r="W38">
        <f t="shared" si="2"/>
        <v>4</v>
      </c>
      <c r="X38" t="str">
        <f t="shared" si="10"/>
        <v>57.2 (54.2–60.5)</v>
      </c>
      <c r="Y38">
        <f t="shared" si="3"/>
        <v>2</v>
      </c>
      <c r="Z38">
        <f t="shared" ref="Z38:Z40" si="15">ROUND(GEOMEAN(N38:Q38),1)</f>
        <v>59.9</v>
      </c>
      <c r="AA38">
        <f t="shared" si="5"/>
        <v>1</v>
      </c>
    </row>
    <row r="39" spans="1:27" x14ac:dyDescent="0.25">
      <c r="A39" t="s">
        <v>68</v>
      </c>
      <c r="B39">
        <v>44.6</v>
      </c>
      <c r="D39">
        <v>37.950000000000003</v>
      </c>
      <c r="F39">
        <v>45.36</v>
      </c>
      <c r="H39">
        <v>44.96</v>
      </c>
      <c r="J39">
        <v>47.7</v>
      </c>
      <c r="L39">
        <v>45.77</v>
      </c>
      <c r="N39">
        <v>48.22</v>
      </c>
      <c r="R39" t="str">
        <f>_xlfn.CONCAT(ROUND(GEOMEAN(B39:E39),1)," ","(",ROUND(MIN(B39:E39),1),"–",ROUND(MAX(B39:E39),1),")")</f>
        <v>41.1 (38–44.6)</v>
      </c>
      <c r="S39">
        <f t="shared" si="0"/>
        <v>2</v>
      </c>
      <c r="T39" t="str">
        <f>_xlfn.CONCAT(ROUND(GEOMEAN(F39:I39),1)," ","(",ROUND(MIN(F39:I39),1),"–",ROUND(MAX(F39:I39),1),")")</f>
        <v>45.2 (45–45.4)</v>
      </c>
      <c r="U39">
        <f t="shared" si="1"/>
        <v>2</v>
      </c>
      <c r="V39" t="str">
        <f>_xlfn.CONCAT(ROUND(GEOMEAN(B39:I39),1)," ","(",ROUND(MIN(B39:I39),1),"–",ROUND(MAX(B39:I39),1),")")</f>
        <v>43.1 (38–45.4)</v>
      </c>
      <c r="W39">
        <f t="shared" si="2"/>
        <v>4</v>
      </c>
      <c r="X39" t="str">
        <f t="shared" si="10"/>
        <v>46.7 (45.8–47.7)</v>
      </c>
      <c r="Y39">
        <f t="shared" si="3"/>
        <v>2</v>
      </c>
      <c r="Z39">
        <f t="shared" si="15"/>
        <v>48.2</v>
      </c>
      <c r="AA39">
        <f t="shared" si="5"/>
        <v>1</v>
      </c>
    </row>
    <row r="40" spans="1:27" x14ac:dyDescent="0.25">
      <c r="A40" t="s">
        <v>69</v>
      </c>
      <c r="B40">
        <v>18.54</v>
      </c>
      <c r="D40">
        <v>15.8</v>
      </c>
      <c r="F40">
        <v>31.76</v>
      </c>
      <c r="H40">
        <v>29.78</v>
      </c>
      <c r="J40">
        <v>33.14</v>
      </c>
      <c r="L40">
        <v>25.64</v>
      </c>
      <c r="N40">
        <v>20.55</v>
      </c>
      <c r="R40" t="str">
        <f>_xlfn.CONCAT(ROUND(GEOMEAN(B40:E40),1)," ","(",ROUND(MIN(B40:E40),1),"–",ROUND(MAX(B40:E40),1),")")</f>
        <v>17.1 (15.8–18.5)</v>
      </c>
      <c r="S40">
        <f t="shared" si="0"/>
        <v>2</v>
      </c>
      <c r="T40" t="str">
        <f>_xlfn.CONCAT(ROUND(GEOMEAN(F40:I40),1)," ","(",ROUND(MIN(F40:I40),1),"–",ROUND(MAX(F40:I40),1),")")</f>
        <v>30.8 (29.8–31.8)</v>
      </c>
      <c r="U40">
        <f t="shared" si="1"/>
        <v>2</v>
      </c>
      <c r="V40" t="str">
        <f>_xlfn.CONCAT(ROUND(GEOMEAN(B40:I40),1)," ","(",ROUND(MIN(B40:I40),1),"–",ROUND(MAX(B40:I40),1),")")</f>
        <v>22.9 (15.8–31.8)</v>
      </c>
      <c r="W40">
        <f t="shared" si="2"/>
        <v>4</v>
      </c>
      <c r="X40" t="str">
        <f t="shared" si="10"/>
        <v>29.1 (25.6–33.1)</v>
      </c>
      <c r="Y40">
        <f t="shared" si="3"/>
        <v>2</v>
      </c>
      <c r="Z40">
        <f t="shared" si="15"/>
        <v>20.6</v>
      </c>
      <c r="AA40">
        <f t="shared" si="5"/>
        <v>1</v>
      </c>
    </row>
    <row r="41" spans="1:27" x14ac:dyDescent="0.25">
      <c r="A41" t="s">
        <v>70</v>
      </c>
      <c r="B41">
        <v>258.48</v>
      </c>
      <c r="F41" t="s">
        <v>1</v>
      </c>
      <c r="J41" t="s">
        <v>1</v>
      </c>
      <c r="N41" t="s">
        <v>1</v>
      </c>
      <c r="R41">
        <f>ROUND(GEOMEAN(B41:E41),0)</f>
        <v>258</v>
      </c>
      <c r="S41">
        <f t="shared" si="0"/>
        <v>1</v>
      </c>
      <c r="T41" t="s">
        <v>1</v>
      </c>
      <c r="U41">
        <f t="shared" si="1"/>
        <v>0</v>
      </c>
      <c r="V41">
        <f>(ROUND(GEOMEAN(B41:I41),0))</f>
        <v>258</v>
      </c>
      <c r="W41">
        <f t="shared" si="2"/>
        <v>1</v>
      </c>
      <c r="X41" t="s">
        <v>1</v>
      </c>
      <c r="Y41">
        <f t="shared" si="3"/>
        <v>0</v>
      </c>
      <c r="Z41" t="s">
        <v>1</v>
      </c>
      <c r="AA41">
        <f t="shared" si="5"/>
        <v>0</v>
      </c>
    </row>
    <row r="42" spans="1:27" x14ac:dyDescent="0.25">
      <c r="A42" t="s">
        <v>0</v>
      </c>
      <c r="B42">
        <v>114.33</v>
      </c>
      <c r="F42" t="s">
        <v>1</v>
      </c>
      <c r="J42" t="s">
        <v>1</v>
      </c>
      <c r="N42" t="s">
        <v>1</v>
      </c>
      <c r="R42">
        <f>ROUND(GEOMEAN(B42:E42),0)</f>
        <v>114</v>
      </c>
      <c r="S42">
        <f t="shared" si="0"/>
        <v>1</v>
      </c>
      <c r="T42" t="s">
        <v>1</v>
      </c>
      <c r="U42">
        <f t="shared" si="1"/>
        <v>0</v>
      </c>
      <c r="V42">
        <f t="shared" ref="V42:V43" si="16">(ROUND(GEOMEAN(B42:I42),0))</f>
        <v>114</v>
      </c>
      <c r="W42">
        <f t="shared" si="2"/>
        <v>1</v>
      </c>
      <c r="X42" t="s">
        <v>1</v>
      </c>
      <c r="Y42">
        <f t="shared" si="3"/>
        <v>0</v>
      </c>
      <c r="Z42" t="s">
        <v>1</v>
      </c>
      <c r="AA42">
        <f t="shared" si="5"/>
        <v>0</v>
      </c>
    </row>
    <row r="43" spans="1:27" x14ac:dyDescent="0.25">
      <c r="A43" t="s">
        <v>3</v>
      </c>
      <c r="B43">
        <v>167.24</v>
      </c>
      <c r="F43" t="s">
        <v>1</v>
      </c>
      <c r="J43" t="s">
        <v>1</v>
      </c>
      <c r="N43" t="s">
        <v>1</v>
      </c>
      <c r="R43">
        <f>ROUND(GEOMEAN(B43:E43),0)</f>
        <v>167</v>
      </c>
      <c r="S43">
        <f t="shared" si="0"/>
        <v>1</v>
      </c>
      <c r="T43" t="s">
        <v>1</v>
      </c>
      <c r="U43">
        <f t="shared" si="1"/>
        <v>0</v>
      </c>
      <c r="V43">
        <f t="shared" si="16"/>
        <v>167</v>
      </c>
      <c r="W43">
        <f t="shared" si="2"/>
        <v>1</v>
      </c>
      <c r="X43" t="s">
        <v>1</v>
      </c>
      <c r="Y43">
        <f t="shared" si="3"/>
        <v>0</v>
      </c>
      <c r="Z43" t="s">
        <v>1</v>
      </c>
      <c r="AA43">
        <f t="shared" si="5"/>
        <v>0</v>
      </c>
    </row>
    <row r="44" spans="1:27" x14ac:dyDescent="0.25">
      <c r="A44" t="s">
        <v>71</v>
      </c>
      <c r="B44">
        <v>151.58000000000001</v>
      </c>
      <c r="F44">
        <v>128.72999999999999</v>
      </c>
      <c r="G44">
        <v>122.96</v>
      </c>
      <c r="J44">
        <v>86.84</v>
      </c>
      <c r="K44">
        <v>82.08</v>
      </c>
      <c r="N44" t="s">
        <v>1</v>
      </c>
      <c r="R44" t="str">
        <f>_xlfn.CONCAT(ROUND(GEOMEAN(B44:E44),0)," ","(",ROUND(MIN(B44:E44),0),"–",ROUND(MAX(B44:E44),0),")")</f>
        <v>152 (152–152)</v>
      </c>
      <c r="S44">
        <f t="shared" si="0"/>
        <v>1</v>
      </c>
      <c r="T44" t="str">
        <f>_xlfn.CONCAT(ROUND(GEOMEAN(F44:I44),0)," ","(",ROUND(MIN(F44:I44),0),"–",ROUND(MAX(F44:I44),0),")")</f>
        <v>126 (123–129)</v>
      </c>
      <c r="U44">
        <f t="shared" si="1"/>
        <v>2</v>
      </c>
      <c r="V44" t="str">
        <f>_xlfn.CONCAT(ROUND(GEOMEAN(B44:I44),0)," ","(",ROUND(MIN(B44:I44),0),"–",ROUND(MAX(B44:I44),0),")")</f>
        <v>134 (123–152)</v>
      </c>
      <c r="W44">
        <f t="shared" si="2"/>
        <v>3</v>
      </c>
      <c r="X44" t="str">
        <f>_xlfn.CONCAT(ROUND(GEOMEAN(J44:M44),1)," ","(",ROUND(MIN(J44:M44),1),"–",ROUND(MAX(J44:M44),1),")")</f>
        <v>84.4 (82.1–86.8)</v>
      </c>
      <c r="Y44">
        <f t="shared" si="3"/>
        <v>2</v>
      </c>
      <c r="Z44" t="s">
        <v>1</v>
      </c>
      <c r="AA44">
        <f t="shared" si="5"/>
        <v>0</v>
      </c>
    </row>
    <row r="45" spans="1:27" x14ac:dyDescent="0.25">
      <c r="A45" t="s">
        <v>72</v>
      </c>
      <c r="B45">
        <v>123.13</v>
      </c>
      <c r="F45">
        <v>116.85</v>
      </c>
      <c r="G45">
        <v>115.47</v>
      </c>
      <c r="J45">
        <v>70.28</v>
      </c>
      <c r="K45">
        <v>82.85</v>
      </c>
      <c r="N45" t="s">
        <v>1</v>
      </c>
      <c r="R45" t="str">
        <f>_xlfn.CONCAT(ROUND(GEOMEAN(B45:E45),0)," ","(",ROUND(MIN(B45:E45),0),"–",ROUND(MAX(B45:E45),0),")")</f>
        <v>123 (123–123)</v>
      </c>
      <c r="S45">
        <f t="shared" si="0"/>
        <v>1</v>
      </c>
      <c r="T45" t="str">
        <f>_xlfn.CONCAT(ROUND(GEOMEAN(F45:I45),0)," ","(",ROUND(MIN(F45:I45),0),"–",ROUND(MAX(F45:I45),0),")")</f>
        <v>116 (115–117)</v>
      </c>
      <c r="U45">
        <f t="shared" si="1"/>
        <v>2</v>
      </c>
      <c r="V45" t="str">
        <f>_xlfn.CONCAT(ROUND(GEOMEAN(B45:I45),0)," ","(",ROUND(MIN(B45:I45),0),"–",ROUND(MAX(B45:I45),0),")")</f>
        <v>118 (115–123)</v>
      </c>
      <c r="W45">
        <f t="shared" si="2"/>
        <v>3</v>
      </c>
      <c r="X45" t="str">
        <f>_xlfn.CONCAT(ROUND(GEOMEAN(J45:M45),1)," ","(",ROUND(MIN(J45:M45),1),"–",ROUND(MAX(J45:M45),1),")")</f>
        <v>76.3 (70.3–82.9)</v>
      </c>
      <c r="Y45">
        <f t="shared" si="3"/>
        <v>2</v>
      </c>
      <c r="Z45" t="s">
        <v>1</v>
      </c>
      <c r="AA45">
        <f t="shared" si="5"/>
        <v>0</v>
      </c>
    </row>
    <row r="46" spans="1:27" x14ac:dyDescent="0.25">
      <c r="A46" t="s">
        <v>73</v>
      </c>
      <c r="B46">
        <v>193.43</v>
      </c>
      <c r="F46">
        <v>394.79</v>
      </c>
      <c r="G46">
        <v>291.54000000000002</v>
      </c>
      <c r="J46" t="s">
        <v>1</v>
      </c>
      <c r="N46" t="s">
        <v>1</v>
      </c>
      <c r="R46" t="str">
        <f>_xlfn.CONCAT(ROUND(GEOMEAN(B46:E46),0)," ","(",ROUND(MIN(B46:E46),0),"–",ROUND(MAX(B46:E46),0),")")</f>
        <v>193 (193–193)</v>
      </c>
      <c r="S46">
        <f t="shared" si="0"/>
        <v>1</v>
      </c>
      <c r="T46" t="str">
        <f>_xlfn.CONCAT(ROUND(GEOMEAN(F46:I46),0)," ","(",ROUND(MIN(F46:I46),0),"–",ROUND(MAX(F46:I46),0),")")</f>
        <v>339 (292–395)</v>
      </c>
      <c r="U46">
        <f t="shared" si="1"/>
        <v>2</v>
      </c>
      <c r="V46" t="str">
        <f>_xlfn.CONCAT(ROUND(GEOMEAN(B46:I46),0)," ","(",ROUND(MIN(B46:I46),0),"–",ROUND(MAX(B46:I46),0),")")</f>
        <v>281 (193–395)</v>
      </c>
      <c r="W46">
        <f t="shared" si="2"/>
        <v>3</v>
      </c>
      <c r="Y46">
        <f t="shared" si="3"/>
        <v>0</v>
      </c>
      <c r="Z46" t="s">
        <v>1</v>
      </c>
      <c r="AA46">
        <f t="shared" si="5"/>
        <v>0</v>
      </c>
    </row>
    <row r="47" spans="1:27" x14ac:dyDescent="0.25">
      <c r="A47" t="s">
        <v>74</v>
      </c>
      <c r="B47">
        <v>327.17</v>
      </c>
      <c r="F47">
        <v>178.13</v>
      </c>
      <c r="G47">
        <v>215.97</v>
      </c>
      <c r="J47" t="s">
        <v>1</v>
      </c>
      <c r="N47" t="s">
        <v>1</v>
      </c>
      <c r="R47" t="str">
        <f>_xlfn.CONCAT(ROUND(GEOMEAN(B47:E47),0)," ","(",ROUND(MIN(B47:E47),0),"–",ROUND(MAX(B47:E47),0),")")</f>
        <v>327 (327–327)</v>
      </c>
      <c r="S47">
        <f t="shared" si="0"/>
        <v>1</v>
      </c>
      <c r="T47" t="str">
        <f>_xlfn.CONCAT(ROUND(GEOMEAN(F47:I47),0)," ","(",ROUND(MIN(F47:I47),0),"–",ROUND(MAX(F47:I47),0),")")</f>
        <v>196 (178–216)</v>
      </c>
      <c r="U47">
        <f t="shared" si="1"/>
        <v>2</v>
      </c>
      <c r="V47" t="str">
        <f>_xlfn.CONCAT(ROUND(GEOMEAN(B47:I47),0)," ","(",ROUND(MIN(B47:I47),0),"–",ROUND(MAX(B47:I47),0),")")</f>
        <v>233 (178–327)</v>
      </c>
      <c r="W47">
        <f t="shared" si="2"/>
        <v>3</v>
      </c>
      <c r="Y47">
        <f t="shared" si="3"/>
        <v>0</v>
      </c>
      <c r="Z47" t="s">
        <v>1</v>
      </c>
      <c r="AA47">
        <f t="shared" si="5"/>
        <v>0</v>
      </c>
    </row>
    <row r="48" spans="1:27" x14ac:dyDescent="0.25">
      <c r="A48" t="s">
        <v>75</v>
      </c>
      <c r="B48">
        <v>95.05</v>
      </c>
      <c r="C48">
        <v>90.49</v>
      </c>
      <c r="F48">
        <v>102.17</v>
      </c>
      <c r="G48">
        <v>91.87</v>
      </c>
      <c r="H48">
        <v>94.49</v>
      </c>
      <c r="I48">
        <v>92.99</v>
      </c>
      <c r="J48">
        <v>63.7</v>
      </c>
      <c r="K48">
        <v>63.27</v>
      </c>
      <c r="L48">
        <v>70.98</v>
      </c>
      <c r="M48">
        <v>71.040000000000006</v>
      </c>
      <c r="N48">
        <v>51.35</v>
      </c>
      <c r="O48">
        <v>51.23</v>
      </c>
      <c r="R48" t="str">
        <f>_xlfn.CONCAT(ROUND(GEOMEAN(B48:E48),1)," ","(",ROUND(MIN(B48:E48),1),"–",ROUND(MAX(B48:E48),1),")")</f>
        <v>92.7 (90.5–95.1)</v>
      </c>
      <c r="S48">
        <f t="shared" si="0"/>
        <v>2</v>
      </c>
      <c r="T48" t="str">
        <f t="shared" ref="T48:T55" si="17">_xlfn.CONCAT(ROUND(GEOMEAN(F48:I48),1)," ","(",ROUND(MIN(F48:I48),1),"–",ROUND(MAX(F48:I48),1),")")</f>
        <v>95.3 (91.9–102.2)</v>
      </c>
      <c r="U48">
        <f t="shared" si="1"/>
        <v>4</v>
      </c>
      <c r="V48" t="str">
        <f>_xlfn.CONCAT(ROUND(GEOMEAN(B48:I48),1)," ","(",ROUND(MIN(B48:I48),1),"–",ROUND(MAX(B48:I48),0),")")</f>
        <v>94.4 (90.5–102)</v>
      </c>
      <c r="W48">
        <f t="shared" si="2"/>
        <v>6</v>
      </c>
      <c r="X48" t="str">
        <f>_xlfn.CONCAT(ROUND(GEOMEAN(J48:M48),1)," ","(",ROUND(MIN(J48:M48),1),"–",ROUND(MAX(J48:M48),1),")")</f>
        <v>67.1 (63.3–71)</v>
      </c>
      <c r="Y48">
        <f t="shared" si="3"/>
        <v>4</v>
      </c>
      <c r="Z48" t="str">
        <f t="shared" ref="Z48:Z55" si="18">_xlfn.CONCAT(ROUND(GEOMEAN(N48:Q48),1)," ","(",ROUND(MIN(N48:Q48),1),"–",ROUND(MAX(N48:Q48),1),")")</f>
        <v>51.3 (51.2–51.4)</v>
      </c>
      <c r="AA48">
        <f t="shared" si="5"/>
        <v>2</v>
      </c>
    </row>
    <row r="49" spans="1:27" x14ac:dyDescent="0.25">
      <c r="A49" t="s">
        <v>76</v>
      </c>
      <c r="B49">
        <v>133.54</v>
      </c>
      <c r="C49">
        <v>132.25</v>
      </c>
      <c r="F49">
        <v>137.81</v>
      </c>
      <c r="G49">
        <v>128.35</v>
      </c>
      <c r="H49">
        <v>116.69</v>
      </c>
      <c r="I49">
        <v>104.83</v>
      </c>
      <c r="J49">
        <v>84.2</v>
      </c>
      <c r="K49">
        <v>84.54</v>
      </c>
      <c r="L49">
        <v>94.09</v>
      </c>
      <c r="M49">
        <v>94.56</v>
      </c>
      <c r="N49">
        <v>65.02</v>
      </c>
      <c r="O49">
        <v>63.45</v>
      </c>
      <c r="R49" t="str">
        <f>_xlfn.CONCAT(ROUND(GEOMEAN(B49:E49),0)," ","(",ROUND(MIN(B49:E49),0),"–",ROUND(MAX(B49:E49),0),")")</f>
        <v>133 (132–134)</v>
      </c>
      <c r="S49">
        <f t="shared" si="0"/>
        <v>2</v>
      </c>
      <c r="T49" t="str">
        <f t="shared" si="17"/>
        <v>121.3 (104.8–137.8)</v>
      </c>
      <c r="U49">
        <f t="shared" si="1"/>
        <v>4</v>
      </c>
      <c r="V49" t="str">
        <f>_xlfn.CONCAT(ROUND(GEOMEAN(B49:I49),0)," ","(",ROUND(MIN(B49:I49),0),"–",ROUND(MAX(B49:I49),0),")")</f>
        <v>125 (105–138)</v>
      </c>
      <c r="W49">
        <f t="shared" si="2"/>
        <v>6</v>
      </c>
      <c r="X49" t="str">
        <f>_xlfn.CONCAT(ROUND(GEOMEAN(J49:M49),1)," ","(",ROUND(MIN(J49:M49),1),"–",ROUND(MAX(J49:M49),1),")")</f>
        <v>89.2 (84.2–94.6)</v>
      </c>
      <c r="Y49">
        <f t="shared" si="3"/>
        <v>4</v>
      </c>
      <c r="Z49" t="str">
        <f t="shared" si="18"/>
        <v>64.2 (63.5–65)</v>
      </c>
      <c r="AA49">
        <f t="shared" si="5"/>
        <v>2</v>
      </c>
    </row>
    <row r="50" spans="1:27" x14ac:dyDescent="0.25">
      <c r="A50" t="s">
        <v>77</v>
      </c>
      <c r="B50">
        <v>100.75</v>
      </c>
      <c r="C50">
        <v>100.26</v>
      </c>
      <c r="D50">
        <v>103.88</v>
      </c>
      <c r="E50">
        <v>97.72</v>
      </c>
      <c r="H50">
        <v>103.26</v>
      </c>
      <c r="I50">
        <v>93.34</v>
      </c>
      <c r="J50">
        <v>61.22</v>
      </c>
      <c r="K50">
        <v>64.8</v>
      </c>
      <c r="L50">
        <v>74.94</v>
      </c>
      <c r="M50">
        <v>69.900000000000006</v>
      </c>
      <c r="N50">
        <v>47.74</v>
      </c>
      <c r="O50">
        <v>43.57</v>
      </c>
      <c r="R50" t="str">
        <f>_xlfn.CONCAT(ROUND(GEOMEAN(B50:E50),0)," ","(",ROUND(MIN(B50:E50),1),"–",ROUND(MAX(B50:E50),0),")")</f>
        <v>101 (97.7–104)</v>
      </c>
      <c r="S50">
        <f t="shared" si="0"/>
        <v>4</v>
      </c>
      <c r="T50" t="str">
        <f t="shared" si="17"/>
        <v>98.2 (93.3–103.3)</v>
      </c>
      <c r="U50">
        <f t="shared" si="1"/>
        <v>2</v>
      </c>
      <c r="V50" t="str">
        <f>_xlfn.CONCAT(ROUND(GEOMEAN(B50:I50),0)," ","(",ROUND(MIN(B50:I50),1),"–",ROUND(MAX(B50:I50),0),")")</f>
        <v>100 (93.3–104)</v>
      </c>
      <c r="W50">
        <f t="shared" si="2"/>
        <v>6</v>
      </c>
      <c r="X50" t="str">
        <f>_xlfn.CONCAT(ROUND(GEOMEAN(J50:M50),1)," ","(",ROUND(MIN(J50:M50),1),"–",ROUND(MAX(J50:M50),1),")")</f>
        <v>67.5 (61.2–74.9)</v>
      </c>
      <c r="Y50">
        <f t="shared" si="3"/>
        <v>4</v>
      </c>
      <c r="Z50" t="str">
        <f t="shared" si="18"/>
        <v>45.6 (43.6–47.7)</v>
      </c>
      <c r="AA50">
        <f t="shared" si="5"/>
        <v>2</v>
      </c>
    </row>
    <row r="51" spans="1:27" x14ac:dyDescent="0.25">
      <c r="A51" t="s">
        <v>78</v>
      </c>
      <c r="B51">
        <v>157.56</v>
      </c>
      <c r="C51">
        <v>162.04</v>
      </c>
      <c r="D51">
        <v>157.6</v>
      </c>
      <c r="E51">
        <v>142.74</v>
      </c>
      <c r="H51">
        <v>124.01</v>
      </c>
      <c r="I51">
        <v>123.16</v>
      </c>
      <c r="J51">
        <v>97.69</v>
      </c>
      <c r="K51">
        <v>94.92</v>
      </c>
      <c r="L51">
        <v>107.24</v>
      </c>
      <c r="M51">
        <v>105.15</v>
      </c>
      <c r="N51">
        <v>69.81</v>
      </c>
      <c r="O51">
        <v>73.75</v>
      </c>
      <c r="R51" t="str">
        <f>_xlfn.CONCAT(ROUND(GEOMEAN(B51:E51),0)," ","(",ROUND(MIN(B51:E51),0),"–",ROUND(MAX(B51:E51),0),")")</f>
        <v>155 (143–162)</v>
      </c>
      <c r="S51">
        <f t="shared" si="0"/>
        <v>4</v>
      </c>
      <c r="T51" t="str">
        <f t="shared" si="17"/>
        <v>123.6 (123.2–124)</v>
      </c>
      <c r="U51">
        <f t="shared" si="1"/>
        <v>2</v>
      </c>
      <c r="V51" t="str">
        <f>_xlfn.CONCAT(ROUND(GEOMEAN(B51:I51),0)," ","(",ROUND(MIN(B51:I51),0),"–",ROUND(MAX(B51:I51),0),")")</f>
        <v>144 (123–162)</v>
      </c>
      <c r="W51">
        <f t="shared" si="2"/>
        <v>6</v>
      </c>
      <c r="X51" t="str">
        <f>_xlfn.CONCAT(ROUND(GEOMEAN(J51:M51),0)," ","(",ROUND(MIN(J51:M51),1),"–",ROUND(MAX(J51:M51),0),")")</f>
        <v>101 (94.9–107)</v>
      </c>
      <c r="Y51">
        <f t="shared" si="3"/>
        <v>4</v>
      </c>
      <c r="Z51" t="str">
        <f t="shared" si="18"/>
        <v>71.8 (69.8–73.8)</v>
      </c>
      <c r="AA51">
        <f t="shared" si="5"/>
        <v>2</v>
      </c>
    </row>
    <row r="52" spans="1:27" x14ac:dyDescent="0.25">
      <c r="A52" t="s">
        <v>79</v>
      </c>
      <c r="B52">
        <v>93.22</v>
      </c>
      <c r="C52">
        <v>102.12</v>
      </c>
      <c r="D52">
        <v>105.59</v>
      </c>
      <c r="E52">
        <v>105.75</v>
      </c>
      <c r="F52">
        <v>103.61</v>
      </c>
      <c r="G52">
        <v>87.62</v>
      </c>
      <c r="H52">
        <v>91.06</v>
      </c>
      <c r="I52">
        <v>94.28</v>
      </c>
      <c r="J52">
        <v>59.93</v>
      </c>
      <c r="K52">
        <v>64.180000000000007</v>
      </c>
      <c r="L52">
        <v>68.86</v>
      </c>
      <c r="M52">
        <v>67.87</v>
      </c>
      <c r="N52">
        <v>42.47</v>
      </c>
      <c r="O52">
        <v>42.3</v>
      </c>
      <c r="R52" t="str">
        <f>_xlfn.CONCAT(ROUND(GEOMEAN(B52:E52),0)," ","(",ROUND(MIN(B52:E52),1),"–",ROUND(MAX(B52:E52),0),")")</f>
        <v>102 (93.2–106)</v>
      </c>
      <c r="S52">
        <f t="shared" si="0"/>
        <v>4</v>
      </c>
      <c r="T52" t="str">
        <f t="shared" si="17"/>
        <v>94 (87.6–103.6)</v>
      </c>
      <c r="U52">
        <f t="shared" si="1"/>
        <v>4</v>
      </c>
      <c r="V52" t="str">
        <f>_xlfn.CONCAT(ROUND(GEOMEAN(B52:I52),1)," ","(",ROUND(MIN(B52:I52),1),"–",ROUND(MAX(B52:I52),0),")")</f>
        <v>97.7 (87.6–106)</v>
      </c>
      <c r="W52">
        <f t="shared" si="2"/>
        <v>8</v>
      </c>
      <c r="X52" t="str">
        <f>_xlfn.CONCAT(ROUND(GEOMEAN(J52:M52),1)," ","(",ROUND(MIN(J52:M52),1),"–",ROUND(MAX(J52:M52),1),")")</f>
        <v>65.1 (59.9–68.9)</v>
      </c>
      <c r="Y52">
        <f t="shared" si="3"/>
        <v>4</v>
      </c>
      <c r="Z52" t="str">
        <f t="shared" si="18"/>
        <v>42.4 (42.3–42.5)</v>
      </c>
      <c r="AA52">
        <f t="shared" si="5"/>
        <v>2</v>
      </c>
    </row>
    <row r="53" spans="1:27" x14ac:dyDescent="0.25">
      <c r="A53" t="s">
        <v>80</v>
      </c>
      <c r="B53">
        <v>154.31</v>
      </c>
      <c r="C53">
        <v>157.26</v>
      </c>
      <c r="D53">
        <v>158.44999999999999</v>
      </c>
      <c r="E53">
        <v>152.15</v>
      </c>
      <c r="F53">
        <v>148.88</v>
      </c>
      <c r="G53">
        <v>154.80000000000001</v>
      </c>
      <c r="H53">
        <v>125.87</v>
      </c>
      <c r="I53">
        <v>129.38999999999999</v>
      </c>
      <c r="J53">
        <v>93.52</v>
      </c>
      <c r="K53">
        <v>91.6</v>
      </c>
      <c r="L53">
        <v>103.23</v>
      </c>
      <c r="M53">
        <v>104.566</v>
      </c>
      <c r="N53">
        <v>65.67</v>
      </c>
      <c r="O53">
        <v>69.62</v>
      </c>
      <c r="R53" t="str">
        <f>_xlfn.CONCAT(ROUND(GEOMEAN(B53:E53),0)," ","(",ROUND(MIN(B53:E53),0),"–",ROUND(MAX(B53:E53),0),")")</f>
        <v>156 (152–158)</v>
      </c>
      <c r="S53">
        <f t="shared" si="0"/>
        <v>4</v>
      </c>
      <c r="T53" t="str">
        <f t="shared" si="17"/>
        <v>139.2 (125.9–154.8)</v>
      </c>
      <c r="U53">
        <f t="shared" si="1"/>
        <v>4</v>
      </c>
      <c r="V53" t="str">
        <f>_xlfn.CONCAT(ROUND(GEOMEAN(B53:I53),0)," ","(",ROUND(MIN(B53:I53),0),"–",ROUND(MAX(B53:I53),0),")")</f>
        <v>147 (126–158)</v>
      </c>
      <c r="W53">
        <f t="shared" si="2"/>
        <v>8</v>
      </c>
      <c r="X53" t="str">
        <f>_xlfn.CONCAT(ROUND(GEOMEAN(J53:M53),1)," ","(",ROUND(MIN(J53:M53),1),"–",ROUND(MAX(J53:M53),0),")")</f>
        <v>98.1 (91.6–105)</v>
      </c>
      <c r="Y53">
        <f t="shared" si="3"/>
        <v>4</v>
      </c>
      <c r="Z53" t="str">
        <f t="shared" si="18"/>
        <v>67.6 (65.7–69.6)</v>
      </c>
      <c r="AA53">
        <f t="shared" si="5"/>
        <v>2</v>
      </c>
    </row>
    <row r="54" spans="1:27" x14ac:dyDescent="0.25">
      <c r="A54" t="s">
        <v>81</v>
      </c>
      <c r="B54">
        <v>91.16</v>
      </c>
      <c r="C54">
        <v>97.23</v>
      </c>
      <c r="D54">
        <v>80.349999999999994</v>
      </c>
      <c r="E54">
        <v>98.04</v>
      </c>
      <c r="F54">
        <v>82.44</v>
      </c>
      <c r="G54">
        <v>96.62</v>
      </c>
      <c r="H54">
        <v>96.62</v>
      </c>
      <c r="I54">
        <v>97.36</v>
      </c>
      <c r="J54">
        <v>60.43</v>
      </c>
      <c r="K54">
        <v>59.52</v>
      </c>
      <c r="L54">
        <v>66.66</v>
      </c>
      <c r="M54">
        <v>64.400000000000006</v>
      </c>
      <c r="N54">
        <v>44.77</v>
      </c>
      <c r="O54">
        <v>39.72</v>
      </c>
      <c r="R54" t="str">
        <f>_xlfn.CONCAT(ROUND(GEOMEAN(B54:E54),1)," ","(",ROUND(MIN(B54:E54),1),"–",ROUND(MAX(B54:E54),1),")")</f>
        <v>91.4 (80.4–98)</v>
      </c>
      <c r="S54">
        <f t="shared" si="0"/>
        <v>4</v>
      </c>
      <c r="T54" t="str">
        <f t="shared" si="17"/>
        <v>93 (82.4–97.4)</v>
      </c>
      <c r="U54">
        <f t="shared" si="1"/>
        <v>4</v>
      </c>
      <c r="V54" t="str">
        <f>_xlfn.CONCAT(ROUND(GEOMEAN(B54:I54),1)," ","(",ROUND(MIN(B54:I54),1),"–",ROUND(MAX(B54:I54),1),")")</f>
        <v>92.2 (80.4–98)</v>
      </c>
      <c r="W54">
        <f t="shared" si="2"/>
        <v>8</v>
      </c>
      <c r="X54" t="str">
        <f>_xlfn.CONCAT(ROUND(GEOMEAN(J54:M54),1)," ","(",ROUND(MIN(J54:M54),1),"–",ROUND(MAX(J54:M54),1),")")</f>
        <v>62.7 (59.5–66.7)</v>
      </c>
      <c r="Y54">
        <f t="shared" si="3"/>
        <v>4</v>
      </c>
      <c r="Z54" t="str">
        <f t="shared" si="18"/>
        <v>42.2 (39.7–44.8)</v>
      </c>
      <c r="AA54">
        <f t="shared" si="5"/>
        <v>2</v>
      </c>
    </row>
    <row r="55" spans="1:27" x14ac:dyDescent="0.25">
      <c r="A55" t="s">
        <v>82</v>
      </c>
      <c r="B55">
        <v>148.27000000000001</v>
      </c>
      <c r="C55">
        <v>161.84</v>
      </c>
      <c r="D55">
        <v>142.47999999999999</v>
      </c>
      <c r="E55">
        <v>149.34</v>
      </c>
      <c r="F55">
        <v>136.66999999999999</v>
      </c>
      <c r="G55">
        <v>152.41999999999999</v>
      </c>
      <c r="H55">
        <v>125.47</v>
      </c>
      <c r="I55">
        <v>121.68</v>
      </c>
      <c r="J55">
        <v>94.25</v>
      </c>
      <c r="K55">
        <v>88.62</v>
      </c>
      <c r="L55">
        <v>88.47</v>
      </c>
      <c r="M55">
        <v>89.71</v>
      </c>
      <c r="N55">
        <v>61.62</v>
      </c>
      <c r="O55">
        <v>64.069999999999993</v>
      </c>
      <c r="R55" t="str">
        <f>_xlfn.CONCAT(ROUND(GEOMEAN(B55:E55),0)," ","(",ROUND(MIN(B55:E55),0),"–",ROUND(MAX(B55:E55),0),")")</f>
        <v>150 (142–162)</v>
      </c>
      <c r="S55">
        <f t="shared" si="0"/>
        <v>4</v>
      </c>
      <c r="T55" t="str">
        <f t="shared" si="17"/>
        <v>133.5 (121.7–152.4)</v>
      </c>
      <c r="U55">
        <f t="shared" si="1"/>
        <v>4</v>
      </c>
      <c r="V55" t="str">
        <f>_xlfn.CONCAT(ROUND(GEOMEAN(B55:I55),0)," ","(",ROUND(MIN(B55:I55),0),"–",ROUND(MAX(B55:I55),0),")")</f>
        <v>142 (122–162)</v>
      </c>
      <c r="W55">
        <f t="shared" si="2"/>
        <v>8</v>
      </c>
      <c r="X55" t="str">
        <f>_xlfn.CONCAT(ROUND(GEOMEAN(J55:M55),1)," ","(",ROUND(MIN(J55:M55),1),"–",ROUND(MAX(J55:M55),1),")")</f>
        <v>90.2 (88.5–94.3)</v>
      </c>
      <c r="Y55">
        <f t="shared" si="3"/>
        <v>4</v>
      </c>
      <c r="Z55" t="str">
        <f t="shared" si="18"/>
        <v>62.8 (61.6–64.1)</v>
      </c>
      <c r="AA55">
        <f t="shared" si="5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E49A6-61F5-497E-95E4-1B72CAA4CAE8}">
  <dimension ref="A1:E55"/>
  <sheetViews>
    <sheetView workbookViewId="0">
      <selection activeCell="B22" sqref="B22"/>
    </sheetView>
  </sheetViews>
  <sheetFormatPr defaultRowHeight="15" x14ac:dyDescent="0.25"/>
  <cols>
    <col min="1" max="1" width="22" bestFit="1" customWidth="1"/>
    <col min="2" max="2" width="65.140625" bestFit="1" customWidth="1"/>
    <col min="3" max="3" width="8" bestFit="1" customWidth="1"/>
    <col min="4" max="5" width="7" bestFit="1" customWidth="1"/>
    <col min="6" max="6" width="12" bestFit="1" customWidth="1"/>
    <col min="7" max="7" width="8" bestFit="1" customWidth="1"/>
    <col min="8" max="9" width="7" bestFit="1" customWidth="1"/>
  </cols>
  <sheetData>
    <row r="1" spans="1:2" x14ac:dyDescent="0.25">
      <c r="B1" t="s">
        <v>33</v>
      </c>
    </row>
    <row r="2" spans="1:2" x14ac:dyDescent="0.25">
      <c r="B2" t="s">
        <v>5</v>
      </c>
    </row>
    <row r="3" spans="1:2" x14ac:dyDescent="0.25">
      <c r="A3" t="s">
        <v>35</v>
      </c>
      <c r="B3" t="s">
        <v>6</v>
      </c>
    </row>
    <row r="4" spans="1:2" x14ac:dyDescent="0.25">
      <c r="A4" t="s">
        <v>36</v>
      </c>
      <c r="B4" t="s">
        <v>13</v>
      </c>
    </row>
    <row r="5" spans="1:2" x14ac:dyDescent="0.25">
      <c r="A5" t="s">
        <v>37</v>
      </c>
      <c r="B5" t="s">
        <v>14</v>
      </c>
    </row>
    <row r="6" spans="1:2" x14ac:dyDescent="0.25">
      <c r="A6" t="s">
        <v>38</v>
      </c>
      <c r="B6" t="s">
        <v>32</v>
      </c>
    </row>
    <row r="7" spans="1:2" x14ac:dyDescent="0.25">
      <c r="A7" t="s">
        <v>39</v>
      </c>
      <c r="B7" t="s">
        <v>28</v>
      </c>
    </row>
    <row r="8" spans="1:2" x14ac:dyDescent="0.25">
      <c r="A8" t="s">
        <v>40</v>
      </c>
      <c r="B8" t="s">
        <v>7</v>
      </c>
    </row>
    <row r="9" spans="1:2" x14ac:dyDescent="0.25">
      <c r="A9" t="s">
        <v>41</v>
      </c>
      <c r="B9" t="s">
        <v>9</v>
      </c>
    </row>
    <row r="10" spans="1:2" x14ac:dyDescent="0.25">
      <c r="A10" t="s">
        <v>42</v>
      </c>
      <c r="B10" t="s">
        <v>8</v>
      </c>
    </row>
    <row r="11" spans="1:2" x14ac:dyDescent="0.25">
      <c r="A11" t="s">
        <v>43</v>
      </c>
      <c r="B11" s="1">
        <v>20546</v>
      </c>
    </row>
    <row r="12" spans="1:2" x14ac:dyDescent="0.25">
      <c r="A12" t="s">
        <v>44</v>
      </c>
      <c r="B12">
        <v>1970</v>
      </c>
    </row>
    <row r="13" spans="1:2" x14ac:dyDescent="0.25">
      <c r="A13" t="s">
        <v>45</v>
      </c>
      <c r="B13" t="s">
        <v>10</v>
      </c>
    </row>
    <row r="14" spans="1:2" x14ac:dyDescent="0.25">
      <c r="A14" t="s">
        <v>46</v>
      </c>
      <c r="B14" t="s">
        <v>1</v>
      </c>
    </row>
    <row r="15" spans="1:2" x14ac:dyDescent="0.25">
      <c r="A15" t="s">
        <v>47</v>
      </c>
      <c r="B15" t="s">
        <v>1</v>
      </c>
    </row>
    <row r="16" spans="1:2" x14ac:dyDescent="0.25">
      <c r="A16" t="s">
        <v>48</v>
      </c>
      <c r="B16" t="s">
        <v>11</v>
      </c>
    </row>
    <row r="17" spans="1:3" x14ac:dyDescent="0.25">
      <c r="A17" t="s">
        <v>49</v>
      </c>
      <c r="B17" t="s">
        <v>27</v>
      </c>
    </row>
    <row r="18" spans="1:3" x14ac:dyDescent="0.25">
      <c r="A18" t="s">
        <v>38</v>
      </c>
      <c r="B18" t="s">
        <v>34</v>
      </c>
    </row>
    <row r="19" spans="1:3" x14ac:dyDescent="0.25">
      <c r="A19" t="s">
        <v>50</v>
      </c>
      <c r="B19" t="s">
        <v>12</v>
      </c>
    </row>
    <row r="20" spans="1:3" x14ac:dyDescent="0.25">
      <c r="A20" t="s">
        <v>51</v>
      </c>
      <c r="B20" t="s">
        <v>30</v>
      </c>
    </row>
    <row r="21" spans="1:3" x14ac:dyDescent="0.25">
      <c r="A21" t="s">
        <v>52</v>
      </c>
      <c r="B21">
        <f>763.39+B22+B24</f>
        <v>3241.08</v>
      </c>
      <c r="C21">
        <f>794.67+C22+C24</f>
        <v>3582.9900000000002</v>
      </c>
    </row>
    <row r="22" spans="1:3" x14ac:dyDescent="0.25">
      <c r="A22" t="s">
        <v>53</v>
      </c>
      <c r="B22">
        <v>1853.96</v>
      </c>
      <c r="C22">
        <v>2097.25</v>
      </c>
    </row>
    <row r="23" spans="1:3" x14ac:dyDescent="0.25">
      <c r="A23" t="s">
        <v>54</v>
      </c>
      <c r="B23">
        <v>676.64</v>
      </c>
      <c r="C23">
        <v>636.47</v>
      </c>
    </row>
    <row r="24" spans="1:3" x14ac:dyDescent="0.25">
      <c r="A24" t="s">
        <v>55</v>
      </c>
      <c r="B24">
        <v>623.73</v>
      </c>
      <c r="C24">
        <v>691.07</v>
      </c>
    </row>
    <row r="25" spans="1:3" x14ac:dyDescent="0.25">
      <c r="A25" t="s">
        <v>56</v>
      </c>
      <c r="B25">
        <v>151.31</v>
      </c>
      <c r="C25">
        <v>92.89</v>
      </c>
    </row>
    <row r="26" spans="1:3" x14ac:dyDescent="0.25">
      <c r="A26" t="s">
        <v>57</v>
      </c>
      <c r="B26">
        <f>ROUND(AVERAGE(B48,B50,C48,C50,D50,E50,E52,D52,C52,B52,B54,C54,D54,E54,),2)</f>
        <v>90.77</v>
      </c>
    </row>
    <row r="27" spans="1:3" x14ac:dyDescent="0.25">
      <c r="A27" t="s">
        <v>58</v>
      </c>
      <c r="B27">
        <f>ROUND(AVERAGE(B49,B51,C49,C51,D51,E51,E53,D53,C53,B53,B55,C55,D55,E55,),2)</f>
        <v>140.66</v>
      </c>
    </row>
    <row r="28" spans="1:3" x14ac:dyDescent="0.25">
      <c r="A28" t="s">
        <v>59</v>
      </c>
      <c r="B28">
        <v>21.04</v>
      </c>
      <c r="C28">
        <v>21.3</v>
      </c>
    </row>
    <row r="29" spans="1:3" x14ac:dyDescent="0.25">
      <c r="A29" t="s">
        <v>2</v>
      </c>
      <c r="B29">
        <v>39.380000000000003</v>
      </c>
      <c r="C29">
        <v>39.1</v>
      </c>
    </row>
    <row r="30" spans="1:3" x14ac:dyDescent="0.25">
      <c r="A30" t="s">
        <v>60</v>
      </c>
      <c r="B30">
        <v>325.08</v>
      </c>
      <c r="C30">
        <v>435.64</v>
      </c>
    </row>
    <row r="31" spans="1:3" x14ac:dyDescent="0.25">
      <c r="A31" t="s">
        <v>61</v>
      </c>
      <c r="B31">
        <v>569.21</v>
      </c>
      <c r="C31">
        <v>602.16</v>
      </c>
    </row>
    <row r="32" spans="1:3" x14ac:dyDescent="0.25">
      <c r="A32" t="s">
        <v>62</v>
      </c>
      <c r="B32">
        <v>624.88</v>
      </c>
    </row>
    <row r="33" spans="1:5" x14ac:dyDescent="0.25">
      <c r="A33" t="s">
        <v>63</v>
      </c>
      <c r="B33">
        <v>925.03</v>
      </c>
    </row>
    <row r="34" spans="1:5" x14ac:dyDescent="0.25">
      <c r="A34" t="s">
        <v>64</v>
      </c>
      <c r="B34">
        <v>19.670000000000002</v>
      </c>
      <c r="D34">
        <v>17.170000000000002</v>
      </c>
    </row>
    <row r="35" spans="1:5" x14ac:dyDescent="0.25">
      <c r="A35" t="s">
        <v>65</v>
      </c>
      <c r="B35">
        <v>56.28</v>
      </c>
      <c r="C35">
        <v>57.45</v>
      </c>
      <c r="D35">
        <v>60.04</v>
      </c>
      <c r="E35">
        <v>62.47</v>
      </c>
    </row>
    <row r="36" spans="1:5" x14ac:dyDescent="0.25">
      <c r="A36" t="s">
        <v>66</v>
      </c>
      <c r="B36">
        <v>58.76</v>
      </c>
      <c r="C36">
        <v>57.44</v>
      </c>
      <c r="D36">
        <v>54.3</v>
      </c>
      <c r="E36">
        <v>52.96</v>
      </c>
    </row>
    <row r="37" spans="1:5" x14ac:dyDescent="0.25">
      <c r="A37" t="s">
        <v>4</v>
      </c>
      <c r="B37">
        <v>14.57</v>
      </c>
      <c r="D37">
        <v>28.82</v>
      </c>
    </row>
    <row r="38" spans="1:5" x14ac:dyDescent="0.25">
      <c r="A38" t="s">
        <v>67</v>
      </c>
      <c r="B38">
        <v>62.87</v>
      </c>
      <c r="D38">
        <v>48.27</v>
      </c>
    </row>
    <row r="39" spans="1:5" x14ac:dyDescent="0.25">
      <c r="A39" t="s">
        <v>68</v>
      </c>
      <c r="B39">
        <v>44.6</v>
      </c>
      <c r="D39">
        <v>37.950000000000003</v>
      </c>
    </row>
    <row r="40" spans="1:5" x14ac:dyDescent="0.25">
      <c r="A40" t="s">
        <v>69</v>
      </c>
      <c r="B40">
        <v>18.54</v>
      </c>
      <c r="D40">
        <v>15.8</v>
      </c>
    </row>
    <row r="41" spans="1:5" x14ac:dyDescent="0.25">
      <c r="A41" t="s">
        <v>70</v>
      </c>
      <c r="B41">
        <v>258.48</v>
      </c>
    </row>
    <row r="42" spans="1:5" x14ac:dyDescent="0.25">
      <c r="A42" t="s">
        <v>0</v>
      </c>
      <c r="B42">
        <v>114.33</v>
      </c>
    </row>
    <row r="43" spans="1:5" x14ac:dyDescent="0.25">
      <c r="A43" t="s">
        <v>3</v>
      </c>
      <c r="B43">
        <v>167.24</v>
      </c>
    </row>
    <row r="44" spans="1:5" x14ac:dyDescent="0.25">
      <c r="A44" t="s">
        <v>71</v>
      </c>
      <c r="B44">
        <v>151.58000000000001</v>
      </c>
    </row>
    <row r="45" spans="1:5" x14ac:dyDescent="0.25">
      <c r="A45" t="s">
        <v>72</v>
      </c>
      <c r="B45">
        <v>123.13</v>
      </c>
    </row>
    <row r="46" spans="1:5" x14ac:dyDescent="0.25">
      <c r="A46" t="s">
        <v>73</v>
      </c>
      <c r="B46">
        <v>193.43</v>
      </c>
    </row>
    <row r="47" spans="1:5" x14ac:dyDescent="0.25">
      <c r="A47" t="s">
        <v>74</v>
      </c>
      <c r="B47">
        <v>327.17</v>
      </c>
    </row>
    <row r="48" spans="1:5" x14ac:dyDescent="0.25">
      <c r="A48" t="s">
        <v>75</v>
      </c>
      <c r="B48">
        <v>95.05</v>
      </c>
      <c r="C48">
        <v>90.49</v>
      </c>
    </row>
    <row r="49" spans="1:5" x14ac:dyDescent="0.25">
      <c r="A49" t="s">
        <v>76</v>
      </c>
      <c r="B49">
        <v>133.54</v>
      </c>
      <c r="C49">
        <v>132.25</v>
      </c>
    </row>
    <row r="50" spans="1:5" x14ac:dyDescent="0.25">
      <c r="A50" t="s">
        <v>77</v>
      </c>
      <c r="B50">
        <v>100.75</v>
      </c>
      <c r="C50">
        <v>100.26</v>
      </c>
      <c r="D50">
        <v>103.88</v>
      </c>
      <c r="E50">
        <v>97.72</v>
      </c>
    </row>
    <row r="51" spans="1:5" x14ac:dyDescent="0.25">
      <c r="A51" t="s">
        <v>78</v>
      </c>
      <c r="B51">
        <v>157.56</v>
      </c>
      <c r="C51">
        <v>162.04</v>
      </c>
      <c r="D51">
        <v>157.6</v>
      </c>
      <c r="E51">
        <v>142.74</v>
      </c>
    </row>
    <row r="52" spans="1:5" x14ac:dyDescent="0.25">
      <c r="A52" t="s">
        <v>79</v>
      </c>
      <c r="B52">
        <v>93.22</v>
      </c>
      <c r="C52">
        <v>102.12</v>
      </c>
      <c r="D52">
        <v>105.59</v>
      </c>
      <c r="E52">
        <v>105.75</v>
      </c>
    </row>
    <row r="53" spans="1:5" x14ac:dyDescent="0.25">
      <c r="A53" t="s">
        <v>80</v>
      </c>
      <c r="B53">
        <v>154.31</v>
      </c>
      <c r="C53">
        <v>157.26</v>
      </c>
      <c r="D53">
        <v>158.44999999999999</v>
      </c>
      <c r="E53">
        <v>152.15</v>
      </c>
    </row>
    <row r="54" spans="1:5" x14ac:dyDescent="0.25">
      <c r="A54" t="s">
        <v>81</v>
      </c>
      <c r="B54">
        <v>91.16</v>
      </c>
      <c r="C54">
        <v>97.23</v>
      </c>
      <c r="D54">
        <v>80.349999999999994</v>
      </c>
      <c r="E54">
        <v>98.04</v>
      </c>
    </row>
    <row r="55" spans="1:5" x14ac:dyDescent="0.25">
      <c r="A55" t="s">
        <v>82</v>
      </c>
      <c r="B55">
        <v>148.27000000000001</v>
      </c>
      <c r="C55">
        <v>161.84</v>
      </c>
      <c r="D55">
        <v>142.47999999999999</v>
      </c>
      <c r="E55">
        <v>149.34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C1E2E-8829-4E1B-9E27-6BD86D0F0650}">
  <dimension ref="A1:E55"/>
  <sheetViews>
    <sheetView tabSelected="1" workbookViewId="0">
      <selection activeCell="B18" sqref="B18"/>
    </sheetView>
  </sheetViews>
  <sheetFormatPr defaultRowHeight="15" x14ac:dyDescent="0.25"/>
  <cols>
    <col min="1" max="1" width="22" bestFit="1" customWidth="1"/>
    <col min="2" max="2" width="65.140625" bestFit="1" customWidth="1"/>
    <col min="3" max="3" width="8" bestFit="1" customWidth="1"/>
    <col min="4" max="5" width="7" bestFit="1" customWidth="1"/>
  </cols>
  <sheetData>
    <row r="1" spans="1:2" x14ac:dyDescent="0.25">
      <c r="B1" t="s">
        <v>33</v>
      </c>
    </row>
    <row r="2" spans="1:2" x14ac:dyDescent="0.25">
      <c r="B2" t="s">
        <v>86</v>
      </c>
    </row>
    <row r="3" spans="1:2" x14ac:dyDescent="0.25">
      <c r="A3" t="s">
        <v>35</v>
      </c>
      <c r="B3" t="s">
        <v>6</v>
      </c>
    </row>
    <row r="4" spans="1:2" x14ac:dyDescent="0.25">
      <c r="A4" t="s">
        <v>36</v>
      </c>
      <c r="B4" t="s">
        <v>13</v>
      </c>
    </row>
    <row r="5" spans="1:2" x14ac:dyDescent="0.25">
      <c r="A5" t="s">
        <v>37</v>
      </c>
      <c r="B5" t="s">
        <v>14</v>
      </c>
    </row>
    <row r="6" spans="1:2" x14ac:dyDescent="0.25">
      <c r="A6" t="s">
        <v>38</v>
      </c>
      <c r="B6" t="s">
        <v>32</v>
      </c>
    </row>
    <row r="7" spans="1:2" x14ac:dyDescent="0.25">
      <c r="A7" t="s">
        <v>39</v>
      </c>
      <c r="B7" t="s">
        <v>29</v>
      </c>
    </row>
    <row r="8" spans="1:2" x14ac:dyDescent="0.25">
      <c r="A8" t="s">
        <v>40</v>
      </c>
      <c r="B8" t="s">
        <v>7</v>
      </c>
    </row>
    <row r="9" spans="1:2" x14ac:dyDescent="0.25">
      <c r="A9" t="s">
        <v>41</v>
      </c>
      <c r="B9" t="s">
        <v>9</v>
      </c>
    </row>
    <row r="10" spans="1:2" x14ac:dyDescent="0.25">
      <c r="A10" t="s">
        <v>42</v>
      </c>
      <c r="B10" t="s">
        <v>8</v>
      </c>
    </row>
    <row r="11" spans="1:2" x14ac:dyDescent="0.25">
      <c r="A11" t="s">
        <v>43</v>
      </c>
      <c r="B11" s="1">
        <v>20546</v>
      </c>
    </row>
    <row r="12" spans="1:2" x14ac:dyDescent="0.25">
      <c r="A12" t="s">
        <v>44</v>
      </c>
      <c r="B12">
        <v>1970</v>
      </c>
    </row>
    <row r="13" spans="1:2" x14ac:dyDescent="0.25">
      <c r="A13" t="s">
        <v>45</v>
      </c>
      <c r="B13" t="s">
        <v>10</v>
      </c>
    </row>
    <row r="14" spans="1:2" x14ac:dyDescent="0.25">
      <c r="A14" t="s">
        <v>46</v>
      </c>
      <c r="B14" t="s">
        <v>1</v>
      </c>
    </row>
    <row r="15" spans="1:2" x14ac:dyDescent="0.25">
      <c r="A15" t="s">
        <v>47</v>
      </c>
      <c r="B15" t="s">
        <v>1</v>
      </c>
    </row>
    <row r="16" spans="1:2" x14ac:dyDescent="0.25">
      <c r="A16" t="s">
        <v>48</v>
      </c>
      <c r="B16" t="s">
        <v>11</v>
      </c>
    </row>
    <row r="17" spans="1:4" x14ac:dyDescent="0.25">
      <c r="A17" t="s">
        <v>49</v>
      </c>
      <c r="B17" t="s">
        <v>27</v>
      </c>
    </row>
    <row r="18" spans="1:4" x14ac:dyDescent="0.25">
      <c r="A18" t="s">
        <v>38</v>
      </c>
      <c r="B18" t="s">
        <v>34</v>
      </c>
    </row>
    <row r="19" spans="1:4" x14ac:dyDescent="0.25">
      <c r="A19" t="s">
        <v>50</v>
      </c>
      <c r="B19" t="s">
        <v>12</v>
      </c>
    </row>
    <row r="20" spans="1:4" x14ac:dyDescent="0.25">
      <c r="A20" t="s">
        <v>51</v>
      </c>
      <c r="B20" t="s">
        <v>30</v>
      </c>
    </row>
    <row r="21" spans="1:4" x14ac:dyDescent="0.25">
      <c r="A21" t="s">
        <v>52</v>
      </c>
      <c r="B21">
        <f>B22+B24+843.67</f>
        <v>4252.9399999999996</v>
      </c>
      <c r="C21">
        <f>C22+C24+799.17</f>
        <v>4121.9399999999996</v>
      </c>
    </row>
    <row r="22" spans="1:4" x14ac:dyDescent="0.25">
      <c r="A22" t="s">
        <v>53</v>
      </c>
      <c r="B22">
        <v>2813.12</v>
      </c>
      <c r="C22">
        <v>2567.4699999999998</v>
      </c>
    </row>
    <row r="23" spans="1:4" x14ac:dyDescent="0.25">
      <c r="A23" t="s">
        <v>54</v>
      </c>
      <c r="B23">
        <v>753.6</v>
      </c>
      <c r="C23">
        <v>715.6</v>
      </c>
    </row>
    <row r="24" spans="1:4" x14ac:dyDescent="0.25">
      <c r="A24" t="s">
        <v>55</v>
      </c>
      <c r="B24">
        <v>596.15</v>
      </c>
      <c r="C24">
        <v>755.3</v>
      </c>
    </row>
    <row r="25" spans="1:4" x14ac:dyDescent="0.25">
      <c r="A25" t="s">
        <v>56</v>
      </c>
      <c r="B25">
        <v>225.69</v>
      </c>
      <c r="C25">
        <v>109.4</v>
      </c>
    </row>
    <row r="26" spans="1:4" x14ac:dyDescent="0.25">
      <c r="A26" t="s">
        <v>57</v>
      </c>
      <c r="B26">
        <f>ROUND(AVERAGE(B48,B50,C48,C50,D50,E50,E52,D52,C52,B52,B54,C54,D54,E54,D48,E48),2)</f>
        <v>94.84</v>
      </c>
    </row>
    <row r="27" spans="1:4" x14ac:dyDescent="0.25">
      <c r="A27" t="s">
        <v>58</v>
      </c>
      <c r="B27">
        <f>ROUND(AVERAGE(B49,B51,C49,C51,D51,E51,E53,D53,C53,B53,B55,C55,D55,E55,D49,E49),2)</f>
        <v>130.72</v>
      </c>
    </row>
    <row r="28" spans="1:4" x14ac:dyDescent="0.25">
      <c r="A28" t="s">
        <v>59</v>
      </c>
      <c r="C28">
        <v>21.88</v>
      </c>
      <c r="D28">
        <v>21.67</v>
      </c>
    </row>
    <row r="29" spans="1:4" x14ac:dyDescent="0.25">
      <c r="A29" t="s">
        <v>2</v>
      </c>
      <c r="C29">
        <v>42.63</v>
      </c>
    </row>
    <row r="30" spans="1:4" x14ac:dyDescent="0.25">
      <c r="A30" t="s">
        <v>60</v>
      </c>
      <c r="B30">
        <f>661.23</f>
        <v>661.23</v>
      </c>
      <c r="C30">
        <v>508.78</v>
      </c>
    </row>
    <row r="31" spans="1:4" x14ac:dyDescent="0.25">
      <c r="A31" t="s">
        <v>61</v>
      </c>
      <c r="B31">
        <f>274.55+206.43</f>
        <v>480.98</v>
      </c>
      <c r="C31">
        <v>361.56</v>
      </c>
    </row>
    <row r="32" spans="1:4" x14ac:dyDescent="0.25">
      <c r="A32" t="s">
        <v>62</v>
      </c>
      <c r="B32">
        <v>507.68</v>
      </c>
    </row>
    <row r="33" spans="1:5" x14ac:dyDescent="0.25">
      <c r="A33" t="s">
        <v>63</v>
      </c>
      <c r="B33">
        <v>976.85</v>
      </c>
    </row>
    <row r="34" spans="1:5" x14ac:dyDescent="0.25">
      <c r="A34" t="s">
        <v>64</v>
      </c>
      <c r="B34">
        <v>21.24</v>
      </c>
      <c r="D34">
        <v>29.34</v>
      </c>
    </row>
    <row r="35" spans="1:5" x14ac:dyDescent="0.25">
      <c r="A35" t="s">
        <v>65</v>
      </c>
      <c r="B35">
        <v>64.53</v>
      </c>
      <c r="C35">
        <v>68.53</v>
      </c>
      <c r="D35">
        <v>64.7</v>
      </c>
      <c r="E35">
        <v>66.91</v>
      </c>
    </row>
    <row r="36" spans="1:5" x14ac:dyDescent="0.25">
      <c r="A36" t="s">
        <v>66</v>
      </c>
      <c r="B36">
        <v>65.33</v>
      </c>
      <c r="C36">
        <v>67.88</v>
      </c>
      <c r="D36">
        <v>53.15</v>
      </c>
      <c r="E36">
        <v>52.93</v>
      </c>
    </row>
    <row r="37" spans="1:5" x14ac:dyDescent="0.25">
      <c r="A37" t="s">
        <v>4</v>
      </c>
      <c r="B37">
        <v>32.75</v>
      </c>
      <c r="D37">
        <v>28.11</v>
      </c>
    </row>
    <row r="38" spans="1:5" x14ac:dyDescent="0.25">
      <c r="A38" t="s">
        <v>67</v>
      </c>
      <c r="B38">
        <v>65.17</v>
      </c>
      <c r="D38">
        <v>45.42</v>
      </c>
    </row>
    <row r="39" spans="1:5" x14ac:dyDescent="0.25">
      <c r="A39" t="s">
        <v>68</v>
      </c>
      <c r="B39">
        <v>45.36</v>
      </c>
      <c r="D39">
        <v>44.96</v>
      </c>
    </row>
    <row r="40" spans="1:5" x14ac:dyDescent="0.25">
      <c r="A40" t="s">
        <v>69</v>
      </c>
      <c r="B40">
        <v>31.76</v>
      </c>
      <c r="D40">
        <v>29.78</v>
      </c>
    </row>
    <row r="41" spans="1:5" x14ac:dyDescent="0.25">
      <c r="A41" t="s">
        <v>70</v>
      </c>
      <c r="B41" t="s">
        <v>1</v>
      </c>
    </row>
    <row r="42" spans="1:5" x14ac:dyDescent="0.25">
      <c r="A42" t="s">
        <v>0</v>
      </c>
      <c r="B42" t="s">
        <v>1</v>
      </c>
    </row>
    <row r="43" spans="1:5" x14ac:dyDescent="0.25">
      <c r="A43" t="s">
        <v>3</v>
      </c>
      <c r="B43" t="s">
        <v>1</v>
      </c>
    </row>
    <row r="44" spans="1:5" x14ac:dyDescent="0.25">
      <c r="A44" t="s">
        <v>71</v>
      </c>
      <c r="B44">
        <v>128.72999999999999</v>
      </c>
      <c r="C44">
        <v>122.96</v>
      </c>
    </row>
    <row r="45" spans="1:5" x14ac:dyDescent="0.25">
      <c r="A45" t="s">
        <v>72</v>
      </c>
      <c r="B45">
        <v>116.85</v>
      </c>
      <c r="C45">
        <v>115.47</v>
      </c>
    </row>
    <row r="46" spans="1:5" x14ac:dyDescent="0.25">
      <c r="A46" t="s">
        <v>73</v>
      </c>
      <c r="B46">
        <v>394.79</v>
      </c>
      <c r="C46">
        <v>291.54000000000002</v>
      </c>
    </row>
    <row r="47" spans="1:5" x14ac:dyDescent="0.25">
      <c r="A47" t="s">
        <v>74</v>
      </c>
      <c r="B47">
        <v>178.13</v>
      </c>
      <c r="C47">
        <v>215.97</v>
      </c>
    </row>
    <row r="48" spans="1:5" x14ac:dyDescent="0.25">
      <c r="A48" t="s">
        <v>75</v>
      </c>
      <c r="B48">
        <v>102.17</v>
      </c>
      <c r="C48">
        <v>91.87</v>
      </c>
      <c r="D48">
        <v>94.49</v>
      </c>
      <c r="E48">
        <v>92.99</v>
      </c>
    </row>
    <row r="49" spans="1:5" x14ac:dyDescent="0.25">
      <c r="A49" t="s">
        <v>76</v>
      </c>
      <c r="B49">
        <v>137.81</v>
      </c>
      <c r="C49">
        <v>128.35</v>
      </c>
      <c r="D49">
        <v>116.69</v>
      </c>
      <c r="E49">
        <v>104.83</v>
      </c>
    </row>
    <row r="50" spans="1:5" x14ac:dyDescent="0.25">
      <c r="A50" t="s">
        <v>77</v>
      </c>
      <c r="D50">
        <v>103.26</v>
      </c>
      <c r="E50">
        <v>93.34</v>
      </c>
    </row>
    <row r="51" spans="1:5" x14ac:dyDescent="0.25">
      <c r="A51" t="s">
        <v>78</v>
      </c>
      <c r="D51">
        <v>124.01</v>
      </c>
      <c r="E51">
        <v>123.16</v>
      </c>
    </row>
    <row r="52" spans="1:5" x14ac:dyDescent="0.25">
      <c r="A52" t="s">
        <v>79</v>
      </c>
      <c r="B52">
        <v>103.61</v>
      </c>
      <c r="C52">
        <v>87.62</v>
      </c>
      <c r="D52">
        <v>91.06</v>
      </c>
      <c r="E52">
        <v>94.28</v>
      </c>
    </row>
    <row r="53" spans="1:5" x14ac:dyDescent="0.25">
      <c r="A53" t="s">
        <v>80</v>
      </c>
      <c r="B53">
        <v>148.88</v>
      </c>
      <c r="C53">
        <v>154.80000000000001</v>
      </c>
      <c r="D53">
        <v>125.87</v>
      </c>
      <c r="E53">
        <v>129.38999999999999</v>
      </c>
    </row>
    <row r="54" spans="1:5" x14ac:dyDescent="0.25">
      <c r="A54" t="s">
        <v>81</v>
      </c>
      <c r="B54">
        <v>82.44</v>
      </c>
      <c r="C54">
        <v>96.62</v>
      </c>
      <c r="D54">
        <v>96.62</v>
      </c>
      <c r="E54">
        <v>97.36</v>
      </c>
    </row>
    <row r="55" spans="1:5" x14ac:dyDescent="0.25">
      <c r="A55" t="s">
        <v>82</v>
      </c>
      <c r="B55">
        <v>136.66999999999999</v>
      </c>
      <c r="C55">
        <v>152.41999999999999</v>
      </c>
      <c r="D55">
        <v>125.47</v>
      </c>
      <c r="E55">
        <v>121.68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9FDF-C1A6-4B41-A5F9-3BFF4669C16A}">
  <dimension ref="A1:E55"/>
  <sheetViews>
    <sheetView topLeftCell="A10" workbookViewId="0">
      <selection activeCell="B29" sqref="B29"/>
    </sheetView>
  </sheetViews>
  <sheetFormatPr defaultRowHeight="15" x14ac:dyDescent="0.25"/>
  <cols>
    <col min="1" max="1" width="22" bestFit="1" customWidth="1"/>
    <col min="2" max="2" width="43" bestFit="1" customWidth="1"/>
    <col min="3" max="3" width="8" bestFit="1" customWidth="1"/>
    <col min="4" max="4" width="7" bestFit="1" customWidth="1"/>
    <col min="5" max="5" width="8" bestFit="1" customWidth="1"/>
  </cols>
  <sheetData>
    <row r="1" spans="1:2" x14ac:dyDescent="0.25">
      <c r="B1" t="s">
        <v>33</v>
      </c>
    </row>
    <row r="2" spans="1:2" x14ac:dyDescent="0.25">
      <c r="B2" t="s">
        <v>17</v>
      </c>
    </row>
    <row r="3" spans="1:2" x14ac:dyDescent="0.25">
      <c r="A3" t="s">
        <v>35</v>
      </c>
      <c r="B3" t="s">
        <v>18</v>
      </c>
    </row>
    <row r="4" spans="1:2" x14ac:dyDescent="0.25">
      <c r="A4" t="s">
        <v>36</v>
      </c>
      <c r="B4" t="s">
        <v>25</v>
      </c>
    </row>
    <row r="5" spans="1:2" x14ac:dyDescent="0.25">
      <c r="A5" t="s">
        <v>37</v>
      </c>
      <c r="B5" t="s">
        <v>1</v>
      </c>
    </row>
    <row r="6" spans="1:2" x14ac:dyDescent="0.25">
      <c r="A6" t="s">
        <v>38</v>
      </c>
      <c r="B6" t="s">
        <v>26</v>
      </c>
    </row>
    <row r="7" spans="1:2" x14ac:dyDescent="0.25">
      <c r="A7" t="s">
        <v>39</v>
      </c>
      <c r="B7" t="s">
        <v>16</v>
      </c>
    </row>
    <row r="8" spans="1:2" x14ac:dyDescent="0.25">
      <c r="A8" t="s">
        <v>40</v>
      </c>
      <c r="B8" t="s">
        <v>7</v>
      </c>
    </row>
    <row r="9" spans="1:2" x14ac:dyDescent="0.25">
      <c r="A9" t="s">
        <v>41</v>
      </c>
      <c r="B9" t="s">
        <v>20</v>
      </c>
    </row>
    <row r="10" spans="1:2" x14ac:dyDescent="0.25">
      <c r="A10" t="s">
        <v>42</v>
      </c>
      <c r="B10" t="s">
        <v>1</v>
      </c>
    </row>
    <row r="11" spans="1:2" x14ac:dyDescent="0.25">
      <c r="A11" t="s">
        <v>43</v>
      </c>
      <c r="B11">
        <v>1973</v>
      </c>
    </row>
    <row r="12" spans="1:2" x14ac:dyDescent="0.25">
      <c r="A12" t="s">
        <v>44</v>
      </c>
      <c r="B12">
        <v>1973</v>
      </c>
    </row>
    <row r="13" spans="1:2" x14ac:dyDescent="0.25">
      <c r="A13" t="s">
        <v>45</v>
      </c>
      <c r="B13" t="s">
        <v>21</v>
      </c>
    </row>
    <row r="14" spans="1:2" x14ac:dyDescent="0.25">
      <c r="A14" t="s">
        <v>46</v>
      </c>
      <c r="B14" t="s">
        <v>22</v>
      </c>
    </row>
    <row r="15" spans="1:2" x14ac:dyDescent="0.25">
      <c r="A15" t="s">
        <v>47</v>
      </c>
      <c r="B15" t="s">
        <v>23</v>
      </c>
    </row>
    <row r="16" spans="1:2" x14ac:dyDescent="0.25">
      <c r="A16" t="s">
        <v>48</v>
      </c>
      <c r="B16" t="s">
        <v>11</v>
      </c>
    </row>
    <row r="17" spans="1:5" x14ac:dyDescent="0.25">
      <c r="A17" t="s">
        <v>49</v>
      </c>
      <c r="B17" t="s">
        <v>27</v>
      </c>
    </row>
    <row r="18" spans="1:5" x14ac:dyDescent="0.25">
      <c r="A18" t="s">
        <v>38</v>
      </c>
      <c r="B18" t="s">
        <v>1</v>
      </c>
    </row>
    <row r="19" spans="1:5" x14ac:dyDescent="0.25">
      <c r="A19" t="s">
        <v>50</v>
      </c>
      <c r="B19" t="s">
        <v>24</v>
      </c>
    </row>
    <row r="20" spans="1:5" x14ac:dyDescent="0.25">
      <c r="A20" t="s">
        <v>51</v>
      </c>
      <c r="B20" t="s">
        <v>1</v>
      </c>
    </row>
    <row r="21" spans="1:5" x14ac:dyDescent="0.25">
      <c r="A21" t="s">
        <v>52</v>
      </c>
      <c r="B21">
        <f>507.39+B22+B24</f>
        <v>2168</v>
      </c>
      <c r="C21">
        <f>551.58+C22+C24</f>
        <v>2542.38</v>
      </c>
    </row>
    <row r="22" spans="1:5" x14ac:dyDescent="0.25">
      <c r="A22" t="s">
        <v>53</v>
      </c>
      <c r="B22">
        <v>1100.42</v>
      </c>
      <c r="C22">
        <v>1323.55</v>
      </c>
    </row>
    <row r="23" spans="1:5" x14ac:dyDescent="0.25">
      <c r="A23" t="s">
        <v>54</v>
      </c>
      <c r="B23">
        <v>451.01</v>
      </c>
      <c r="C23">
        <v>411.48</v>
      </c>
    </row>
    <row r="24" spans="1:5" x14ac:dyDescent="0.25">
      <c r="A24" t="s">
        <v>55</v>
      </c>
      <c r="B24">
        <v>560.19000000000005</v>
      </c>
      <c r="C24">
        <v>667.25</v>
      </c>
    </row>
    <row r="25" spans="1:5" x14ac:dyDescent="0.25">
      <c r="A25" t="s">
        <v>56</v>
      </c>
      <c r="B25">
        <v>207.66</v>
      </c>
      <c r="C25">
        <v>139.51</v>
      </c>
    </row>
    <row r="26" spans="1:5" x14ac:dyDescent="0.25">
      <c r="A26" t="s">
        <v>57</v>
      </c>
      <c r="B26">
        <f>ROUND(AVERAGE(B48,B50,C48,C50,D50,E50,E52,D52,C52,B52,B54,C54,D54,E54,D48,E48),2)</f>
        <v>65.73</v>
      </c>
    </row>
    <row r="27" spans="1:5" x14ac:dyDescent="0.25">
      <c r="A27" t="s">
        <v>58</v>
      </c>
      <c r="B27">
        <f>ROUND(AVERAGE(B49,B51,C49,C51,D51,E51,E53,D53,C53,B53,B55,C55,D55,E55,D49,E49),2)</f>
        <v>94.77</v>
      </c>
    </row>
    <row r="28" spans="1:5" x14ac:dyDescent="0.25">
      <c r="A28" t="s">
        <v>59</v>
      </c>
      <c r="B28">
        <v>21.17</v>
      </c>
      <c r="C28">
        <v>21.74</v>
      </c>
      <c r="D28">
        <v>21.81</v>
      </c>
      <c r="E28">
        <v>22.05</v>
      </c>
    </row>
    <row r="29" spans="1:5" x14ac:dyDescent="0.25">
      <c r="A29" t="s">
        <v>2</v>
      </c>
      <c r="B29">
        <v>38.549999999999997</v>
      </c>
      <c r="C29">
        <v>40.53</v>
      </c>
      <c r="D29">
        <v>42.03</v>
      </c>
      <c r="E29">
        <v>41.63</v>
      </c>
    </row>
    <row r="30" spans="1:5" x14ac:dyDescent="0.25">
      <c r="A30" t="s">
        <v>60</v>
      </c>
      <c r="B30">
        <v>497.48</v>
      </c>
      <c r="C30">
        <v>571.13</v>
      </c>
    </row>
    <row r="31" spans="1:5" x14ac:dyDescent="0.25">
      <c r="A31" t="s">
        <v>61</v>
      </c>
      <c r="B31">
        <v>339.65</v>
      </c>
      <c r="C31">
        <v>331.81</v>
      </c>
    </row>
    <row r="32" spans="1:5" x14ac:dyDescent="0.25">
      <c r="A32" t="s">
        <v>62</v>
      </c>
      <c r="B32">
        <v>428.35</v>
      </c>
    </row>
    <row r="33" spans="1:5" x14ac:dyDescent="0.25">
      <c r="A33" t="s">
        <v>63</v>
      </c>
      <c r="B33">
        <v>639.42999999999995</v>
      </c>
    </row>
    <row r="34" spans="1:5" x14ac:dyDescent="0.25">
      <c r="A34" t="s">
        <v>64</v>
      </c>
      <c r="B34">
        <v>23.67</v>
      </c>
      <c r="D34">
        <v>5.05</v>
      </c>
    </row>
    <row r="35" spans="1:5" x14ac:dyDescent="0.25">
      <c r="A35" t="s">
        <v>65</v>
      </c>
      <c r="B35">
        <v>45.83</v>
      </c>
      <c r="C35">
        <v>45.33</v>
      </c>
      <c r="D35">
        <v>51.96</v>
      </c>
      <c r="E35">
        <v>51.57</v>
      </c>
    </row>
    <row r="36" spans="1:5" x14ac:dyDescent="0.25">
      <c r="A36" t="s">
        <v>66</v>
      </c>
      <c r="B36">
        <v>57.36</v>
      </c>
      <c r="C36">
        <v>57</v>
      </c>
      <c r="D36">
        <v>54.83</v>
      </c>
      <c r="E36">
        <v>54.16</v>
      </c>
    </row>
    <row r="37" spans="1:5" x14ac:dyDescent="0.25">
      <c r="A37" t="s">
        <v>4</v>
      </c>
      <c r="B37">
        <v>16.18</v>
      </c>
      <c r="D37">
        <v>26.32</v>
      </c>
    </row>
    <row r="38" spans="1:5" x14ac:dyDescent="0.25">
      <c r="A38" t="s">
        <v>67</v>
      </c>
      <c r="B38">
        <v>60.45</v>
      </c>
      <c r="D38">
        <v>54.16</v>
      </c>
    </row>
    <row r="39" spans="1:5" x14ac:dyDescent="0.25">
      <c r="A39" t="s">
        <v>68</v>
      </c>
      <c r="B39">
        <v>47.7</v>
      </c>
      <c r="D39">
        <v>45.77</v>
      </c>
    </row>
    <row r="40" spans="1:5" x14ac:dyDescent="0.25">
      <c r="A40" t="s">
        <v>69</v>
      </c>
      <c r="B40">
        <v>33.14</v>
      </c>
      <c r="D40">
        <v>25.64</v>
      </c>
    </row>
    <row r="41" spans="1:5" x14ac:dyDescent="0.25">
      <c r="A41" t="s">
        <v>70</v>
      </c>
      <c r="B41" t="s">
        <v>1</v>
      </c>
    </row>
    <row r="42" spans="1:5" x14ac:dyDescent="0.25">
      <c r="A42" t="s">
        <v>0</v>
      </c>
      <c r="B42" t="s">
        <v>1</v>
      </c>
    </row>
    <row r="43" spans="1:5" x14ac:dyDescent="0.25">
      <c r="A43" t="s">
        <v>3</v>
      </c>
      <c r="B43" t="s">
        <v>1</v>
      </c>
    </row>
    <row r="44" spans="1:5" x14ac:dyDescent="0.25">
      <c r="A44" t="s">
        <v>71</v>
      </c>
      <c r="B44">
        <v>86.84</v>
      </c>
      <c r="C44">
        <v>82.08</v>
      </c>
    </row>
    <row r="45" spans="1:5" x14ac:dyDescent="0.25">
      <c r="A45" t="s">
        <v>72</v>
      </c>
      <c r="B45">
        <v>70.28</v>
      </c>
      <c r="C45">
        <v>82.85</v>
      </c>
    </row>
    <row r="46" spans="1:5" x14ac:dyDescent="0.25">
      <c r="A46" t="s">
        <v>73</v>
      </c>
      <c r="B46" t="s">
        <v>1</v>
      </c>
    </row>
    <row r="47" spans="1:5" x14ac:dyDescent="0.25">
      <c r="A47" t="s">
        <v>74</v>
      </c>
      <c r="B47" t="s">
        <v>1</v>
      </c>
    </row>
    <row r="48" spans="1:5" x14ac:dyDescent="0.25">
      <c r="A48" t="s">
        <v>75</v>
      </c>
      <c r="B48">
        <v>63.7</v>
      </c>
      <c r="C48">
        <v>63.27</v>
      </c>
      <c r="D48">
        <v>70.98</v>
      </c>
      <c r="E48">
        <v>71.040000000000006</v>
      </c>
    </row>
    <row r="49" spans="1:5" x14ac:dyDescent="0.25">
      <c r="A49" t="s">
        <v>76</v>
      </c>
      <c r="B49">
        <v>84.2</v>
      </c>
      <c r="C49">
        <v>84.54</v>
      </c>
      <c r="D49">
        <v>94.09</v>
      </c>
      <c r="E49">
        <v>94.56</v>
      </c>
    </row>
    <row r="50" spans="1:5" x14ac:dyDescent="0.25">
      <c r="A50" t="s">
        <v>77</v>
      </c>
      <c r="B50">
        <v>61.22</v>
      </c>
      <c r="C50">
        <v>64.8</v>
      </c>
      <c r="D50">
        <v>74.94</v>
      </c>
      <c r="E50">
        <v>69.900000000000006</v>
      </c>
    </row>
    <row r="51" spans="1:5" x14ac:dyDescent="0.25">
      <c r="A51" t="s">
        <v>78</v>
      </c>
      <c r="B51">
        <v>97.69</v>
      </c>
      <c r="C51">
        <v>94.92</v>
      </c>
      <c r="D51">
        <v>107.24</v>
      </c>
      <c r="E51">
        <v>105.15</v>
      </c>
    </row>
    <row r="52" spans="1:5" x14ac:dyDescent="0.25">
      <c r="A52" t="s">
        <v>79</v>
      </c>
      <c r="B52">
        <v>59.93</v>
      </c>
      <c r="C52">
        <v>64.180000000000007</v>
      </c>
      <c r="D52">
        <v>68.86</v>
      </c>
      <c r="E52">
        <v>67.87</v>
      </c>
    </row>
    <row r="53" spans="1:5" x14ac:dyDescent="0.25">
      <c r="A53" t="s">
        <v>80</v>
      </c>
      <c r="B53">
        <v>93.52</v>
      </c>
      <c r="C53">
        <v>91.6</v>
      </c>
      <c r="D53">
        <v>103.23</v>
      </c>
      <c r="E53">
        <v>104.566</v>
      </c>
    </row>
    <row r="54" spans="1:5" x14ac:dyDescent="0.25">
      <c r="A54" t="s">
        <v>81</v>
      </c>
      <c r="B54">
        <v>60.43</v>
      </c>
      <c r="C54">
        <v>59.52</v>
      </c>
      <c r="D54">
        <v>66.66</v>
      </c>
      <c r="E54">
        <v>64.400000000000006</v>
      </c>
    </row>
    <row r="55" spans="1:5" x14ac:dyDescent="0.25">
      <c r="A55" t="s">
        <v>82</v>
      </c>
      <c r="B55">
        <v>94.25</v>
      </c>
      <c r="C55">
        <v>88.62</v>
      </c>
      <c r="D55">
        <v>88.47</v>
      </c>
      <c r="E55">
        <v>89.71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FB4B0-3C9C-4D97-82FC-CBE501029660}">
  <dimension ref="A1:C55"/>
  <sheetViews>
    <sheetView workbookViewId="0">
      <selection activeCell="F1" sqref="A1:XFD1048576"/>
    </sheetView>
  </sheetViews>
  <sheetFormatPr defaultRowHeight="15" x14ac:dyDescent="0.25"/>
  <cols>
    <col min="1" max="1" width="22" bestFit="1" customWidth="1"/>
    <col min="2" max="2" width="43" bestFit="1" customWidth="1"/>
    <col min="3" max="3" width="6" bestFit="1" customWidth="1"/>
  </cols>
  <sheetData>
    <row r="1" spans="1:2" x14ac:dyDescent="0.25">
      <c r="B1" t="s">
        <v>33</v>
      </c>
    </row>
    <row r="2" spans="1:2" x14ac:dyDescent="0.25">
      <c r="B2" t="s">
        <v>17</v>
      </c>
    </row>
    <row r="3" spans="1:2" x14ac:dyDescent="0.25">
      <c r="A3" t="s">
        <v>35</v>
      </c>
      <c r="B3" t="s">
        <v>18</v>
      </c>
    </row>
    <row r="4" spans="1:2" x14ac:dyDescent="0.25">
      <c r="A4" t="s">
        <v>36</v>
      </c>
      <c r="B4" t="s">
        <v>25</v>
      </c>
    </row>
    <row r="5" spans="1:2" x14ac:dyDescent="0.25">
      <c r="A5" t="s">
        <v>37</v>
      </c>
      <c r="B5" t="s">
        <v>1</v>
      </c>
    </row>
    <row r="6" spans="1:2" x14ac:dyDescent="0.25">
      <c r="A6" t="s">
        <v>38</v>
      </c>
      <c r="B6" t="s">
        <v>26</v>
      </c>
    </row>
    <row r="7" spans="1:2" x14ac:dyDescent="0.25">
      <c r="A7" t="s">
        <v>39</v>
      </c>
      <c r="B7" t="s">
        <v>16</v>
      </c>
    </row>
    <row r="8" spans="1:2" x14ac:dyDescent="0.25">
      <c r="A8" t="s">
        <v>40</v>
      </c>
      <c r="B8" t="s">
        <v>19</v>
      </c>
    </row>
    <row r="9" spans="1:2" x14ac:dyDescent="0.25">
      <c r="A9" t="s">
        <v>41</v>
      </c>
      <c r="B9" t="s">
        <v>20</v>
      </c>
    </row>
    <row r="10" spans="1:2" x14ac:dyDescent="0.25">
      <c r="A10" t="s">
        <v>42</v>
      </c>
      <c r="B10" t="s">
        <v>1</v>
      </c>
    </row>
    <row r="11" spans="1:2" x14ac:dyDescent="0.25">
      <c r="A11" t="s">
        <v>43</v>
      </c>
      <c r="B11">
        <v>1973</v>
      </c>
    </row>
    <row r="12" spans="1:2" x14ac:dyDescent="0.25">
      <c r="A12" t="s">
        <v>44</v>
      </c>
      <c r="B12">
        <v>1973</v>
      </c>
    </row>
    <row r="13" spans="1:2" x14ac:dyDescent="0.25">
      <c r="A13" t="s">
        <v>45</v>
      </c>
      <c r="B13" t="s">
        <v>21</v>
      </c>
    </row>
    <row r="14" spans="1:2" x14ac:dyDescent="0.25">
      <c r="A14" t="s">
        <v>46</v>
      </c>
      <c r="B14" t="s">
        <v>22</v>
      </c>
    </row>
    <row r="15" spans="1:2" x14ac:dyDescent="0.25">
      <c r="A15" t="s">
        <v>47</v>
      </c>
      <c r="B15" t="s">
        <v>23</v>
      </c>
    </row>
    <row r="16" spans="1:2" x14ac:dyDescent="0.25">
      <c r="A16" t="s">
        <v>48</v>
      </c>
      <c r="B16" t="s">
        <v>11</v>
      </c>
    </row>
    <row r="17" spans="1:3" x14ac:dyDescent="0.25">
      <c r="A17" t="s">
        <v>49</v>
      </c>
      <c r="B17" t="s">
        <v>27</v>
      </c>
    </row>
    <row r="18" spans="1:3" x14ac:dyDescent="0.25">
      <c r="A18" t="s">
        <v>38</v>
      </c>
      <c r="B18" t="s">
        <v>1</v>
      </c>
    </row>
    <row r="19" spans="1:3" x14ac:dyDescent="0.25">
      <c r="A19" t="s">
        <v>50</v>
      </c>
      <c r="B19" t="s">
        <v>24</v>
      </c>
    </row>
    <row r="20" spans="1:3" x14ac:dyDescent="0.25">
      <c r="A20" t="s">
        <v>51</v>
      </c>
      <c r="B20" t="s">
        <v>1</v>
      </c>
    </row>
    <row r="21" spans="1:3" x14ac:dyDescent="0.25">
      <c r="A21" t="s">
        <v>52</v>
      </c>
      <c r="B21">
        <v>1000.82</v>
      </c>
    </row>
    <row r="22" spans="1:3" x14ac:dyDescent="0.25">
      <c r="A22" t="s">
        <v>53</v>
      </c>
      <c r="B22">
        <v>537.01</v>
      </c>
    </row>
    <row r="23" spans="1:3" x14ac:dyDescent="0.25">
      <c r="A23" t="s">
        <v>54</v>
      </c>
      <c r="B23">
        <v>287.51</v>
      </c>
    </row>
    <row r="24" spans="1:3" x14ac:dyDescent="0.25">
      <c r="A24" t="s">
        <v>55</v>
      </c>
      <c r="B24">
        <v>463.89</v>
      </c>
    </row>
    <row r="25" spans="1:3" x14ac:dyDescent="0.25">
      <c r="A25" t="s">
        <v>56</v>
      </c>
      <c r="B25">
        <v>200.94</v>
      </c>
    </row>
    <row r="26" spans="1:3" x14ac:dyDescent="0.25">
      <c r="A26" t="s">
        <v>57</v>
      </c>
      <c r="B26">
        <f>ROUND(AVERAGE(B48,B50,E48,E50,D50,D52,E52,B52,B54,E54,D54,D48,C48,C50,C52,C54),2)</f>
        <v>45.39</v>
      </c>
    </row>
    <row r="27" spans="1:3" x14ac:dyDescent="0.25">
      <c r="A27" t="s">
        <v>58</v>
      </c>
      <c r="B27">
        <f>ROUND(AVERAGE(B49,B51,E49,E51,D51,D53,E53,B53,B55,E55,D55,D49,C49,C51,C53,C55),2)</f>
        <v>66.63</v>
      </c>
    </row>
    <row r="28" spans="1:3" x14ac:dyDescent="0.25">
      <c r="A28" t="s">
        <v>59</v>
      </c>
      <c r="B28">
        <v>20.6</v>
      </c>
      <c r="C28">
        <v>21.05</v>
      </c>
    </row>
    <row r="29" spans="1:3" x14ac:dyDescent="0.25">
      <c r="A29" t="s">
        <v>2</v>
      </c>
      <c r="B29" t="s">
        <v>1</v>
      </c>
      <c r="C29">
        <v>41.68</v>
      </c>
    </row>
    <row r="30" spans="1:3" x14ac:dyDescent="0.25">
      <c r="A30" t="s">
        <v>60</v>
      </c>
      <c r="B30">
        <v>271.7</v>
      </c>
    </row>
    <row r="31" spans="1:3" x14ac:dyDescent="0.25">
      <c r="A31" t="s">
        <v>61</v>
      </c>
      <c r="B31">
        <v>285.29000000000002</v>
      </c>
    </row>
    <row r="32" spans="1:3" x14ac:dyDescent="0.25">
      <c r="A32" t="s">
        <v>62</v>
      </c>
      <c r="B32" t="s">
        <v>1</v>
      </c>
    </row>
    <row r="33" spans="1:3" x14ac:dyDescent="0.25">
      <c r="A33" t="s">
        <v>63</v>
      </c>
      <c r="B33" t="s">
        <v>1</v>
      </c>
    </row>
    <row r="34" spans="1:3" x14ac:dyDescent="0.25">
      <c r="A34" t="s">
        <v>64</v>
      </c>
      <c r="B34">
        <v>11.45</v>
      </c>
    </row>
    <row r="35" spans="1:3" x14ac:dyDescent="0.25">
      <c r="A35" t="s">
        <v>65</v>
      </c>
      <c r="B35">
        <v>56.06</v>
      </c>
      <c r="C35">
        <v>54.45</v>
      </c>
    </row>
    <row r="36" spans="1:3" x14ac:dyDescent="0.25">
      <c r="A36" t="s">
        <v>66</v>
      </c>
      <c r="B36">
        <v>53.4</v>
      </c>
      <c r="C36">
        <v>53.79</v>
      </c>
    </row>
    <row r="37" spans="1:3" x14ac:dyDescent="0.25">
      <c r="A37" t="s">
        <v>4</v>
      </c>
      <c r="B37">
        <v>28.37</v>
      </c>
    </row>
    <row r="38" spans="1:3" x14ac:dyDescent="0.25">
      <c r="A38" t="s">
        <v>67</v>
      </c>
      <c r="B38">
        <v>59.89</v>
      </c>
    </row>
    <row r="39" spans="1:3" x14ac:dyDescent="0.25">
      <c r="A39" t="s">
        <v>68</v>
      </c>
      <c r="B39">
        <v>48.22</v>
      </c>
    </row>
    <row r="40" spans="1:3" x14ac:dyDescent="0.25">
      <c r="A40" t="s">
        <v>69</v>
      </c>
      <c r="B40">
        <v>20.55</v>
      </c>
    </row>
    <row r="41" spans="1:3" x14ac:dyDescent="0.25">
      <c r="A41" t="s">
        <v>70</v>
      </c>
      <c r="B41" t="s">
        <v>1</v>
      </c>
    </row>
    <row r="42" spans="1:3" x14ac:dyDescent="0.25">
      <c r="A42" t="s">
        <v>0</v>
      </c>
      <c r="B42" t="s">
        <v>1</v>
      </c>
    </row>
    <row r="43" spans="1:3" x14ac:dyDescent="0.25">
      <c r="A43" t="s">
        <v>3</v>
      </c>
      <c r="B43" t="s">
        <v>1</v>
      </c>
    </row>
    <row r="44" spans="1:3" x14ac:dyDescent="0.25">
      <c r="A44" t="s">
        <v>71</v>
      </c>
      <c r="B44" t="s">
        <v>1</v>
      </c>
    </row>
    <row r="45" spans="1:3" x14ac:dyDescent="0.25">
      <c r="A45" t="s">
        <v>72</v>
      </c>
      <c r="B45" t="s">
        <v>1</v>
      </c>
    </row>
    <row r="46" spans="1:3" x14ac:dyDescent="0.25">
      <c r="A46" t="s">
        <v>73</v>
      </c>
      <c r="B46" t="s">
        <v>1</v>
      </c>
    </row>
    <row r="47" spans="1:3" x14ac:dyDescent="0.25">
      <c r="A47" t="s">
        <v>74</v>
      </c>
      <c r="B47" t="s">
        <v>1</v>
      </c>
    </row>
    <row r="48" spans="1:3" x14ac:dyDescent="0.25">
      <c r="A48" t="s">
        <v>75</v>
      </c>
      <c r="B48">
        <v>51.35</v>
      </c>
      <c r="C48">
        <v>51.23</v>
      </c>
    </row>
    <row r="49" spans="1:3" x14ac:dyDescent="0.25">
      <c r="A49" t="s">
        <v>76</v>
      </c>
      <c r="B49">
        <v>65.02</v>
      </c>
      <c r="C49">
        <v>63.45</v>
      </c>
    </row>
    <row r="50" spans="1:3" x14ac:dyDescent="0.25">
      <c r="A50" t="s">
        <v>77</v>
      </c>
      <c r="B50">
        <v>47.74</v>
      </c>
      <c r="C50">
        <v>43.57</v>
      </c>
    </row>
    <row r="51" spans="1:3" x14ac:dyDescent="0.25">
      <c r="A51" t="s">
        <v>78</v>
      </c>
      <c r="B51">
        <v>69.81</v>
      </c>
      <c r="C51">
        <v>73.75</v>
      </c>
    </row>
    <row r="52" spans="1:3" x14ac:dyDescent="0.25">
      <c r="A52" t="s">
        <v>79</v>
      </c>
      <c r="B52">
        <v>42.47</v>
      </c>
      <c r="C52">
        <v>42.3</v>
      </c>
    </row>
    <row r="53" spans="1:3" x14ac:dyDescent="0.25">
      <c r="A53" t="s">
        <v>80</v>
      </c>
      <c r="B53">
        <v>65.67</v>
      </c>
      <c r="C53">
        <v>69.62</v>
      </c>
    </row>
    <row r="54" spans="1:3" x14ac:dyDescent="0.25">
      <c r="A54" t="s">
        <v>81</v>
      </c>
      <c r="B54">
        <v>44.77</v>
      </c>
      <c r="C54">
        <v>39.72</v>
      </c>
    </row>
    <row r="55" spans="1:3" x14ac:dyDescent="0.25">
      <c r="A55" t="s">
        <v>82</v>
      </c>
      <c r="B55">
        <v>61.62</v>
      </c>
      <c r="C55">
        <v>64.069999999999993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All P. ghanense data</vt:lpstr>
      <vt:lpstr>USNM 1367213</vt:lpstr>
      <vt:lpstr>USNM 1548457</vt:lpstr>
      <vt:lpstr>RMCA_VERMES_35512 Adult</vt:lpstr>
      <vt:lpstr>RMCA_VERMES_35512 Diporpa</vt:lpstr>
      <vt:lpstr>'All P. ghanense data'!_Hlk148717641</vt:lpstr>
      <vt:lpstr>'All P. ghanense data'!_Hlk148717684</vt:lpstr>
      <vt:lpstr>'All P. ghanense data'!_Hlk148717699</vt:lpstr>
      <vt:lpstr>'All P. ghanense data'!_Hlk148717712</vt:lpstr>
      <vt:lpstr>'All P. ghanense data'!_Hlk148717735</vt:lpstr>
      <vt:lpstr>'All P. ghanense data'!_Hlk148717769</vt:lpstr>
      <vt:lpstr>'All P. ghanense data'!_Hlk148717778</vt:lpstr>
      <vt:lpstr>'All P. ghanense data'!_Hlk148717804</vt:lpstr>
      <vt:lpstr>'All P. ghanense data'!_Hlk148717871</vt:lpstr>
      <vt:lpstr>'All P. ghanense data'!_Hlk148717906</vt:lpstr>
      <vt:lpstr>'All P. ghanense data'!_Hlk148717977</vt:lpstr>
      <vt:lpstr>'All P. ghanense data'!_Hlk148717995</vt:lpstr>
      <vt:lpstr>'All P. ghanense data'!_Hlk148718019</vt:lpstr>
      <vt:lpstr>'All P. ghanense data'!_Hlk148718038</vt:lpstr>
      <vt:lpstr>'All P. ghanense data'!_Hlk148718067</vt:lpstr>
      <vt:lpstr>'All P. ghanense data'!_Hlk148718075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</dc:creator>
  <cp:lastModifiedBy>Reviewer</cp:lastModifiedBy>
  <dcterms:created xsi:type="dcterms:W3CDTF">2014-06-04T15:39:39Z</dcterms:created>
  <dcterms:modified xsi:type="dcterms:W3CDTF">2024-01-30T07:33:37Z</dcterms:modified>
</cp:coreProperties>
</file>