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uinton Dos Santos\Documents\Current Parasites\Africa Diplozoon\Manuscript\PeerJ\Review 2\peerj-89356-3-all\peerj-89356\supplemental\"/>
    </mc:Choice>
  </mc:AlternateContent>
  <xr:revisionPtr revIDLastSave="0" documentId="8_{31810E2C-18A3-4DF8-8141-8EA761C15145}" xr6:coauthVersionLast="47" xr6:coauthVersionMax="47" xr10:uidLastSave="{00000000-0000-0000-0000-000000000000}"/>
  <bookViews>
    <workbookView xWindow="-25320" yWindow="-120" windowWidth="25440" windowHeight="15990" tabRatio="880" xr2:uid="{00000000-000D-0000-FFFF-FFFF00000000}"/>
  </bookViews>
  <sheets>
    <sheet name="All P. aegyptense data" sheetId="28" r:id="rId1"/>
    <sheet name="USNM 1355449" sheetId="16" r:id="rId2"/>
    <sheet name="USNM 1355450.1" sheetId="17" r:id="rId3"/>
    <sheet name="USNM 1355450.2" sheetId="18" r:id="rId4"/>
    <sheet name="USNM1363700.1" sheetId="26" r:id="rId5"/>
    <sheet name="USNM1363700.2" sheetId="25" r:id="rId6"/>
    <sheet name="USNM1363700.3" sheetId="24" r:id="rId7"/>
    <sheet name="USNM1363700.4" sheetId="23" r:id="rId8"/>
    <sheet name="USNM1363700.5" sheetId="19" r:id="rId9"/>
    <sheet name="RMCA_VERMES_35196" sheetId="20" r:id="rId10"/>
    <sheet name="RMCA_VERMES_35580" sheetId="22" r:id="rId11"/>
  </sheets>
  <definedNames>
    <definedName name="_Hlk141885356" localSheetId="1">'USNM 1355449'!$B$16</definedName>
    <definedName name="_Hlk141885400" localSheetId="1">'USNM 1355449'!$B$1</definedName>
    <definedName name="_Hlk148708022" localSheetId="4">USNM1363700.1!#REF!</definedName>
    <definedName name="_Hlk148708022" localSheetId="5">USNM1363700.2!#REF!</definedName>
    <definedName name="_Hlk148708022" localSheetId="6">USNM1363700.3!#REF!</definedName>
    <definedName name="_Hlk148708022" localSheetId="7">USNM1363700.4!#REF!</definedName>
    <definedName name="_Hlk148708022" localSheetId="8">USNM1363700.5!#REF!</definedName>
    <definedName name="_Hlk148709389" localSheetId="9">RMCA_VERMES_35196!#REF!</definedName>
    <definedName name="_Hlk148710175" localSheetId="0">'All P. aegyptense data'!#REF!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27" i="28" l="1"/>
  <c r="AW26" i="28"/>
  <c r="AW22" i="28"/>
  <c r="AW23" i="28"/>
  <c r="AW24" i="28"/>
  <c r="AW25" i="28"/>
  <c r="AW28" i="28"/>
  <c r="AW29" i="28"/>
  <c r="AW30" i="28"/>
  <c r="AW31" i="28"/>
  <c r="AW32" i="28"/>
  <c r="AW33" i="28"/>
  <c r="AW34" i="28"/>
  <c r="AW35" i="28"/>
  <c r="AW36" i="28"/>
  <c r="AW37" i="28"/>
  <c r="AW38" i="28"/>
  <c r="AW39" i="28"/>
  <c r="AW40" i="28"/>
  <c r="AW41" i="28"/>
  <c r="AW42" i="28"/>
  <c r="AW43" i="28"/>
  <c r="AW44" i="28"/>
  <c r="AW45" i="28"/>
  <c r="AW46" i="28"/>
  <c r="AW47" i="28"/>
  <c r="AW48" i="28"/>
  <c r="AW49" i="28"/>
  <c r="AW50" i="28"/>
  <c r="AW51" i="28"/>
  <c r="AW52" i="28"/>
  <c r="AW53" i="28"/>
  <c r="AW54" i="28"/>
  <c r="AW55" i="28"/>
  <c r="AW21" i="28"/>
  <c r="AU27" i="28"/>
  <c r="AS27" i="28"/>
  <c r="AU26" i="28"/>
  <c r="AS26" i="28"/>
  <c r="AU22" i="28"/>
  <c r="AU23" i="28"/>
  <c r="AU24" i="28"/>
  <c r="AU25" i="28"/>
  <c r="AU28" i="28"/>
  <c r="AU29" i="28"/>
  <c r="AU30" i="28"/>
  <c r="AU31" i="28"/>
  <c r="AU32" i="28"/>
  <c r="AU33" i="28"/>
  <c r="AU34" i="28"/>
  <c r="AU35" i="28"/>
  <c r="AU36" i="28"/>
  <c r="AU37" i="28"/>
  <c r="AU38" i="28"/>
  <c r="AU39" i="28"/>
  <c r="AU40" i="28"/>
  <c r="AU41" i="28"/>
  <c r="AU42" i="28"/>
  <c r="AU43" i="28"/>
  <c r="AU44" i="28"/>
  <c r="AU45" i="28"/>
  <c r="AU46" i="28"/>
  <c r="AU47" i="28"/>
  <c r="AU48" i="28"/>
  <c r="AU49" i="28"/>
  <c r="AU50" i="28"/>
  <c r="AU51" i="28"/>
  <c r="AU52" i="28"/>
  <c r="AU53" i="28"/>
  <c r="AU54" i="28"/>
  <c r="AU55" i="28"/>
  <c r="AU21" i="28"/>
  <c r="AS22" i="28"/>
  <c r="AS23" i="28"/>
  <c r="AS24" i="28"/>
  <c r="AS25" i="28"/>
  <c r="AS28" i="28"/>
  <c r="AS29" i="28"/>
  <c r="AS30" i="28"/>
  <c r="AS31" i="28"/>
  <c r="AS32" i="28"/>
  <c r="AS33" i="28"/>
  <c r="AS34" i="28"/>
  <c r="AS35" i="28"/>
  <c r="AS36" i="28"/>
  <c r="AS37" i="28"/>
  <c r="AS38" i="28"/>
  <c r="AS39" i="28"/>
  <c r="AS40" i="28"/>
  <c r="AS41" i="28"/>
  <c r="AS42" i="28"/>
  <c r="AS43" i="28"/>
  <c r="AS44" i="28"/>
  <c r="AS45" i="28"/>
  <c r="AS46" i="28"/>
  <c r="AS47" i="28"/>
  <c r="AS48" i="28"/>
  <c r="AS49" i="28"/>
  <c r="AS50" i="28"/>
  <c r="AS51" i="28"/>
  <c r="AS52" i="28"/>
  <c r="AS53" i="28"/>
  <c r="AS54" i="28"/>
  <c r="AS55" i="28"/>
  <c r="AS21" i="28"/>
  <c r="AQ27" i="28"/>
  <c r="AQ26" i="28"/>
  <c r="AQ22" i="28"/>
  <c r="AQ23" i="28"/>
  <c r="AQ24" i="28"/>
  <c r="AQ25" i="28"/>
  <c r="AQ28" i="28"/>
  <c r="AQ29" i="28"/>
  <c r="AQ30" i="28"/>
  <c r="AQ31" i="28"/>
  <c r="AQ32" i="28"/>
  <c r="AQ33" i="28"/>
  <c r="AQ34" i="28"/>
  <c r="AQ35" i="28"/>
  <c r="AQ36" i="28"/>
  <c r="AQ37" i="28"/>
  <c r="AQ38" i="28"/>
  <c r="AQ39" i="28"/>
  <c r="AQ40" i="28"/>
  <c r="AQ41" i="28"/>
  <c r="AQ42" i="28"/>
  <c r="AQ43" i="28"/>
  <c r="AQ44" i="28"/>
  <c r="AQ45" i="28"/>
  <c r="AQ46" i="28"/>
  <c r="AQ47" i="28"/>
  <c r="AQ48" i="28"/>
  <c r="AQ49" i="28"/>
  <c r="AQ50" i="28"/>
  <c r="AQ51" i="28"/>
  <c r="AQ52" i="28"/>
  <c r="AQ53" i="28"/>
  <c r="AQ54" i="28"/>
  <c r="AQ55" i="28"/>
  <c r="AQ21" i="28"/>
  <c r="B27" i="22"/>
  <c r="B26" i="22"/>
  <c r="B27" i="20"/>
  <c r="B26" i="20"/>
  <c r="B26" i="23"/>
  <c r="B27" i="24"/>
  <c r="B26" i="24"/>
  <c r="B27" i="25"/>
  <c r="B26" i="25"/>
  <c r="B27" i="26"/>
  <c r="B26" i="26"/>
  <c r="B26" i="18"/>
  <c r="B27" i="17"/>
  <c r="B26" i="17"/>
  <c r="B27" i="16"/>
  <c r="B26" i="16"/>
  <c r="F26" i="28"/>
  <c r="J26" i="28"/>
  <c r="N26" i="28"/>
  <c r="R26" i="28"/>
  <c r="V26" i="28"/>
  <c r="Z26" i="28"/>
  <c r="AH26" i="28"/>
  <c r="AL26" i="28"/>
  <c r="F27" i="28"/>
  <c r="N27" i="28"/>
  <c r="R27" i="28"/>
  <c r="V27" i="28"/>
  <c r="AH27" i="28"/>
  <c r="AL27" i="28"/>
  <c r="B26" i="28"/>
  <c r="B27" i="28"/>
  <c r="AV39" i="28"/>
  <c r="AV38" i="28"/>
  <c r="B21" i="16"/>
  <c r="C21" i="16"/>
  <c r="AV28" i="28"/>
  <c r="AV49" i="28"/>
  <c r="AV50" i="28"/>
  <c r="AV51" i="28"/>
  <c r="AV52" i="28"/>
  <c r="AV53" i="28"/>
  <c r="AV54" i="28"/>
  <c r="AV55" i="28"/>
  <c r="AV48" i="28"/>
  <c r="AV42" i="28"/>
  <c r="AV43" i="28"/>
  <c r="AV44" i="28"/>
  <c r="AV45" i="28"/>
  <c r="AV46" i="28"/>
  <c r="AV47" i="28"/>
  <c r="AV41" i="28"/>
  <c r="AV40" i="28"/>
  <c r="AV32" i="28"/>
  <c r="AV33" i="28"/>
  <c r="AV34" i="28"/>
  <c r="AV35" i="28"/>
  <c r="AV36" i="28"/>
  <c r="AV37" i="28"/>
  <c r="AV27" i="28"/>
  <c r="AV26" i="28"/>
  <c r="AV22" i="28"/>
  <c r="AV23" i="28"/>
  <c r="AV24" i="28"/>
  <c r="AV25" i="28"/>
  <c r="AV30" i="28"/>
  <c r="AV31" i="28"/>
  <c r="AT26" i="28"/>
  <c r="AT27" i="28"/>
  <c r="AT28" i="28"/>
  <c r="AT29" i="28"/>
  <c r="AT30" i="28"/>
  <c r="AT31" i="28"/>
  <c r="AT32" i="28"/>
  <c r="AT33" i="28"/>
  <c r="AT34" i="28"/>
  <c r="AT35" i="28"/>
  <c r="AT36" i="28"/>
  <c r="AT37" i="28"/>
  <c r="AT38" i="28"/>
  <c r="AT39" i="28"/>
  <c r="AT40" i="28"/>
  <c r="AT41" i="28"/>
  <c r="AT42" i="28"/>
  <c r="AT43" i="28"/>
  <c r="AT44" i="28"/>
  <c r="AT45" i="28"/>
  <c r="AT46" i="28"/>
  <c r="AT47" i="28"/>
  <c r="AT23" i="28"/>
  <c r="AT24" i="28"/>
  <c r="AT25" i="28"/>
  <c r="AP27" i="28"/>
  <c r="AP26" i="28"/>
  <c r="AP21" i="28"/>
  <c r="AM21" i="28"/>
  <c r="AL21" i="28"/>
  <c r="O22" i="28"/>
  <c r="O21" i="28" s="1"/>
  <c r="C22" i="26"/>
  <c r="C21" i="26" s="1"/>
  <c r="AT55" i="28"/>
  <c r="AR55" i="28"/>
  <c r="AP55" i="28"/>
  <c r="AT54" i="28"/>
  <c r="AR54" i="28"/>
  <c r="AP54" i="28"/>
  <c r="AT53" i="28"/>
  <c r="AR53" i="28"/>
  <c r="AP53" i="28"/>
  <c r="AT52" i="28"/>
  <c r="AR52" i="28"/>
  <c r="AP52" i="28"/>
  <c r="AT51" i="28"/>
  <c r="AR51" i="28"/>
  <c r="AP51" i="28"/>
  <c r="AT50" i="28"/>
  <c r="AR50" i="28"/>
  <c r="AP50" i="28"/>
  <c r="AT49" i="28"/>
  <c r="AR49" i="28"/>
  <c r="AP49" i="28"/>
  <c r="AT48" i="28"/>
  <c r="AR48" i="28"/>
  <c r="AP48" i="28"/>
  <c r="AR47" i="28"/>
  <c r="AP47" i="28"/>
  <c r="AR46" i="28"/>
  <c r="AP46" i="28"/>
  <c r="AR45" i="28"/>
  <c r="AP45" i="28"/>
  <c r="AR44" i="28"/>
  <c r="AP44" i="28"/>
  <c r="AR43" i="28"/>
  <c r="AP43" i="28"/>
  <c r="AR42" i="28"/>
  <c r="AP42" i="28"/>
  <c r="AR41" i="28"/>
  <c r="AP41" i="28"/>
  <c r="AR40" i="28"/>
  <c r="AP40" i="28"/>
  <c r="AR39" i="28"/>
  <c r="AP39" i="28"/>
  <c r="AR38" i="28"/>
  <c r="AP38" i="28"/>
  <c r="AR37" i="28"/>
  <c r="AP37" i="28"/>
  <c r="AR36" i="28"/>
  <c r="AP36" i="28"/>
  <c r="AR35" i="28"/>
  <c r="AP35" i="28"/>
  <c r="AR34" i="28"/>
  <c r="AR33" i="28"/>
  <c r="AP33" i="28"/>
  <c r="AR32" i="28"/>
  <c r="AP32" i="28"/>
  <c r="AR31" i="28"/>
  <c r="AP31" i="28"/>
  <c r="AR30" i="28"/>
  <c r="AP30" i="28"/>
  <c r="AR29" i="28"/>
  <c r="AP29" i="28"/>
  <c r="AR28" i="28"/>
  <c r="AP28" i="28"/>
  <c r="AR27" i="28"/>
  <c r="AR26" i="28"/>
  <c r="AR25" i="28"/>
  <c r="AP25" i="28"/>
  <c r="AR24" i="28"/>
  <c r="AP24" i="28"/>
  <c r="AR23" i="28"/>
  <c r="AP23" i="28"/>
  <c r="AP22" i="28"/>
  <c r="Z21" i="28"/>
  <c r="W21" i="28"/>
  <c r="V21" i="28"/>
  <c r="R21" i="28"/>
  <c r="B21" i="25"/>
  <c r="C21" i="24"/>
  <c r="B21" i="24"/>
  <c r="B21" i="23"/>
  <c r="C21" i="22"/>
  <c r="B21" i="22"/>
  <c r="B21" i="20"/>
  <c r="C21" i="20"/>
  <c r="C41" i="18"/>
  <c r="B41" i="18"/>
  <c r="B21" i="18"/>
  <c r="C21" i="18"/>
  <c r="B21" i="17"/>
  <c r="AV21" i="28" l="1"/>
  <c r="AT21" i="28"/>
  <c r="AR21" i="28"/>
  <c r="AT22" i="28"/>
  <c r="AR22" i="28"/>
</calcChain>
</file>

<file path=xl/sharedStrings.xml><?xml version="1.0" encoding="utf-8"?>
<sst xmlns="http://schemas.openxmlformats.org/spreadsheetml/2006/main" count="1028" uniqueCount="102">
  <si>
    <t>Egg W</t>
  </si>
  <si>
    <t>-</t>
  </si>
  <si>
    <t>Handle</t>
  </si>
  <si>
    <t>Anoperculum</t>
  </si>
  <si>
    <t>USNM 1355449</t>
  </si>
  <si>
    <t>Sucker to anterior</t>
  </si>
  <si>
    <t>1 Adult</t>
  </si>
  <si>
    <t xml:space="preserve">J.H. Fischthal </t>
  </si>
  <si>
    <t>SNMNH</t>
  </si>
  <si>
    <t>US National Parasite Collection</t>
  </si>
  <si>
    <t>Holotype</t>
  </si>
  <si>
    <t>Types</t>
  </si>
  <si>
    <t>Voucher</t>
  </si>
  <si>
    <t>I. Paperna</t>
  </si>
  <si>
    <t>Gills</t>
  </si>
  <si>
    <t>RMCA</t>
  </si>
  <si>
    <t>Diplozoon aegyptensis (Fischtal &amp; Kuntz, 1963)</t>
  </si>
  <si>
    <t>USNPC # 059653</t>
  </si>
  <si>
    <t>Holotype*</t>
  </si>
  <si>
    <t>R.E. Kuntz</t>
  </si>
  <si>
    <t>J.H. Fischthal &amp; R.E. Kuntz</t>
  </si>
  <si>
    <t>Giza Fish Market, Cairo, Egypt</t>
  </si>
  <si>
    <t>N 30° 05’ E 31° 12’</t>
  </si>
  <si>
    <t>Cyprinidae</t>
  </si>
  <si>
    <t>Fischthal &amp; Kuntz (1963)</t>
  </si>
  <si>
    <t>AFA, Haematoxylin/paracarmine, Canada balsam</t>
  </si>
  <si>
    <t>Diplozoon aegyptensis Fischtal &amp; Kuntz, 1963</t>
  </si>
  <si>
    <t>Labeo forskalii Rüppell, 1835</t>
  </si>
  <si>
    <t>Paradiplozoon aegyptense (Fischtal &amp; Kuntz, 1963)</t>
  </si>
  <si>
    <t>USNPC # 059654</t>
  </si>
  <si>
    <t>Paratypes</t>
  </si>
  <si>
    <t>2 Adults</t>
  </si>
  <si>
    <t>AFA, Haematoxylin/carmine, Canada balsam</t>
  </si>
  <si>
    <t>USNM 1355450.1</t>
  </si>
  <si>
    <t>USNM 1355450.2</t>
  </si>
  <si>
    <t>USNPC # 068090</t>
  </si>
  <si>
    <t>5 Adults</t>
  </si>
  <si>
    <t>AFA, Haematoxylin/paracarmine, Canada balsam****</t>
  </si>
  <si>
    <t>USNM 1363700.5</t>
  </si>
  <si>
    <t>RMCA_VERMES_35196</t>
  </si>
  <si>
    <t>M.T. 35.196</t>
  </si>
  <si>
    <t>Paratype**</t>
  </si>
  <si>
    <t>RMCA_VERMES_35580</t>
  </si>
  <si>
    <t>M.T. 35.580</t>
  </si>
  <si>
    <t>1 Adult (Damaged)</t>
  </si>
  <si>
    <t>Lake Volta, Black and White Volta Confluence, Ghana</t>
  </si>
  <si>
    <t>Paperna (1969)</t>
  </si>
  <si>
    <t>Labeo coubie Rüppell, 1832</t>
  </si>
  <si>
    <t>Labeo cubie</t>
  </si>
  <si>
    <t>USNM 1363700.1</t>
  </si>
  <si>
    <t>USNM 1363700.2</t>
  </si>
  <si>
    <t>USNM 1363700.3</t>
  </si>
  <si>
    <t>USNM 1363700.4</t>
  </si>
  <si>
    <t>Alternate</t>
  </si>
  <si>
    <t>Collection name</t>
  </si>
  <si>
    <t>Previous collection</t>
  </si>
  <si>
    <t>Recorded as</t>
  </si>
  <si>
    <t>Status</t>
  </si>
  <si>
    <t>Specimen</t>
  </si>
  <si>
    <t>Collector</t>
  </si>
  <si>
    <t>Identified by</t>
  </si>
  <si>
    <t>Date collected</t>
  </si>
  <si>
    <t>Date identified</t>
  </si>
  <si>
    <t>Location</t>
  </si>
  <si>
    <t>GPS</t>
  </si>
  <si>
    <t>Site</t>
  </si>
  <si>
    <t>Host family</t>
  </si>
  <si>
    <t>Host</t>
  </si>
  <si>
    <t>Record</t>
  </si>
  <si>
    <t>Remarks</t>
  </si>
  <si>
    <t>Total body length</t>
  </si>
  <si>
    <t>Anterior length</t>
  </si>
  <si>
    <t>Anterior width</t>
  </si>
  <si>
    <t>Posterior length</t>
  </si>
  <si>
    <t>Posterior width</t>
  </si>
  <si>
    <t>Clamps length</t>
  </si>
  <si>
    <t>Clamps width</t>
  </si>
  <si>
    <t>Hook length</t>
  </si>
  <si>
    <t>Haptor length</t>
  </si>
  <si>
    <t>Haptor width</t>
  </si>
  <si>
    <t xml:space="preserve">Fusion Region length </t>
  </si>
  <si>
    <t>Fusion Region width</t>
  </si>
  <si>
    <t>Space between suckers</t>
  </si>
  <si>
    <t>Sucker length</t>
  </si>
  <si>
    <t>Sucker width</t>
  </si>
  <si>
    <t>Pharynx length</t>
  </si>
  <si>
    <t>Pharynx width</t>
  </si>
  <si>
    <t>Prepharynx length</t>
  </si>
  <si>
    <t>Egg length</t>
  </si>
  <si>
    <t>Testes length</t>
  </si>
  <si>
    <t>Testes width</t>
  </si>
  <si>
    <t>Ovary length</t>
  </si>
  <si>
    <t>Ovary width</t>
  </si>
  <si>
    <t>Clamp 1 length</t>
  </si>
  <si>
    <t>Clamp 1 width</t>
  </si>
  <si>
    <t>Clamp 2 length</t>
  </si>
  <si>
    <t>Clamp 2 width</t>
  </si>
  <si>
    <t>Clamp 3 length</t>
  </si>
  <si>
    <t>Clamp 3 width</t>
  </si>
  <si>
    <t>Clamp 4 length</t>
  </si>
  <si>
    <t>Clamp 4 width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</si>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</sst>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" fontId="0" fillId="0" borderId="0" xfId="0" applyNumberFormat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96838-F0CB-4A7F-9CE7-2E13101FDF71}">
  <dimension ref="A1:AW55"/>
  <sheetViews>
    <sheetView tabSelected="1" zoomScale="112" zoomScaleNormal="112" workbookViewId="0">
      <pane xSplit="1" topLeftCell="AM1" activePane="topRight" state="frozen"/>
      <selection activeCell="A20" sqref="A20"/>
      <selection pane="topRight" activeCell="AW55" sqref="AP1:AW55"/>
    </sheetView>
  </sheetViews>
  <sheetFormatPr defaultColWidth="15.85546875" defaultRowHeight="15" x14ac:dyDescent="0.25"/>
  <cols>
    <col min="1" max="1" width="22" bestFit="1" customWidth="1"/>
    <col min="2" max="2" width="46.5703125" bestFit="1" customWidth="1"/>
    <col min="3" max="3" width="8" bestFit="1" customWidth="1"/>
    <col min="4" max="5" width="7" bestFit="1" customWidth="1"/>
    <col min="6" max="6" width="46.5703125" bestFit="1" customWidth="1"/>
    <col min="7" max="7" width="8" bestFit="1" customWidth="1"/>
    <col min="8" max="9" width="7" bestFit="1" customWidth="1"/>
    <col min="10" max="10" width="46.5703125" bestFit="1" customWidth="1"/>
    <col min="11" max="11" width="8" bestFit="1" customWidth="1"/>
    <col min="12" max="13" width="6" bestFit="1" customWidth="1"/>
    <col min="14" max="14" width="49.140625" bestFit="1" customWidth="1"/>
    <col min="15" max="15" width="8" bestFit="1" customWidth="1"/>
    <col min="16" max="17" width="7" bestFit="1" customWidth="1"/>
    <col min="18" max="18" width="49.140625" bestFit="1" customWidth="1"/>
    <col min="19" max="19" width="7" bestFit="1" customWidth="1"/>
    <col min="20" max="21" width="6" bestFit="1" customWidth="1"/>
    <col min="22" max="22" width="49.140625" bestFit="1" customWidth="1"/>
    <col min="23" max="23" width="8" bestFit="1" customWidth="1"/>
    <col min="24" max="25" width="7" bestFit="1" customWidth="1"/>
    <col min="26" max="26" width="49.140625" bestFit="1" customWidth="1"/>
    <col min="27" max="27" width="8" bestFit="1" customWidth="1"/>
    <col min="28" max="29" width="7" bestFit="1" customWidth="1"/>
    <col min="30" max="30" width="49.140625" bestFit="1" customWidth="1"/>
    <col min="31" max="31" width="8" bestFit="1" customWidth="1"/>
    <col min="32" max="33" width="6" bestFit="1" customWidth="1"/>
    <col min="34" max="34" width="49.140625" bestFit="1" customWidth="1"/>
    <col min="35" max="35" width="8" bestFit="1" customWidth="1"/>
    <col min="36" max="37" width="6" bestFit="1" customWidth="1"/>
    <col min="38" max="38" width="48.85546875" bestFit="1" customWidth="1"/>
    <col min="39" max="39" width="8" bestFit="1" customWidth="1"/>
    <col min="40" max="41" width="6" bestFit="1" customWidth="1"/>
    <col min="42" max="42" width="16.140625" bestFit="1" customWidth="1"/>
    <col min="43" max="43" width="3" bestFit="1" customWidth="1"/>
    <col min="44" max="44" width="16.140625" bestFit="1" customWidth="1"/>
    <col min="45" max="45" width="4" bestFit="1" customWidth="1"/>
    <col min="46" max="46" width="16.140625" bestFit="1" customWidth="1"/>
    <col min="47" max="47" width="4" bestFit="1" customWidth="1"/>
    <col min="48" max="48" width="16.140625" bestFit="1" customWidth="1"/>
    <col min="49" max="49" width="3" bestFit="1" customWidth="1"/>
  </cols>
  <sheetData>
    <row r="1" spans="1:49" x14ac:dyDescent="0.25">
      <c r="B1" t="s">
        <v>28</v>
      </c>
      <c r="F1" t="s">
        <v>28</v>
      </c>
      <c r="J1" t="s">
        <v>28</v>
      </c>
      <c r="N1" t="s">
        <v>28</v>
      </c>
      <c r="R1" t="s">
        <v>28</v>
      </c>
      <c r="V1" t="s">
        <v>28</v>
      </c>
      <c r="Z1" t="s">
        <v>28</v>
      </c>
      <c r="AD1" t="s">
        <v>28</v>
      </c>
      <c r="AH1" t="s">
        <v>28</v>
      </c>
      <c r="AL1" t="s">
        <v>28</v>
      </c>
      <c r="AP1" t="s">
        <v>10</v>
      </c>
      <c r="AQ1" t="s">
        <v>101</v>
      </c>
      <c r="AR1" t="s">
        <v>30</v>
      </c>
      <c r="AS1" t="s">
        <v>101</v>
      </c>
      <c r="AT1" t="s">
        <v>11</v>
      </c>
      <c r="AU1" t="s">
        <v>101</v>
      </c>
      <c r="AV1" t="s">
        <v>12</v>
      </c>
      <c r="AW1" t="s">
        <v>101</v>
      </c>
    </row>
    <row r="2" spans="1:49" x14ac:dyDescent="0.25">
      <c r="B2" t="s">
        <v>4</v>
      </c>
      <c r="F2" t="s">
        <v>33</v>
      </c>
      <c r="J2" t="s">
        <v>34</v>
      </c>
      <c r="N2" t="s">
        <v>49</v>
      </c>
      <c r="R2" t="s">
        <v>50</v>
      </c>
      <c r="V2" t="s">
        <v>51</v>
      </c>
      <c r="Z2" t="s">
        <v>52</v>
      </c>
      <c r="AD2" t="s">
        <v>38</v>
      </c>
      <c r="AH2" t="s">
        <v>39</v>
      </c>
      <c r="AL2" t="s">
        <v>42</v>
      </c>
    </row>
    <row r="3" spans="1:49" x14ac:dyDescent="0.25">
      <c r="A3" t="s">
        <v>53</v>
      </c>
      <c r="B3" t="s">
        <v>17</v>
      </c>
      <c r="F3" t="s">
        <v>29</v>
      </c>
      <c r="J3" t="s">
        <v>29</v>
      </c>
      <c r="N3" t="s">
        <v>35</v>
      </c>
      <c r="R3" t="s">
        <v>35</v>
      </c>
      <c r="V3" t="s">
        <v>35</v>
      </c>
      <c r="Z3" t="s">
        <v>35</v>
      </c>
      <c r="AD3" t="s">
        <v>35</v>
      </c>
      <c r="AH3" t="s">
        <v>40</v>
      </c>
      <c r="AL3" t="s">
        <v>43</v>
      </c>
    </row>
    <row r="4" spans="1:49" x14ac:dyDescent="0.25">
      <c r="A4" t="s">
        <v>54</v>
      </c>
      <c r="B4" t="s">
        <v>8</v>
      </c>
      <c r="F4" t="s">
        <v>8</v>
      </c>
      <c r="J4" t="s">
        <v>8</v>
      </c>
      <c r="N4" t="s">
        <v>8</v>
      </c>
      <c r="R4" t="s">
        <v>8</v>
      </c>
      <c r="V4" t="s">
        <v>8</v>
      </c>
      <c r="Z4" t="s">
        <v>8</v>
      </c>
      <c r="AD4" t="s">
        <v>8</v>
      </c>
      <c r="AH4" t="s">
        <v>15</v>
      </c>
      <c r="AL4" t="s">
        <v>15</v>
      </c>
    </row>
    <row r="5" spans="1:49" x14ac:dyDescent="0.25">
      <c r="A5" t="s">
        <v>55</v>
      </c>
      <c r="B5" t="s">
        <v>9</v>
      </c>
      <c r="F5" t="s">
        <v>9</v>
      </c>
      <c r="J5" t="s">
        <v>9</v>
      </c>
      <c r="N5" t="s">
        <v>9</v>
      </c>
      <c r="R5" t="s">
        <v>9</v>
      </c>
      <c r="V5" t="s">
        <v>9</v>
      </c>
      <c r="Z5" t="s">
        <v>9</v>
      </c>
      <c r="AD5" t="s">
        <v>9</v>
      </c>
      <c r="AH5" t="s">
        <v>1</v>
      </c>
      <c r="AL5" t="s">
        <v>1</v>
      </c>
    </row>
    <row r="6" spans="1:49" x14ac:dyDescent="0.25">
      <c r="A6" t="s">
        <v>56</v>
      </c>
      <c r="B6" t="s">
        <v>26</v>
      </c>
      <c r="F6" t="s">
        <v>26</v>
      </c>
      <c r="J6" t="s">
        <v>26</v>
      </c>
      <c r="N6" t="s">
        <v>26</v>
      </c>
      <c r="R6" t="s">
        <v>26</v>
      </c>
      <c r="V6" t="s">
        <v>26</v>
      </c>
      <c r="Z6" t="s">
        <v>26</v>
      </c>
      <c r="AD6" t="s">
        <v>26</v>
      </c>
      <c r="AH6" t="s">
        <v>16</v>
      </c>
      <c r="AL6" t="s">
        <v>16</v>
      </c>
    </row>
    <row r="7" spans="1:49" x14ac:dyDescent="0.25">
      <c r="A7" t="s">
        <v>57</v>
      </c>
      <c r="B7" t="s">
        <v>18</v>
      </c>
      <c r="F7" t="s">
        <v>30</v>
      </c>
      <c r="J7" t="s">
        <v>30</v>
      </c>
      <c r="N7" t="s">
        <v>30</v>
      </c>
      <c r="R7" t="s">
        <v>30</v>
      </c>
      <c r="V7" t="s">
        <v>30</v>
      </c>
      <c r="Z7" t="s">
        <v>30</v>
      </c>
      <c r="AD7" t="s">
        <v>30</v>
      </c>
      <c r="AH7" t="s">
        <v>41</v>
      </c>
      <c r="AL7" t="s">
        <v>12</v>
      </c>
    </row>
    <row r="8" spans="1:49" x14ac:dyDescent="0.25">
      <c r="A8" t="s">
        <v>58</v>
      </c>
      <c r="B8" t="s">
        <v>6</v>
      </c>
      <c r="F8" t="s">
        <v>31</v>
      </c>
      <c r="J8" t="s">
        <v>31</v>
      </c>
      <c r="N8" t="s">
        <v>36</v>
      </c>
      <c r="R8" t="s">
        <v>36</v>
      </c>
      <c r="V8" t="s">
        <v>36</v>
      </c>
      <c r="Z8" t="s">
        <v>36</v>
      </c>
      <c r="AD8" t="s">
        <v>36</v>
      </c>
      <c r="AH8" t="s">
        <v>6</v>
      </c>
      <c r="AL8" t="s">
        <v>44</v>
      </c>
    </row>
    <row r="9" spans="1:49" x14ac:dyDescent="0.25">
      <c r="A9" t="s">
        <v>59</v>
      </c>
      <c r="B9" t="s">
        <v>19</v>
      </c>
      <c r="F9" t="s">
        <v>19</v>
      </c>
      <c r="J9" t="s">
        <v>19</v>
      </c>
      <c r="N9" t="s">
        <v>19</v>
      </c>
      <c r="R9" t="s">
        <v>19</v>
      </c>
      <c r="V9" t="s">
        <v>19</v>
      </c>
      <c r="Z9" t="s">
        <v>19</v>
      </c>
      <c r="AD9" t="s">
        <v>19</v>
      </c>
      <c r="AH9" t="s">
        <v>7</v>
      </c>
      <c r="AL9" t="s">
        <v>13</v>
      </c>
    </row>
    <row r="10" spans="1:49" x14ac:dyDescent="0.25">
      <c r="A10" t="s">
        <v>60</v>
      </c>
      <c r="B10" t="s">
        <v>20</v>
      </c>
      <c r="F10" t="s">
        <v>20</v>
      </c>
      <c r="J10" t="s">
        <v>20</v>
      </c>
      <c r="N10" t="s">
        <v>20</v>
      </c>
      <c r="R10" t="s">
        <v>20</v>
      </c>
      <c r="V10" t="s">
        <v>20</v>
      </c>
      <c r="Z10" t="s">
        <v>20</v>
      </c>
      <c r="AD10" t="s">
        <v>20</v>
      </c>
      <c r="AH10" t="s">
        <v>1</v>
      </c>
      <c r="AL10" t="s">
        <v>1</v>
      </c>
    </row>
    <row r="11" spans="1:49" x14ac:dyDescent="0.25">
      <c r="A11" t="s">
        <v>61</v>
      </c>
      <c r="B11" s="2">
        <v>19243</v>
      </c>
      <c r="F11" s="2">
        <v>19243</v>
      </c>
      <c r="J11" s="2">
        <v>19243</v>
      </c>
      <c r="N11" s="1">
        <v>19572</v>
      </c>
      <c r="R11" s="1">
        <v>19572</v>
      </c>
      <c r="V11" s="1">
        <v>19572</v>
      </c>
      <c r="Z11" s="1">
        <v>19572</v>
      </c>
      <c r="AD11" s="1">
        <v>19572</v>
      </c>
      <c r="AH11">
        <v>1952</v>
      </c>
      <c r="AL11" t="s">
        <v>1</v>
      </c>
    </row>
    <row r="12" spans="1:49" x14ac:dyDescent="0.25">
      <c r="A12" t="s">
        <v>62</v>
      </c>
      <c r="B12" s="2">
        <v>22685</v>
      </c>
      <c r="F12" s="2">
        <v>22685</v>
      </c>
      <c r="J12" s="2">
        <v>22685</v>
      </c>
      <c r="N12" s="1">
        <v>23012</v>
      </c>
      <c r="R12" s="1">
        <v>23012</v>
      </c>
      <c r="V12" s="1">
        <v>23012</v>
      </c>
      <c r="Z12" s="1">
        <v>23012</v>
      </c>
      <c r="AD12" s="1">
        <v>23012</v>
      </c>
      <c r="AH12">
        <v>1959</v>
      </c>
      <c r="AL12">
        <v>1969</v>
      </c>
    </row>
    <row r="13" spans="1:49" x14ac:dyDescent="0.25">
      <c r="A13" t="s">
        <v>63</v>
      </c>
      <c r="B13" t="s">
        <v>21</v>
      </c>
      <c r="F13" t="s">
        <v>21</v>
      </c>
      <c r="J13" t="s">
        <v>21</v>
      </c>
      <c r="N13" t="s">
        <v>21</v>
      </c>
      <c r="R13" t="s">
        <v>21</v>
      </c>
      <c r="V13" t="s">
        <v>21</v>
      </c>
      <c r="Z13" t="s">
        <v>21</v>
      </c>
      <c r="AD13" t="s">
        <v>21</v>
      </c>
      <c r="AH13" t="s">
        <v>21</v>
      </c>
      <c r="AL13" t="s">
        <v>45</v>
      </c>
    </row>
    <row r="14" spans="1:49" x14ac:dyDescent="0.25">
      <c r="A14" t="s">
        <v>64</v>
      </c>
      <c r="B14" t="s">
        <v>22</v>
      </c>
      <c r="F14" t="s">
        <v>22</v>
      </c>
      <c r="J14" t="s">
        <v>22</v>
      </c>
      <c r="N14" t="s">
        <v>22</v>
      </c>
      <c r="R14" t="s">
        <v>22</v>
      </c>
      <c r="V14" t="s">
        <v>22</v>
      </c>
      <c r="Z14" t="s">
        <v>22</v>
      </c>
      <c r="AD14" t="s">
        <v>22</v>
      </c>
      <c r="AH14" t="s">
        <v>22</v>
      </c>
      <c r="AL14" t="s">
        <v>1</v>
      </c>
    </row>
    <row r="15" spans="1:49" x14ac:dyDescent="0.25">
      <c r="A15" t="s">
        <v>65</v>
      </c>
      <c r="B15" t="s">
        <v>1</v>
      </c>
      <c r="F15" t="s">
        <v>1</v>
      </c>
      <c r="J15" t="s">
        <v>1</v>
      </c>
      <c r="N15" t="s">
        <v>1</v>
      </c>
      <c r="R15" t="s">
        <v>1</v>
      </c>
      <c r="V15" t="s">
        <v>1</v>
      </c>
      <c r="Z15" t="s">
        <v>1</v>
      </c>
      <c r="AD15" t="s">
        <v>1</v>
      </c>
      <c r="AH15" t="s">
        <v>14</v>
      </c>
      <c r="AL15" t="s">
        <v>14</v>
      </c>
    </row>
    <row r="16" spans="1:49" x14ac:dyDescent="0.25">
      <c r="A16" t="s">
        <v>66</v>
      </c>
      <c r="B16" t="s">
        <v>23</v>
      </c>
      <c r="F16" t="s">
        <v>23</v>
      </c>
      <c r="J16" t="s">
        <v>23</v>
      </c>
      <c r="N16" t="s">
        <v>23</v>
      </c>
      <c r="R16" t="s">
        <v>23</v>
      </c>
      <c r="V16" t="s">
        <v>23</v>
      </c>
      <c r="Z16" t="s">
        <v>23</v>
      </c>
      <c r="AD16" t="s">
        <v>23</v>
      </c>
      <c r="AH16" t="s">
        <v>23</v>
      </c>
      <c r="AL16" t="s">
        <v>23</v>
      </c>
    </row>
    <row r="17" spans="1:49" x14ac:dyDescent="0.25">
      <c r="A17" t="s">
        <v>67</v>
      </c>
      <c r="B17" t="s">
        <v>27</v>
      </c>
      <c r="F17" t="s">
        <v>27</v>
      </c>
      <c r="J17" t="s">
        <v>27</v>
      </c>
      <c r="N17" t="s">
        <v>27</v>
      </c>
      <c r="R17" t="s">
        <v>27</v>
      </c>
      <c r="V17" t="s">
        <v>27</v>
      </c>
      <c r="Z17" t="s">
        <v>27</v>
      </c>
      <c r="AD17" t="s">
        <v>27</v>
      </c>
      <c r="AH17" t="s">
        <v>27</v>
      </c>
      <c r="AL17" t="s">
        <v>47</v>
      </c>
    </row>
    <row r="18" spans="1:49" x14ac:dyDescent="0.25">
      <c r="A18" t="s">
        <v>56</v>
      </c>
      <c r="B18" t="s">
        <v>1</v>
      </c>
      <c r="F18" t="s">
        <v>1</v>
      </c>
      <c r="J18" t="s">
        <v>1</v>
      </c>
      <c r="N18" t="s">
        <v>1</v>
      </c>
      <c r="R18" t="s">
        <v>1</v>
      </c>
      <c r="V18" t="s">
        <v>1</v>
      </c>
      <c r="Z18" t="s">
        <v>1</v>
      </c>
      <c r="AD18" t="s">
        <v>1</v>
      </c>
      <c r="AH18" t="s">
        <v>1</v>
      </c>
      <c r="AL18" t="s">
        <v>48</v>
      </c>
    </row>
    <row r="19" spans="1:49" x14ac:dyDescent="0.25">
      <c r="A19" t="s">
        <v>68</v>
      </c>
      <c r="B19" t="s">
        <v>24</v>
      </c>
      <c r="F19" t="s">
        <v>24</v>
      </c>
      <c r="J19" t="s">
        <v>24</v>
      </c>
      <c r="N19" t="s">
        <v>24</v>
      </c>
      <c r="R19" t="s">
        <v>24</v>
      </c>
      <c r="V19" t="s">
        <v>24</v>
      </c>
      <c r="Z19" t="s">
        <v>24</v>
      </c>
      <c r="AD19" t="s">
        <v>24</v>
      </c>
      <c r="AH19" t="s">
        <v>24</v>
      </c>
      <c r="AL19" t="s">
        <v>46</v>
      </c>
    </row>
    <row r="20" spans="1:49" x14ac:dyDescent="0.25">
      <c r="A20" t="s">
        <v>69</v>
      </c>
      <c r="B20" t="s">
        <v>25</v>
      </c>
      <c r="F20" t="s">
        <v>32</v>
      </c>
      <c r="J20" t="s">
        <v>32</v>
      </c>
      <c r="N20" t="s">
        <v>37</v>
      </c>
      <c r="R20" t="s">
        <v>37</v>
      </c>
      <c r="V20" t="s">
        <v>37</v>
      </c>
      <c r="Z20" t="s">
        <v>37</v>
      </c>
      <c r="AD20" t="s">
        <v>37</v>
      </c>
      <c r="AH20" t="s">
        <v>37</v>
      </c>
      <c r="AL20" t="s">
        <v>1</v>
      </c>
    </row>
    <row r="21" spans="1:49" x14ac:dyDescent="0.25">
      <c r="A21" t="s">
        <v>70</v>
      </c>
      <c r="B21">
        <v>4835.5599999999995</v>
      </c>
      <c r="C21">
        <v>5298.31</v>
      </c>
      <c r="F21">
        <v>3721.88</v>
      </c>
      <c r="G21">
        <v>3642.49</v>
      </c>
      <c r="J21">
        <v>4178.58</v>
      </c>
      <c r="K21">
        <v>4182.4400000000005</v>
      </c>
      <c r="O21">
        <f>O22+O24+1188.45</f>
        <v>6151.36</v>
      </c>
      <c r="R21">
        <f>R22+R24+542.94</f>
        <v>4470.04</v>
      </c>
      <c r="V21">
        <f>835.07+V22+V24</f>
        <v>4808.38</v>
      </c>
      <c r="W21">
        <f>925.63+W22+W24</f>
        <v>5024.2</v>
      </c>
      <c r="Z21">
        <f>Z22+Z24+442.85</f>
        <v>3929.29</v>
      </c>
      <c r="AH21">
        <v>3700.89</v>
      </c>
      <c r="AI21">
        <v>3634.64</v>
      </c>
      <c r="AL21">
        <f>AL22+AL24+885.16</f>
        <v>4594.17</v>
      </c>
      <c r="AM21">
        <f>AM22+AM24+841.91</f>
        <v>4351.99</v>
      </c>
      <c r="AP21" t="str">
        <f>_xlfn.CONCAT(ROUND(GEOMEAN(B21:E21),0)," ","(",ROUND(MIN(B21:E21),0),"–",ROUND(MAX(B21:E21),0),")")</f>
        <v>5062 (4836–5298)</v>
      </c>
      <c r="AQ21">
        <f>COUNT(B21:E21)</f>
        <v>2</v>
      </c>
      <c r="AR21" t="str">
        <f>_xlfn.CONCAT(ROUND(GEOMEAN(F21:AK21),0)," ","(",ROUND(MIN(F21:AK21),0),"–",ROUND(MAX(F21:AK21),0),")")</f>
        <v>4257 (3635–6151)</v>
      </c>
      <c r="AS21">
        <f>COUNT(F21:AK21)</f>
        <v>11</v>
      </c>
      <c r="AT21" t="str">
        <f>_xlfn.CONCAT(ROUND(GEOMEAN(B21:AK21),0)," ","(",ROUND(MIN(B21:AK21),0),"–",ROUND(MAX(B21:AK21),0),")")</f>
        <v>4372 (3635–6151)</v>
      </c>
      <c r="AU21">
        <f>COUNT(B21:AK21)</f>
        <v>13</v>
      </c>
      <c r="AV21" t="str">
        <f>_xlfn.CONCAT(ROUND(GEOMEAN(AL21:AO21),0)," ","(",ROUND(MIN(AL21:AO21),0),"–",ROUND(MAX(AL21:AO21),0),")")</f>
        <v>4471 (4352–4594)</v>
      </c>
      <c r="AW21">
        <f>COUNT(AL21:AO21)</f>
        <v>2</v>
      </c>
    </row>
    <row r="22" spans="1:49" x14ac:dyDescent="0.25">
      <c r="A22" t="s">
        <v>71</v>
      </c>
      <c r="B22">
        <v>3228.04</v>
      </c>
      <c r="C22">
        <v>3446.11</v>
      </c>
      <c r="F22">
        <v>2177.9</v>
      </c>
      <c r="G22">
        <v>2165.0500000000002</v>
      </c>
      <c r="J22">
        <v>2594.7800000000002</v>
      </c>
      <c r="K22">
        <v>2708.1</v>
      </c>
      <c r="O22">
        <f>2537.48+1290.87</f>
        <v>3828.35</v>
      </c>
      <c r="R22">
        <v>3025.44</v>
      </c>
      <c r="V22">
        <v>2943.27</v>
      </c>
      <c r="W22">
        <v>3048.81</v>
      </c>
      <c r="Z22">
        <v>2603.04</v>
      </c>
      <c r="AA22">
        <v>2191.12</v>
      </c>
      <c r="AD22">
        <v>2462.58</v>
      </c>
      <c r="AE22">
        <v>2419.04</v>
      </c>
      <c r="AH22">
        <v>2055.6999999999998</v>
      </c>
      <c r="AI22">
        <v>1920.57</v>
      </c>
      <c r="AL22">
        <v>2508.65</v>
      </c>
      <c r="AM22">
        <v>2537.6999999999998</v>
      </c>
      <c r="AP22" t="str">
        <f>_xlfn.CONCAT(ROUND(GEOMEAN(B22:E22),0)," ","(",ROUND(MIN(B22:E22),0),"–",ROUND(MAX(B22:E22),0),")")</f>
        <v>3335 (3228–3446)</v>
      </c>
      <c r="AQ22">
        <f t="shared" ref="AQ22:AW55" si="0">COUNT(B22:E22)</f>
        <v>2</v>
      </c>
      <c r="AR22" t="str">
        <f>_xlfn.CONCAT(ROUND(GEOMEAN(F22:AK22),0)," ","(",ROUND(MIN(F22:AK22),0),"–",ROUND(MAX(F22:AK22),0),")")</f>
        <v>2539 (1921–3828)</v>
      </c>
      <c r="AS22">
        <f t="shared" ref="AS22:AS55" si="1">COUNT(F22:AK22)</f>
        <v>14</v>
      </c>
      <c r="AT22" t="str">
        <f t="shared" ref="AT22:AT25" si="2">_xlfn.CONCAT(ROUND(GEOMEAN(B22:AK22),0)," ","(",ROUND(MIN(B22:AK22),0),"–",ROUND(MAX(B22:AK22),0),")")</f>
        <v>2627 (1921–3828)</v>
      </c>
      <c r="AU22">
        <f t="shared" ref="AU22:AU55" si="3">COUNT(B22:AK22)</f>
        <v>16</v>
      </c>
      <c r="AV22" t="str">
        <f t="shared" ref="AV22:AV31" si="4">_xlfn.CONCAT(ROUND(GEOMEAN(AL22:AO22),0)," ","(",ROUND(MIN(AL22:AO22),0),"–",ROUND(MAX(AL22:AO22),0),")")</f>
        <v>2523 (2509–2538)</v>
      </c>
      <c r="AW22">
        <f t="shared" ref="AW22:AW55" si="5">COUNT(AL22:AO22)</f>
        <v>2</v>
      </c>
    </row>
    <row r="23" spans="1:49" x14ac:dyDescent="0.25">
      <c r="A23" t="s">
        <v>72</v>
      </c>
      <c r="B23">
        <v>823.15</v>
      </c>
      <c r="C23">
        <v>769.02</v>
      </c>
      <c r="F23">
        <v>558.83000000000004</v>
      </c>
      <c r="G23">
        <v>483.67</v>
      </c>
      <c r="J23">
        <v>407.88</v>
      </c>
      <c r="K23">
        <v>544.45000000000005</v>
      </c>
      <c r="N23">
        <v>913.98</v>
      </c>
      <c r="O23">
        <v>925.18</v>
      </c>
      <c r="R23">
        <v>706.77</v>
      </c>
      <c r="S23">
        <v>832.75</v>
      </c>
      <c r="V23">
        <v>724.86</v>
      </c>
      <c r="W23">
        <v>630.27</v>
      </c>
      <c r="Z23">
        <v>468.12</v>
      </c>
      <c r="AA23">
        <v>520.04999999999995</v>
      </c>
      <c r="AD23">
        <v>476.93</v>
      </c>
      <c r="AE23">
        <v>431.91</v>
      </c>
      <c r="AH23">
        <v>324.56</v>
      </c>
      <c r="AI23">
        <v>304.98</v>
      </c>
      <c r="AL23">
        <v>821.38</v>
      </c>
      <c r="AM23">
        <v>993.13</v>
      </c>
      <c r="AP23" t="str">
        <f>_xlfn.CONCAT(ROUND(GEOMEAN(B23:E23),0)," ","(",ROUND(MIN(B23:E23),0),"–",ROUND(MAX(B23:E23),0),")")</f>
        <v>796 (769–823)</v>
      </c>
      <c r="AQ23">
        <f t="shared" si="0"/>
        <v>2</v>
      </c>
      <c r="AR23" t="str">
        <f>_xlfn.CONCAT(ROUND(GEOMEAN(F23:AK23),0)," ","(",ROUND(MIN(F23:AK23),0),"–",ROUND(MAX(F23:AK23),0),")")</f>
        <v>549 (305–925)</v>
      </c>
      <c r="AS23">
        <f t="shared" si="1"/>
        <v>16</v>
      </c>
      <c r="AT23" t="str">
        <f t="shared" si="2"/>
        <v>572 (305–925)</v>
      </c>
      <c r="AU23">
        <f t="shared" si="3"/>
        <v>18</v>
      </c>
      <c r="AV23" t="str">
        <f t="shared" si="4"/>
        <v>903 (821–993)</v>
      </c>
      <c r="AW23">
        <f t="shared" si="5"/>
        <v>2</v>
      </c>
    </row>
    <row r="24" spans="1:49" x14ac:dyDescent="0.25">
      <c r="A24" t="s">
        <v>73</v>
      </c>
      <c r="B24">
        <v>1607.52</v>
      </c>
      <c r="C24">
        <v>1241.95</v>
      </c>
      <c r="F24">
        <v>1037.8800000000001</v>
      </c>
      <c r="G24">
        <v>1027.8499999999999</v>
      </c>
      <c r="J24">
        <v>1015.78</v>
      </c>
      <c r="K24">
        <v>853.24</v>
      </c>
      <c r="N24">
        <v>1839.82</v>
      </c>
      <c r="O24">
        <v>1134.56</v>
      </c>
      <c r="R24">
        <v>901.66</v>
      </c>
      <c r="S24">
        <v>838.64</v>
      </c>
      <c r="V24">
        <v>1030.04</v>
      </c>
      <c r="W24">
        <v>1049.76</v>
      </c>
      <c r="Z24">
        <v>883.4</v>
      </c>
      <c r="AH24">
        <v>1040.8399999999999</v>
      </c>
      <c r="AI24">
        <v>1002.32</v>
      </c>
      <c r="AL24">
        <v>1200.3599999999999</v>
      </c>
      <c r="AM24">
        <v>972.38</v>
      </c>
      <c r="AP24" t="str">
        <f>_xlfn.CONCAT(ROUND(GEOMEAN(B24:E24),0)," ","(",ROUND(MIN(B24:E24),0),"–",ROUND(MAX(B24:E24),0),")")</f>
        <v>1413 (1242–1608)</v>
      </c>
      <c r="AQ24">
        <f t="shared" si="0"/>
        <v>2</v>
      </c>
      <c r="AR24" t="str">
        <f>_xlfn.CONCAT(ROUND(GEOMEAN(F24:AK24),0)," ","(",ROUND(MIN(F24:AK24),0),"–",ROUND(MAX(F24:AK24),0),")")</f>
        <v>1029 (839–1840)</v>
      </c>
      <c r="AS24">
        <f t="shared" si="1"/>
        <v>13</v>
      </c>
      <c r="AT24" t="str">
        <f t="shared" si="2"/>
        <v>1074 (839–1840)</v>
      </c>
      <c r="AU24">
        <f t="shared" si="3"/>
        <v>15</v>
      </c>
      <c r="AV24" t="str">
        <f t="shared" si="4"/>
        <v>1080 (972–1200)</v>
      </c>
      <c r="AW24">
        <f t="shared" si="5"/>
        <v>2</v>
      </c>
    </row>
    <row r="25" spans="1:49" x14ac:dyDescent="0.25">
      <c r="A25" t="s">
        <v>74</v>
      </c>
      <c r="B25">
        <v>197.67</v>
      </c>
      <c r="C25">
        <v>256.7</v>
      </c>
      <c r="F25">
        <v>206.96</v>
      </c>
      <c r="G25">
        <v>256.70999999999998</v>
      </c>
      <c r="N25">
        <v>249.74</v>
      </c>
      <c r="O25">
        <v>214.39</v>
      </c>
      <c r="R25">
        <v>172.75</v>
      </c>
      <c r="S25">
        <v>119.97</v>
      </c>
      <c r="V25">
        <v>235.42</v>
      </c>
      <c r="W25">
        <v>232.38</v>
      </c>
      <c r="Z25">
        <v>158.04</v>
      </c>
      <c r="AA25">
        <v>130</v>
      </c>
      <c r="AD25">
        <v>145.62</v>
      </c>
      <c r="AH25">
        <v>127.49</v>
      </c>
      <c r="AI25">
        <v>138.26</v>
      </c>
      <c r="AL25">
        <v>176.67</v>
      </c>
      <c r="AM25">
        <v>190.81</v>
      </c>
      <c r="AP25" t="str">
        <f>_xlfn.CONCAT(ROUND(GEOMEAN(B25:E25),0)," ","(",ROUND(MIN(B25:E25),0),"–",ROUND(MAX(B25:E25),0),")")</f>
        <v>225 (198–257)</v>
      </c>
      <c r="AQ25">
        <f t="shared" si="0"/>
        <v>2</v>
      </c>
      <c r="AR25" t="str">
        <f>_xlfn.CONCAT(ROUND(GEOMEAN(F25:AK25),0)," ","(",ROUND(MIN(F25:AK25),0),"–",ROUND(MAX(F25:AK25),0),")")</f>
        <v>177 (120–257)</v>
      </c>
      <c r="AS25">
        <f t="shared" si="1"/>
        <v>13</v>
      </c>
      <c r="AT25" t="str">
        <f t="shared" si="2"/>
        <v>183 (120–257)</v>
      </c>
      <c r="AU25">
        <f t="shared" si="3"/>
        <v>15</v>
      </c>
      <c r="AV25" t="str">
        <f t="shared" si="4"/>
        <v>184 (177–191)</v>
      </c>
      <c r="AW25">
        <f t="shared" si="5"/>
        <v>2</v>
      </c>
    </row>
    <row r="26" spans="1:49" x14ac:dyDescent="0.25">
      <c r="A26" t="s">
        <v>75</v>
      </c>
      <c r="B26">
        <f>ROUND(AVERAGE(B48,C48,B50,C50,D50,E48,E50,D52,C52,B52,B54,C54,D54,E52,D48,E54),2)</f>
        <v>74.27</v>
      </c>
      <c r="F26">
        <f>ROUND(AVERAGE(F48,G48,F50,G50,H50,I48,I50,H52,G52,F52,F54,G54,H54,I52,H48,I54),2)</f>
        <v>77.55</v>
      </c>
      <c r="J26">
        <f>ROUND(AVERAGE(J48,K48,J50,K50,L50,M48,M50,L52,K52,J52,J54,K54,L54,M52,L48,M54),2)</f>
        <v>73.55</v>
      </c>
      <c r="N26">
        <f>ROUND(AVERAGE(N48,O48,N50,O50,P50,Q48,Q50,P52,O52,N52,N54,O54,P54,Q52,P48,Q54),2)</f>
        <v>74.709999999999994</v>
      </c>
      <c r="R26">
        <f>ROUND(AVERAGE(R48,S48,R50,S50,T50,U48,U50,T52,S52,R52,R54,S54,T54,U52,T48,U54),2)</f>
        <v>71.33</v>
      </c>
      <c r="V26">
        <f>ROUND(AVERAGE(V48,W48,V50,W50,X50,Y48,Y50,X52,W52,V52,V54,W54,X54,Y52,X48,Y54),2)</f>
        <v>71.81</v>
      </c>
      <c r="Z26">
        <f>ROUND(AVERAGE(Z48,AA48,Z50,AA50,AB50,AC48,AC50,AB52,AA52,Z52,Z54,AA54,AB54,AC52,AB48,AC54),2)</f>
        <v>68.180000000000007</v>
      </c>
      <c r="AH26">
        <f>ROUND(AVERAGE(AH48,AI48,AH50,AI50,AJ50,AK48,AK50,AJ52,AI52,AH52,AH54,AI54,AJ54,AK52,AJ48,AK54),2)</f>
        <v>68.78</v>
      </c>
      <c r="AL26">
        <f>ROUND(AVERAGE(AL48,AM48,AL50,AM50,AN50,AO48,AO50,AN52,AM52,AL52,AL54,AM54,AN54,AO52,AN48,AO54),2)</f>
        <v>51.68</v>
      </c>
      <c r="AP26" t="str">
        <f>_xlfn.CONCAT(ROUND(GEOMEAN(B48:E48,B50:E50,B52:E52,B54:E54),1)," ","(",ROUND(MIN(B48:E48,B50:E50,B52:E52,B54:E54),1),"–",ROUND(MAX(B48:E48,B50:E50,B52:E52,B54:E54),1),")")</f>
        <v>74.2 (69.4–78.3)</v>
      </c>
      <c r="AQ26">
        <f>COUNT(B48:E48,B50:E50,B52:E52,B54:E54)</f>
        <v>13</v>
      </c>
      <c r="AR26" t="str">
        <f>_xlfn.CONCAT(ROUND(GEOMEAN(F48:AK48,F50:AK50,F52:AK52,F54:AK54),1)," ","(",ROUND(MIN(F48:AK48,F50:AK50,F52:AK52,F54:AK54),1),"–",ROUND(MAX(F48:AK48,F50:AK50,F52:AK52,F54:AK54),1),")")</f>
        <v>72.3 (55.7–85.4)</v>
      </c>
      <c r="AS26">
        <f>COUNT(F48:AK48,F50:AK50,F52:AK52,F54:AK54)</f>
        <v>104</v>
      </c>
      <c r="AT26" t="str">
        <f>_xlfn.CONCAT(ROUND(GEOMEAN(B48:AK48,B50:AK50,B52:AK52,B54:AK54),1)," ","(",ROUND(MIN(B48:AK48,B50:AK50,B52:AK52,B54:AK54),1),"–",ROUND(MAX(B48:AK48,B50:AK50,B52:AK52,B54:AK54),1),")")</f>
        <v>72.5 (55.7–85.4)</v>
      </c>
      <c r="AU26">
        <f>COUNT(B48:AK48,B50:AK50,B52:AK52,B54:AK54)</f>
        <v>117</v>
      </c>
      <c r="AV26" t="str">
        <f>_xlfn.CONCAT(ROUND(GEOMEAN(AL48:AO48,AL50:AO50,AL52:AO52,AL54:AO54),1)," ","(",ROUND(MIN(AL48:AO48,AL50:AO50,AL52:AO52,AL54:AO54),1),"–",ROUND(MAX(AL48:AO48,AL50:AO50,AL52:AO52,AL54:AO54),1),")")</f>
        <v>51.5 (43.7–63.1)</v>
      </c>
      <c r="AW26">
        <f>COUNT(AL48:AO48,AL50:AO50,AL52:AO52,AL54:AO54)</f>
        <v>16</v>
      </c>
    </row>
    <row r="27" spans="1:49" x14ac:dyDescent="0.25">
      <c r="A27" t="s">
        <v>76</v>
      </c>
      <c r="B27">
        <f>ROUND(AVERAGE(B49,C49,B51,C51,D51,E49,E51,D53,C53,B53,B55,C55,D55,E53,D49,E55),2)</f>
        <v>93.74</v>
      </c>
      <c r="F27">
        <f>ROUND(AVERAGE(F49,G49,F51,G51,H51,I49,I51,H53,G53,F53,F55,G55,H55,I53,H49,I55),2)</f>
        <v>104.71</v>
      </c>
      <c r="J27" t="s">
        <v>1</v>
      </c>
      <c r="N27">
        <f>ROUND(AVERAGE(N49,O49,N51,O51,P51,Q49,Q51,P53,O53,N53,N55,O55,P55,Q53,P49,Q55),2)</f>
        <v>101.97</v>
      </c>
      <c r="R27">
        <f>ROUND(AVERAGE(R49,S49,R51,S51,T51,U49,U51,T53,S53,R53,R55,S55,T55,U53,T49,U55),2)</f>
        <v>89.85</v>
      </c>
      <c r="V27">
        <f>ROUND(AVERAGE(V49,W49,V51,W51,X51,Y49,Y51,X53,W53,V53,V55,W55,X55,Y53,X49,Y55),2)</f>
        <v>97.61</v>
      </c>
      <c r="AH27">
        <f>ROUND(AVERAGE(AH49,AI49,AH51,AI51,AJ51,AK49,AK51,AJ53,AI53,AH53,AH55,AI55,AJ55,AK53,AJ49,AK55),2)</f>
        <v>84.28</v>
      </c>
      <c r="AL27">
        <f>ROUND(AVERAGE(AL49,AM49,AL51,AM51,AN51,AO49,AO51,AN53,AM53,AL53,AL55,AM55,AN55,AO53,AN49,AO55),2)</f>
        <v>77.069999999999993</v>
      </c>
      <c r="AP27" t="str">
        <f>_xlfn.CONCAT(ROUND(GEOMEAN(B49:E49,B51:E51,B53:E53,B55:E55),1)," ","(",ROUND(MIN(B49:E49,B51:E51,B53:E53,B55:E55),1),"–",ROUND(MAX(B49:E49,B51:E51,B53:E53,B55:E55),0),")")</f>
        <v>93.4 (80–106)</v>
      </c>
      <c r="AQ27">
        <f>COUNT(B49:E49,B51:E51,B53:E53,B55:E55)</f>
        <v>9</v>
      </c>
      <c r="AR27" t="str">
        <f>_xlfn.CONCAT(ROUND(GEOMEAN(F49:AK49,F51:AK51,F53:AK53,F55:AK55),1)," ","(",ROUND(MIN(F49:AK49,F51:AK51,F53:AK53,F55:AK55),1),"–",ROUND(MAX(F49:AK49,F51:AK51,F53:AK53,F55:AK55),0),")")</f>
        <v>98.9 (73.2–120)</v>
      </c>
      <c r="AS27">
        <f>COUNT(F49:AK49,F51:AK51,F53:AK53,F55:AK55)</f>
        <v>44</v>
      </c>
      <c r="AT27" t="str">
        <f>_xlfn.CONCAT(ROUND(GEOMEAN(B49:AK49,B51:AK51,B53:AK53,B55:AK55),1)," ","(",ROUND(MIN(B49:AK49,B51:AK51,B53:AK53,B55:AK55),1),"–",ROUND(MAX(B49:AK49,B51:AK51,B53:AK53,B55:AK55),0),")")</f>
        <v>97.9 (73.2–120)</v>
      </c>
      <c r="AU27">
        <f>COUNT(B49:AK49,B51:AK51,B53:AK53,B55:AK55)</f>
        <v>53</v>
      </c>
      <c r="AV27" t="str">
        <f>_xlfn.CONCAT(ROUND(GEOMEAN(AL49:AO49,AL51:AO51,AL53:AO53,AL55:AO55),1)," ","(",ROUND(MIN(AL49:AO49,AL51:AO51,AL53:AO53,AL55:AO55),1),"–",ROUND(MAX(AL49:AO49,AL51:AO51,AL53:AO53,AL55:AO55),1),")")</f>
        <v>76.9 (64.4–82.5)</v>
      </c>
      <c r="AW27">
        <f>COUNT(AL49:AO49,AL51:AO51,AL53:AO53,AL55:AO55)</f>
        <v>16</v>
      </c>
    </row>
    <row r="28" spans="1:49" x14ac:dyDescent="0.25">
      <c r="A28" t="s">
        <v>77</v>
      </c>
      <c r="B28">
        <v>18.88</v>
      </c>
      <c r="D28">
        <v>19</v>
      </c>
      <c r="F28">
        <v>18.12</v>
      </c>
      <c r="J28">
        <v>18.850000000000001</v>
      </c>
      <c r="N28">
        <v>17.57</v>
      </c>
      <c r="O28">
        <v>17.670000000000002</v>
      </c>
      <c r="P28">
        <v>19.600000000000001</v>
      </c>
      <c r="V28">
        <v>19.72</v>
      </c>
      <c r="Z28">
        <v>18.37</v>
      </c>
      <c r="AD28" t="s">
        <v>1</v>
      </c>
      <c r="AH28">
        <v>18.25</v>
      </c>
      <c r="AI28">
        <v>18.510000000000002</v>
      </c>
      <c r="AJ28">
        <v>19.13</v>
      </c>
      <c r="AL28">
        <v>18.2</v>
      </c>
      <c r="AP28" t="str">
        <f>_xlfn.CONCAT(ROUND(GEOMEAN(B28:E28),1)," ","(",ROUND(MIN(B28:E28),1),"–",ROUND(MAX(B28:E28),1),")")</f>
        <v>18.9 (18.9–19)</v>
      </c>
      <c r="AQ28">
        <f t="shared" si="0"/>
        <v>2</v>
      </c>
      <c r="AR28" t="str">
        <f>_xlfn.CONCAT(ROUND(GEOMEAN(F28:AK28),1)," ","(",ROUND(MIN(F28:AK28),1),"–",ROUND(MAX(F28:AK28),1),")")</f>
        <v>18.6 (17.6–19.7)</v>
      </c>
      <c r="AS28">
        <f t="shared" si="1"/>
        <v>10</v>
      </c>
      <c r="AT28" t="str">
        <f>_xlfn.CONCAT(ROUND(GEOMEAN(B28:AK28),1)," ","(",ROUND(MIN(B28:AK28),1),"–",ROUND(MAX(B28:AK28),1),")")</f>
        <v>18.6 (17.6–19.7)</v>
      </c>
      <c r="AU28">
        <f t="shared" si="3"/>
        <v>12</v>
      </c>
      <c r="AV28" t="str">
        <f>_xlfn.CONCAT(ROUND(GEOMEAN(AL28:AO28),1))</f>
        <v>18.2</v>
      </c>
      <c r="AW28">
        <f t="shared" si="5"/>
        <v>1</v>
      </c>
    </row>
    <row r="29" spans="1:49" x14ac:dyDescent="0.25">
      <c r="A29" t="s">
        <v>2</v>
      </c>
      <c r="B29">
        <v>46.11</v>
      </c>
      <c r="C29">
        <v>45.48</v>
      </c>
      <c r="D29">
        <v>46.96</v>
      </c>
      <c r="F29">
        <v>41.96</v>
      </c>
      <c r="N29">
        <v>47.87</v>
      </c>
      <c r="O29">
        <v>41.05</v>
      </c>
      <c r="Z29" t="s">
        <v>1</v>
      </c>
      <c r="AD29" t="s">
        <v>1</v>
      </c>
      <c r="AH29">
        <v>44.12</v>
      </c>
      <c r="AJ29">
        <v>45.96</v>
      </c>
      <c r="AP29" t="str">
        <f>_xlfn.CONCAT(ROUND(GEOMEAN(B29:E29),1)," ","(",ROUND(MIN(B29:E29),1),"–",ROUND(MAX(B29:E29),1),")")</f>
        <v>46.2 (45.5–47)</v>
      </c>
      <c r="AQ29">
        <f t="shared" si="0"/>
        <v>3</v>
      </c>
      <c r="AR29" t="str">
        <f>_xlfn.CONCAT(ROUND(GEOMEAN(F29:AK29),1)," ","(",ROUND(MIN(F29:AK29),1),"–",ROUND(MAX(F29:AK29),1),")")</f>
        <v>44.1 (41.1–47.9)</v>
      </c>
      <c r="AS29">
        <f t="shared" si="1"/>
        <v>5</v>
      </c>
      <c r="AT29" t="str">
        <f>_xlfn.CONCAT(ROUND(GEOMEAN(B29:AK29),1)," ","(",ROUND(MIN(B29:AK29),1),"–",ROUND(MAX(B29:AK29),1),")")</f>
        <v>44.9 (41.1–47.9)</v>
      </c>
      <c r="AU29">
        <f t="shared" si="3"/>
        <v>8</v>
      </c>
      <c r="AV29" t="s">
        <v>1</v>
      </c>
      <c r="AW29">
        <f t="shared" si="5"/>
        <v>0</v>
      </c>
    </row>
    <row r="30" spans="1:49" x14ac:dyDescent="0.25">
      <c r="A30" t="s">
        <v>78</v>
      </c>
      <c r="B30">
        <v>325.33</v>
      </c>
      <c r="C30">
        <v>335.88</v>
      </c>
      <c r="F30">
        <v>329.01</v>
      </c>
      <c r="G30">
        <v>316.10000000000002</v>
      </c>
      <c r="J30">
        <v>325.63</v>
      </c>
      <c r="K30">
        <v>330.67</v>
      </c>
      <c r="N30">
        <v>346.37</v>
      </c>
      <c r="O30">
        <v>412.06</v>
      </c>
      <c r="R30">
        <v>313.58999999999997</v>
      </c>
      <c r="S30">
        <v>306.44</v>
      </c>
      <c r="V30">
        <v>362.92</v>
      </c>
      <c r="W30">
        <v>361.95</v>
      </c>
      <c r="Z30">
        <v>306.05</v>
      </c>
      <c r="AD30" t="s">
        <v>1</v>
      </c>
      <c r="AH30">
        <v>316.25</v>
      </c>
      <c r="AI30">
        <v>281.27999999999997</v>
      </c>
      <c r="AL30">
        <v>365.19</v>
      </c>
      <c r="AM30">
        <v>326.44</v>
      </c>
      <c r="AP30" t="str">
        <f>_xlfn.CONCAT(ROUND(GEOMEAN(B30:E30),0)," ","(",ROUND(MIN(B30:E30),0),"–",ROUND(MAX(B30:E30),0),")")</f>
        <v>331 (325–336)</v>
      </c>
      <c r="AQ30">
        <f t="shared" si="0"/>
        <v>2</v>
      </c>
      <c r="AR30" t="str">
        <f>_xlfn.CONCAT(ROUND(GEOMEAN(F30:AK30),0)," ","(",ROUND(MIN(F30:AK30),0),"–",ROUND(MAX(F30:AK30),0),")")</f>
        <v>330 (281–412)</v>
      </c>
      <c r="AS30">
        <f t="shared" si="1"/>
        <v>13</v>
      </c>
      <c r="AT30" t="str">
        <f>_xlfn.CONCAT(ROUND(GEOMEAN(B30:AK30),0)," ","(",ROUND(MIN(B30:AK30),0),"–",ROUND(MAX(B30:AK30),0),")")</f>
        <v>330 (281–412)</v>
      </c>
      <c r="AU30">
        <f t="shared" si="3"/>
        <v>15</v>
      </c>
      <c r="AV30" t="str">
        <f t="shared" si="4"/>
        <v>345 (326–365)</v>
      </c>
      <c r="AW30">
        <f t="shared" si="5"/>
        <v>2</v>
      </c>
    </row>
    <row r="31" spans="1:49" x14ac:dyDescent="0.25">
      <c r="A31" t="s">
        <v>79</v>
      </c>
      <c r="B31">
        <v>393.89</v>
      </c>
      <c r="C31">
        <v>276.07</v>
      </c>
      <c r="F31">
        <v>352.8</v>
      </c>
      <c r="G31">
        <v>398.55</v>
      </c>
      <c r="J31">
        <v>188.61</v>
      </c>
      <c r="K31">
        <v>200.52</v>
      </c>
      <c r="N31">
        <v>336.8</v>
      </c>
      <c r="O31">
        <v>295.91000000000003</v>
      </c>
      <c r="R31">
        <v>222.41</v>
      </c>
      <c r="S31">
        <v>246.95</v>
      </c>
      <c r="V31">
        <v>277.36</v>
      </c>
      <c r="W31">
        <v>260.91000000000003</v>
      </c>
      <c r="Z31">
        <v>228.89</v>
      </c>
      <c r="AD31" t="s">
        <v>1</v>
      </c>
      <c r="AH31">
        <v>244.09</v>
      </c>
      <c r="AI31">
        <v>227.8</v>
      </c>
      <c r="AL31">
        <v>269.16000000000003</v>
      </c>
      <c r="AM31">
        <v>274.19</v>
      </c>
      <c r="AP31" t="str">
        <f>_xlfn.CONCAT(ROUND(GEOMEAN(B31:E31),0)," ","(",ROUND(MIN(B31:E31),0),"–",ROUND(MAX(B31:E31),0),")")</f>
        <v>330 (276–394)</v>
      </c>
      <c r="AQ31">
        <f t="shared" si="0"/>
        <v>2</v>
      </c>
      <c r="AR31" t="str">
        <f>_xlfn.CONCAT(ROUND(GEOMEAN(F31:AK31),0)," ","(",ROUND(MIN(F31:AK31),0),"–",ROUND(MAX(F31:AK31),0),")")</f>
        <v>262 (189–399)</v>
      </c>
      <c r="AS31">
        <f t="shared" si="1"/>
        <v>13</v>
      </c>
      <c r="AT31" t="str">
        <f>_xlfn.CONCAT(ROUND(GEOMEAN(B31:AK31),0)," ","(",ROUND(MIN(B31:AK31),0),"–",ROUND(MAX(B31:AK31),0),")")</f>
        <v>270 (189–399)</v>
      </c>
      <c r="AU31">
        <f t="shared" si="3"/>
        <v>15</v>
      </c>
      <c r="AV31" t="str">
        <f t="shared" si="4"/>
        <v>272 (269–274)</v>
      </c>
      <c r="AW31">
        <f t="shared" si="5"/>
        <v>2</v>
      </c>
    </row>
    <row r="32" spans="1:49" x14ac:dyDescent="0.25">
      <c r="A32" t="s">
        <v>80</v>
      </c>
      <c r="B32">
        <v>441.71</v>
      </c>
      <c r="F32">
        <v>319.60000000000002</v>
      </c>
      <c r="J32">
        <v>453.59</v>
      </c>
      <c r="N32">
        <v>458.97</v>
      </c>
      <c r="R32">
        <v>356.97</v>
      </c>
      <c r="V32">
        <v>450.76</v>
      </c>
      <c r="Z32">
        <v>419.99</v>
      </c>
      <c r="AD32">
        <v>451.63</v>
      </c>
      <c r="AH32">
        <v>335.99</v>
      </c>
      <c r="AL32">
        <v>460.8</v>
      </c>
      <c r="AP32" t="str">
        <f>_xlfn.CONCAT(ROUND(GEOMEAN(B32:E32),0))</f>
        <v>442</v>
      </c>
      <c r="AQ32">
        <f t="shared" si="0"/>
        <v>1</v>
      </c>
      <c r="AR32" t="str">
        <f>_xlfn.CONCAT(ROUND(GEOMEAN(F32:AK32),0)," ","(",ROUND(MIN(F32:AK32),0),"–",ROUND(MAX(F32:AK32),0),")")</f>
        <v>402 (320–459)</v>
      </c>
      <c r="AS32">
        <f t="shared" si="1"/>
        <v>8</v>
      </c>
      <c r="AT32" t="str">
        <f>_xlfn.CONCAT(ROUND(GEOMEAN(B32:AK32),0)," ","(",ROUND(MIN(B32:AK32),0),"–",ROUND(MAX(B32:AK32),0),")")</f>
        <v>406 (320–459)</v>
      </c>
      <c r="AU32">
        <f t="shared" si="3"/>
        <v>9</v>
      </c>
      <c r="AV32" t="str">
        <f>_xlfn.CONCAT(ROUND(GEOMEAN(AL32:AO32),0))</f>
        <v>461</v>
      </c>
      <c r="AW32">
        <f t="shared" si="5"/>
        <v>1</v>
      </c>
    </row>
    <row r="33" spans="1:49" x14ac:dyDescent="0.25">
      <c r="A33" t="s">
        <v>81</v>
      </c>
      <c r="B33">
        <v>1086.55</v>
      </c>
      <c r="F33">
        <v>733.63</v>
      </c>
      <c r="J33">
        <v>882.64</v>
      </c>
      <c r="N33">
        <v>1098</v>
      </c>
      <c r="R33">
        <v>800.44</v>
      </c>
      <c r="V33">
        <v>1036.1300000000001</v>
      </c>
      <c r="Z33">
        <v>732.95</v>
      </c>
      <c r="AD33">
        <v>772.37</v>
      </c>
      <c r="AH33">
        <v>835.02</v>
      </c>
      <c r="AL33">
        <v>1145.93</v>
      </c>
      <c r="AP33" t="str">
        <f>_xlfn.CONCAT(ROUND(GEOMEAN(B33:E33),0))</f>
        <v>1087</v>
      </c>
      <c r="AQ33">
        <f t="shared" si="0"/>
        <v>1</v>
      </c>
      <c r="AR33" t="str">
        <f>_xlfn.CONCAT(ROUND(GEOMEAN(F33:AK33),0)," ","(",ROUND(MIN(F33:AK33),0),"–",ROUND(MAX(F33:AK33),0),")")</f>
        <v>852 (733–1098)</v>
      </c>
      <c r="AS33">
        <f t="shared" si="1"/>
        <v>8</v>
      </c>
      <c r="AT33" t="str">
        <f>_xlfn.CONCAT(ROUND(GEOMEAN(B33:AK33),0)," ","(",ROUND(MIN(B33:AK33),0),"–",ROUND(MAX(B33:AK33),0),")")</f>
        <v>876 (733–1098)</v>
      </c>
      <c r="AU33">
        <f t="shared" si="3"/>
        <v>9</v>
      </c>
      <c r="AV33" t="str">
        <f>_xlfn.CONCAT(ROUND(GEOMEAN(AL33:AO33),0))</f>
        <v>1146</v>
      </c>
      <c r="AW33">
        <f t="shared" si="5"/>
        <v>1</v>
      </c>
    </row>
    <row r="34" spans="1:49" x14ac:dyDescent="0.25">
      <c r="A34" t="s">
        <v>82</v>
      </c>
      <c r="B34" t="s">
        <v>1</v>
      </c>
      <c r="F34" t="s">
        <v>1</v>
      </c>
      <c r="J34" t="s">
        <v>1</v>
      </c>
      <c r="L34">
        <v>8.7100000000000009</v>
      </c>
      <c r="N34">
        <v>12.6</v>
      </c>
      <c r="P34">
        <v>4.45</v>
      </c>
      <c r="R34" t="s">
        <v>1</v>
      </c>
      <c r="V34">
        <v>11.49</v>
      </c>
      <c r="X34">
        <v>10.67</v>
      </c>
      <c r="Z34">
        <v>10.039999999999999</v>
      </c>
      <c r="AB34">
        <v>12.31</v>
      </c>
      <c r="AD34">
        <v>6.92</v>
      </c>
      <c r="AF34">
        <v>7.08</v>
      </c>
      <c r="AH34" t="s">
        <v>1</v>
      </c>
      <c r="AJ34" t="s">
        <v>1</v>
      </c>
      <c r="AL34">
        <v>14.75</v>
      </c>
      <c r="AN34">
        <v>6.21</v>
      </c>
      <c r="AP34" t="s">
        <v>1</v>
      </c>
      <c r="AQ34">
        <f t="shared" si="0"/>
        <v>0</v>
      </c>
      <c r="AR34" t="str">
        <f>_xlfn.CONCAT(ROUND(GEOMEAN(F34:AK34),2)," ","(",ROUND(MIN(F34:AK34),2),"–",ROUND(MAX(F34:AK34),2),")")</f>
        <v>8.93 (4.45–12.6)</v>
      </c>
      <c r="AS34">
        <f t="shared" si="1"/>
        <v>9</v>
      </c>
      <c r="AT34" t="str">
        <f>_xlfn.CONCAT(ROUND(GEOMEAN(B34:AK34),2)," ","(",ROUND(MIN(B34:AK34),2),"–",ROUND(MAX(B34:AK34),2),")")</f>
        <v>8.93 (4.45–12.6)</v>
      </c>
      <c r="AU34">
        <f t="shared" si="3"/>
        <v>9</v>
      </c>
      <c r="AV34" t="str">
        <f>_xlfn.CONCAT(ROUND(GEOMEAN(AL34:AO34),2)," ","(",ROUND(MIN(AL34:AO34),2),"–",ROUND(MAX(AL34:AO34),1),")")</f>
        <v>9.57 (6.21–14.8)</v>
      </c>
      <c r="AW34">
        <f t="shared" si="5"/>
        <v>2</v>
      </c>
    </row>
    <row r="35" spans="1:49" x14ac:dyDescent="0.25">
      <c r="A35" t="s">
        <v>83</v>
      </c>
      <c r="B35">
        <v>115.58</v>
      </c>
      <c r="C35">
        <v>118.57</v>
      </c>
      <c r="D35">
        <v>125.84</v>
      </c>
      <c r="E35">
        <v>122.18</v>
      </c>
      <c r="F35">
        <v>126.4</v>
      </c>
      <c r="G35">
        <v>127.79</v>
      </c>
      <c r="H35">
        <v>127.22</v>
      </c>
      <c r="I35">
        <v>122.3</v>
      </c>
      <c r="J35">
        <v>94.56</v>
      </c>
      <c r="K35">
        <v>89.83</v>
      </c>
      <c r="L35">
        <v>89.71</v>
      </c>
      <c r="M35">
        <v>85.44</v>
      </c>
      <c r="N35">
        <v>125.94</v>
      </c>
      <c r="O35">
        <v>118.88</v>
      </c>
      <c r="P35">
        <v>106.54</v>
      </c>
      <c r="Q35">
        <v>106.67</v>
      </c>
      <c r="R35">
        <v>92.98</v>
      </c>
      <c r="S35">
        <v>94.57</v>
      </c>
      <c r="V35">
        <v>120.82</v>
      </c>
      <c r="W35">
        <v>119.12</v>
      </c>
      <c r="X35">
        <v>117.07</v>
      </c>
      <c r="Y35">
        <v>116.64</v>
      </c>
      <c r="Z35">
        <v>108.45</v>
      </c>
      <c r="AA35">
        <v>107.07</v>
      </c>
      <c r="AB35">
        <v>100.81</v>
      </c>
      <c r="AC35">
        <v>101.52</v>
      </c>
      <c r="AD35">
        <v>102.6</v>
      </c>
      <c r="AE35">
        <v>105.77</v>
      </c>
      <c r="AF35">
        <v>82.92</v>
      </c>
      <c r="AG35">
        <v>82.98</v>
      </c>
      <c r="AH35">
        <v>100.45</v>
      </c>
      <c r="AI35">
        <v>102.92</v>
      </c>
      <c r="AJ35">
        <v>91.95</v>
      </c>
      <c r="AK35">
        <v>95.88</v>
      </c>
      <c r="AL35">
        <v>67.86</v>
      </c>
      <c r="AM35">
        <v>70.36</v>
      </c>
      <c r="AN35">
        <v>78.75</v>
      </c>
      <c r="AO35">
        <v>78.97</v>
      </c>
      <c r="AP35" t="str">
        <f>_xlfn.CONCAT(ROUND(GEOMEAN(B35:E35),0)," ","(",ROUND(MIN(B35:E35),0),"–",ROUND(MAX(B35:E35),0),")")</f>
        <v>120 (116–126)</v>
      </c>
      <c r="AQ35">
        <f t="shared" si="0"/>
        <v>4</v>
      </c>
      <c r="AR35" t="str">
        <f>_xlfn.CONCAT(ROUND(GEOMEAN(F35:AK35),0)," ","(",ROUND(MIN(F35:AK35),1),"–",ROUND(MAX(F35:AK35),0),")")</f>
        <v>105 (82.9–128)</v>
      </c>
      <c r="AS35">
        <f t="shared" si="1"/>
        <v>30</v>
      </c>
      <c r="AT35" t="str">
        <f>_xlfn.CONCAT(ROUND(GEOMEAN(B35:AK35),0)," ","(",ROUND(MIN(B35:AK35),1),"–",ROUND(MAX(B35:AK35),0),")")</f>
        <v>106 (82.9–128)</v>
      </c>
      <c r="AU35">
        <f t="shared" si="3"/>
        <v>34</v>
      </c>
      <c r="AV35" t="str">
        <f t="shared" ref="AV35:AV40" si="6">_xlfn.CONCAT(ROUND(GEOMEAN(AL35:AO35),1)," ","(",ROUND(MIN(AL35:AO35),1),"–",ROUND(MAX(AL35:AO35),1),")")</f>
        <v>73.8 (67.9–79)</v>
      </c>
      <c r="AW35">
        <f t="shared" si="5"/>
        <v>4</v>
      </c>
    </row>
    <row r="36" spans="1:49" x14ac:dyDescent="0.25">
      <c r="A36" t="s">
        <v>84</v>
      </c>
      <c r="B36">
        <v>87.37</v>
      </c>
      <c r="C36">
        <v>93.73</v>
      </c>
      <c r="D36">
        <v>87.31</v>
      </c>
      <c r="E36">
        <v>91.16</v>
      </c>
      <c r="F36">
        <v>122.17</v>
      </c>
      <c r="G36">
        <v>119.62</v>
      </c>
      <c r="H36">
        <v>112.94</v>
      </c>
      <c r="I36">
        <v>117.5</v>
      </c>
      <c r="J36">
        <v>86.42</v>
      </c>
      <c r="K36">
        <v>87.41</v>
      </c>
      <c r="L36">
        <v>75.459999999999994</v>
      </c>
      <c r="M36">
        <v>75.87</v>
      </c>
      <c r="N36">
        <v>100.65</v>
      </c>
      <c r="O36">
        <v>101.95</v>
      </c>
      <c r="P36">
        <v>94.34</v>
      </c>
      <c r="Q36">
        <v>99.04</v>
      </c>
      <c r="R36">
        <v>82.95</v>
      </c>
      <c r="S36">
        <v>81.91</v>
      </c>
      <c r="V36">
        <v>104.56</v>
      </c>
      <c r="W36">
        <v>104.99</v>
      </c>
      <c r="X36">
        <v>112.89</v>
      </c>
      <c r="Y36">
        <v>110.06</v>
      </c>
      <c r="Z36">
        <v>99.41</v>
      </c>
      <c r="AA36">
        <v>96.15</v>
      </c>
      <c r="AB36">
        <v>95.26</v>
      </c>
      <c r="AC36">
        <v>91.94</v>
      </c>
      <c r="AD36">
        <v>102.23</v>
      </c>
      <c r="AE36">
        <v>95.61</v>
      </c>
      <c r="AF36">
        <v>81.45</v>
      </c>
      <c r="AG36">
        <v>83.37</v>
      </c>
      <c r="AH36">
        <v>94.14</v>
      </c>
      <c r="AI36">
        <v>90.12</v>
      </c>
      <c r="AJ36">
        <v>88.12</v>
      </c>
      <c r="AK36">
        <v>90.73</v>
      </c>
      <c r="AL36">
        <v>76.69</v>
      </c>
      <c r="AM36">
        <v>79.52</v>
      </c>
      <c r="AN36">
        <v>80.010000000000005</v>
      </c>
      <c r="AO36">
        <v>78.900000000000006</v>
      </c>
      <c r="AP36" t="str">
        <f>_xlfn.CONCAT(ROUND(GEOMEAN(B36:E36),1)," ","(",ROUND(MIN(B36:E36),1),"–",ROUND(MAX(B36:E36),1),")")</f>
        <v>89.9 (87.3–93.7)</v>
      </c>
      <c r="AQ36">
        <f t="shared" si="0"/>
        <v>4</v>
      </c>
      <c r="AR36" t="str">
        <f>_xlfn.CONCAT(ROUND(GEOMEAN(F36:AK36),1)," ","(",ROUND(MIN(F36:AK36),1),"–",ROUND(MAX(F36:AK36),0),")")</f>
        <v>95.9 (75.5–122)</v>
      </c>
      <c r="AS36">
        <f t="shared" si="1"/>
        <v>30</v>
      </c>
      <c r="AT36" t="str">
        <f>_xlfn.CONCAT(ROUND(GEOMEAN(B36:AK36),1)," ","(",ROUND(MIN(B36:AK36),1),"–",ROUND(MAX(B36:AK36),0),")")</f>
        <v>95.1 (75.5–122)</v>
      </c>
      <c r="AU36">
        <f t="shared" si="3"/>
        <v>34</v>
      </c>
      <c r="AV36" t="str">
        <f t="shared" si="6"/>
        <v>78.8 (76.7–80)</v>
      </c>
      <c r="AW36">
        <f t="shared" si="5"/>
        <v>4</v>
      </c>
    </row>
    <row r="37" spans="1:49" x14ac:dyDescent="0.25">
      <c r="A37" t="s">
        <v>5</v>
      </c>
      <c r="B37">
        <v>48.95</v>
      </c>
      <c r="D37">
        <v>44.41</v>
      </c>
      <c r="F37">
        <v>44.46</v>
      </c>
      <c r="H37">
        <v>42.07</v>
      </c>
      <c r="J37">
        <v>36.15</v>
      </c>
      <c r="L37">
        <v>33.590000000000003</v>
      </c>
      <c r="N37">
        <v>46.68</v>
      </c>
      <c r="P37">
        <v>40.89</v>
      </c>
      <c r="R37">
        <v>29.08</v>
      </c>
      <c r="V37">
        <v>47.45</v>
      </c>
      <c r="X37">
        <v>48.89</v>
      </c>
      <c r="Z37">
        <v>36.61</v>
      </c>
      <c r="AB37">
        <v>29.02</v>
      </c>
      <c r="AD37">
        <v>34.450000000000003</v>
      </c>
      <c r="AF37">
        <v>27.09</v>
      </c>
      <c r="AI37">
        <v>29.02</v>
      </c>
      <c r="AK37">
        <v>31.56</v>
      </c>
      <c r="AL37">
        <v>21.14</v>
      </c>
      <c r="AN37">
        <v>21.24</v>
      </c>
      <c r="AP37" t="str">
        <f>_xlfn.CONCAT(ROUND(GEOMEAN(B37:E37),1)," ","(",ROUND(MIN(B37:E37),1),"–",ROUND(MAX(B37:E37),1),")")</f>
        <v>46.6 (44.4–49)</v>
      </c>
      <c r="AQ37">
        <f t="shared" si="0"/>
        <v>2</v>
      </c>
      <c r="AR37" t="str">
        <f>_xlfn.CONCAT(ROUND(GEOMEAN(F37:AK37),1)," ","(",ROUND(MIN(F37:AK37),1),"–",ROUND(MAX(F37:AK37),1),")")</f>
        <v>36.4 (27.1–48.9)</v>
      </c>
      <c r="AS37">
        <f t="shared" si="1"/>
        <v>15</v>
      </c>
      <c r="AT37" t="str">
        <f>_xlfn.CONCAT(ROUND(GEOMEAN(B37:AK37),1)," ","(",ROUND(MIN(B37:AK37),1),"–",ROUND(MAX(B37:AK37),1),")")</f>
        <v>37.5 (27.1–49)</v>
      </c>
      <c r="AU37">
        <f t="shared" si="3"/>
        <v>17</v>
      </c>
      <c r="AV37" t="str">
        <f t="shared" si="6"/>
        <v>21.2 (21.1–21.2)</v>
      </c>
      <c r="AW37">
        <f t="shared" si="5"/>
        <v>2</v>
      </c>
    </row>
    <row r="38" spans="1:49" x14ac:dyDescent="0.25">
      <c r="A38" t="s">
        <v>85</v>
      </c>
      <c r="B38">
        <v>71.17</v>
      </c>
      <c r="D38">
        <v>71.239999999999995</v>
      </c>
      <c r="F38">
        <v>65.7</v>
      </c>
      <c r="H38">
        <v>64.89</v>
      </c>
      <c r="J38">
        <v>55.87</v>
      </c>
      <c r="L38">
        <v>51.79</v>
      </c>
      <c r="N38">
        <v>80.86</v>
      </c>
      <c r="P38">
        <v>83.22</v>
      </c>
      <c r="R38">
        <v>73.930000000000007</v>
      </c>
      <c r="V38">
        <v>66.09</v>
      </c>
      <c r="X38">
        <v>60.66</v>
      </c>
      <c r="Z38">
        <v>55.96</v>
      </c>
      <c r="AB38">
        <v>59.74</v>
      </c>
      <c r="AD38">
        <v>59.88</v>
      </c>
      <c r="AF38">
        <v>58.13</v>
      </c>
      <c r="AI38">
        <v>52.86</v>
      </c>
      <c r="AK38">
        <v>53.79</v>
      </c>
      <c r="AL38">
        <v>51.17</v>
      </c>
      <c r="AN38">
        <v>72.75</v>
      </c>
      <c r="AP38" t="str">
        <f>_xlfn.CONCAT(ROUND(GEOMEAN(B38:E38),1)," ","(",ROUND(MIN(B38:E38),1),"–",ROUND(MAX(B38:E38),1),")")</f>
        <v>71.2 (71.2–71.2)</v>
      </c>
      <c r="AQ38">
        <f t="shared" si="0"/>
        <v>2</v>
      </c>
      <c r="AR38" t="str">
        <f>_xlfn.CONCAT(ROUND(GEOMEAN(F38:AK38),1)," ","(",ROUND(MIN(F38:AK38),1),"–",ROUND(MAX(F38:AK38),1),")")</f>
        <v>62.2 (51.8–83.2)</v>
      </c>
      <c r="AS38">
        <f t="shared" si="1"/>
        <v>15</v>
      </c>
      <c r="AT38" t="str">
        <f>_xlfn.CONCAT(ROUND(GEOMEAN(B38:AK38),1)," ","(",ROUND(MIN(B38:AK38),1),"–",ROUND(MAX(B38:AK38),1),")")</f>
        <v>63.2 (51.8–83.2)</v>
      </c>
      <c r="AU38">
        <f t="shared" si="3"/>
        <v>17</v>
      </c>
      <c r="AV38" t="str">
        <f t="shared" si="6"/>
        <v>61 (51.2–72.8)</v>
      </c>
      <c r="AW38">
        <f t="shared" si="5"/>
        <v>2</v>
      </c>
    </row>
    <row r="39" spans="1:49" x14ac:dyDescent="0.25">
      <c r="A39" t="s">
        <v>86</v>
      </c>
      <c r="B39">
        <v>47.56</v>
      </c>
      <c r="D39">
        <v>45.43</v>
      </c>
      <c r="F39">
        <v>45.5</v>
      </c>
      <c r="H39">
        <v>45.29</v>
      </c>
      <c r="J39">
        <v>41.44</v>
      </c>
      <c r="L39">
        <v>40.369999999999997</v>
      </c>
      <c r="N39">
        <v>50.29</v>
      </c>
      <c r="P39">
        <v>48.31</v>
      </c>
      <c r="R39">
        <v>40.380000000000003</v>
      </c>
      <c r="V39">
        <v>42.07</v>
      </c>
      <c r="X39">
        <v>42.8</v>
      </c>
      <c r="Z39">
        <v>43.55</v>
      </c>
      <c r="AB39">
        <v>42.83</v>
      </c>
      <c r="AD39">
        <v>40.700000000000003</v>
      </c>
      <c r="AF39">
        <v>41.54</v>
      </c>
      <c r="AI39">
        <v>40.85</v>
      </c>
      <c r="AK39">
        <v>39.06</v>
      </c>
      <c r="AL39">
        <v>46.82</v>
      </c>
      <c r="AN39">
        <v>56.5</v>
      </c>
      <c r="AP39" t="str">
        <f>_xlfn.CONCAT(ROUND(GEOMEAN(B39:E39),1)," ","(",ROUND(MIN(B39:E39),1),"–",ROUND(MAX(B39:E39),1),")")</f>
        <v>46.5 (45.4–47.6)</v>
      </c>
      <c r="AQ39">
        <f t="shared" si="0"/>
        <v>2</v>
      </c>
      <c r="AR39" t="str">
        <f>_xlfn.CONCAT(ROUND(GEOMEAN(F39:AK39),1)," ","(",ROUND(MIN(F39:AK39),1),"–",ROUND(MAX(F39:AK39),1),")")</f>
        <v>42.9 (39.1–50.3)</v>
      </c>
      <c r="AS39">
        <f t="shared" si="1"/>
        <v>15</v>
      </c>
      <c r="AT39" t="str">
        <f>_xlfn.CONCAT(ROUND(GEOMEAN(B39:AK39),1)," ","(",ROUND(MIN(B39:AK39),1),"–",ROUND(MAX(B39:AK39),1),")")</f>
        <v>43.3 (39.1–50.3)</v>
      </c>
      <c r="AU39">
        <f t="shared" si="3"/>
        <v>17</v>
      </c>
      <c r="AV39" t="str">
        <f t="shared" si="6"/>
        <v>51.4 (46.8–56.5)</v>
      </c>
      <c r="AW39">
        <f t="shared" si="5"/>
        <v>2</v>
      </c>
    </row>
    <row r="40" spans="1:49" x14ac:dyDescent="0.25">
      <c r="A40" t="s">
        <v>87</v>
      </c>
      <c r="B40">
        <v>22.17</v>
      </c>
      <c r="D40">
        <v>25.1</v>
      </c>
      <c r="F40">
        <v>29.47</v>
      </c>
      <c r="H40">
        <v>29.39</v>
      </c>
      <c r="J40">
        <v>27.49</v>
      </c>
      <c r="L40">
        <v>18.2</v>
      </c>
      <c r="N40">
        <v>26.28</v>
      </c>
      <c r="P40">
        <v>24.78</v>
      </c>
      <c r="R40">
        <v>23.27</v>
      </c>
      <c r="V40">
        <v>31.86</v>
      </c>
      <c r="X40">
        <v>27.41</v>
      </c>
      <c r="Z40">
        <v>31.28</v>
      </c>
      <c r="AB40">
        <v>32.799999999999997</v>
      </c>
      <c r="AD40">
        <v>13.78</v>
      </c>
      <c r="AF40">
        <v>21.24</v>
      </c>
      <c r="AI40">
        <v>27.62</v>
      </c>
      <c r="AK40">
        <v>24.75</v>
      </c>
      <c r="AL40">
        <v>15.85</v>
      </c>
      <c r="AN40">
        <v>16.010000000000002</v>
      </c>
      <c r="AP40" t="str">
        <f>_xlfn.CONCAT(ROUND(GEOMEAN(B40:E40),1)," ","(",ROUND(MIN(B40:E40),1),"–",ROUND(MAX(B40:E40),1),")")</f>
        <v>23.6 (22.2–25.1)</v>
      </c>
      <c r="AQ40">
        <f t="shared" si="0"/>
        <v>2</v>
      </c>
      <c r="AR40" t="str">
        <f>_xlfn.CONCAT(ROUND(GEOMEAN(F40:AK40),1)," ","(",ROUND(MIN(F40:AK40),1),"–",ROUND(MAX(F40:AK40),1),")")</f>
        <v>25.4 (13.8–32.8)</v>
      </c>
      <c r="AS40">
        <f t="shared" si="1"/>
        <v>15</v>
      </c>
      <c r="AT40" t="str">
        <f>_xlfn.CONCAT(ROUND(GEOMEAN(B40:AK40),1)," ","(",ROUND(MIN(B40:AK40),1),"–",ROUND(MAX(B40:AK40),1),")")</f>
        <v>25.2 (13.8–32.8)</v>
      </c>
      <c r="AU40">
        <f t="shared" si="3"/>
        <v>17</v>
      </c>
      <c r="AV40" t="str">
        <f t="shared" si="6"/>
        <v>15.9 (15.9–16)</v>
      </c>
      <c r="AW40">
        <f t="shared" si="5"/>
        <v>2</v>
      </c>
    </row>
    <row r="41" spans="1:49" x14ac:dyDescent="0.25">
      <c r="A41" t="s">
        <v>88</v>
      </c>
      <c r="B41">
        <v>298.42</v>
      </c>
      <c r="C41">
        <v>298.36</v>
      </c>
      <c r="F41" t="s">
        <v>1</v>
      </c>
      <c r="J41">
        <v>284.68</v>
      </c>
      <c r="K41">
        <v>272.65999999999997</v>
      </c>
      <c r="N41">
        <v>308.36</v>
      </c>
      <c r="O41">
        <v>299.92</v>
      </c>
      <c r="R41">
        <v>297.97000000000003</v>
      </c>
      <c r="S41">
        <v>256.97000000000003</v>
      </c>
      <c r="V41">
        <v>290.70999999999998</v>
      </c>
      <c r="W41">
        <v>296.56</v>
      </c>
      <c r="Z41">
        <v>239.16</v>
      </c>
      <c r="AA41">
        <v>248.44</v>
      </c>
      <c r="AD41">
        <v>268.43</v>
      </c>
      <c r="AE41">
        <v>261.27</v>
      </c>
      <c r="AH41">
        <v>293.58</v>
      </c>
      <c r="AL41">
        <v>305.04000000000002</v>
      </c>
      <c r="AP41" t="str">
        <f>_xlfn.CONCAT(ROUND(GEOMEAN(B41:E41),0)," ","(",ROUND(MIN(B41:E41),0),"–",ROUND(MAX(B41:E41),0),")")</f>
        <v>298 (298–298)</v>
      </c>
      <c r="AQ41">
        <f t="shared" si="0"/>
        <v>2</v>
      </c>
      <c r="AR41" t="str">
        <f>_xlfn.CONCAT(ROUND(GEOMEAN(F41:AK41),0)," ","(",ROUND(MIN(F41:AK41),0),"–",ROUND(MAX(F41:AK41),0),")")</f>
        <v>278 (239–308)</v>
      </c>
      <c r="AS41">
        <f t="shared" si="1"/>
        <v>13</v>
      </c>
      <c r="AT41" t="str">
        <f>_xlfn.CONCAT(ROUND(GEOMEAN(B41:AK41),0)," ","(",ROUND(MIN(B41:AK41),0),"–",ROUND(MAX(B41:AK41),0),")")</f>
        <v>280 (239–308)</v>
      </c>
      <c r="AU41">
        <f t="shared" si="3"/>
        <v>15</v>
      </c>
      <c r="AV41" t="str">
        <f>_xlfn.CONCAT(ROUND(GEOMEAN(AL41:AO41),0))</f>
        <v>305</v>
      </c>
      <c r="AW41">
        <f t="shared" si="5"/>
        <v>1</v>
      </c>
    </row>
    <row r="42" spans="1:49" x14ac:dyDescent="0.25">
      <c r="A42" t="s">
        <v>0</v>
      </c>
      <c r="B42">
        <v>122.15</v>
      </c>
      <c r="C42">
        <v>131.96</v>
      </c>
      <c r="F42" t="s">
        <v>1</v>
      </c>
      <c r="J42">
        <v>91.31</v>
      </c>
      <c r="K42">
        <v>84.56</v>
      </c>
      <c r="N42">
        <v>109.18</v>
      </c>
      <c r="O42">
        <v>84.95</v>
      </c>
      <c r="R42">
        <v>103.57</v>
      </c>
      <c r="S42">
        <v>120.17</v>
      </c>
      <c r="V42">
        <v>109.91</v>
      </c>
      <c r="W42">
        <v>85.88</v>
      </c>
      <c r="Z42">
        <v>120.67</v>
      </c>
      <c r="AA42" t="s">
        <v>1</v>
      </c>
      <c r="AD42">
        <v>102.95</v>
      </c>
      <c r="AE42">
        <v>93.41</v>
      </c>
      <c r="AH42">
        <v>107.07</v>
      </c>
      <c r="AL42">
        <v>114.32</v>
      </c>
      <c r="AP42" t="str">
        <f>_xlfn.CONCAT(ROUND(GEOMEAN(B42:E42),0)," ","(",ROUND(MIN(B42:E42),0),"–",ROUND(MAX(B42:E42),0),")")</f>
        <v>127 (122–132)</v>
      </c>
      <c r="AQ42">
        <f t="shared" si="0"/>
        <v>2</v>
      </c>
      <c r="AR42" t="str">
        <f>_xlfn.CONCAT(ROUND(GEOMEAN(F42:AK42),1)," ","(",ROUND(MIN(F42:AK42),1),"–",ROUND(MAX(F42:AK42),0),")")</f>
        <v>100.4 (84.6–121)</v>
      </c>
      <c r="AS42">
        <f t="shared" si="1"/>
        <v>12</v>
      </c>
      <c r="AT42" t="str">
        <f>_xlfn.CONCAT(ROUND(GEOMEAN(B42:AK42),0)," ","(",ROUND(MIN(B42:AK42),1),"–",ROUND(MAX(B42:AK42),0),")")</f>
        <v>104 (84.6–132)</v>
      </c>
      <c r="AU42">
        <f t="shared" si="3"/>
        <v>14</v>
      </c>
      <c r="AV42" t="str">
        <f t="shared" ref="AV42:AV47" si="7">_xlfn.CONCAT(ROUND(GEOMEAN(AL42:AO42),0))</f>
        <v>114</v>
      </c>
      <c r="AW42">
        <f t="shared" si="5"/>
        <v>1</v>
      </c>
    </row>
    <row r="43" spans="1:49" x14ac:dyDescent="0.25">
      <c r="A43" t="s">
        <v>3</v>
      </c>
      <c r="B43">
        <v>166.93</v>
      </c>
      <c r="C43">
        <v>166.71</v>
      </c>
      <c r="F43" t="s">
        <v>1</v>
      </c>
      <c r="J43">
        <v>158.41999999999999</v>
      </c>
      <c r="K43">
        <v>178.28</v>
      </c>
      <c r="N43">
        <v>188.89</v>
      </c>
      <c r="O43">
        <v>163.12</v>
      </c>
      <c r="R43">
        <v>177.13</v>
      </c>
      <c r="S43">
        <v>178.77</v>
      </c>
      <c r="V43">
        <v>165.24</v>
      </c>
      <c r="W43">
        <v>183.05</v>
      </c>
      <c r="Z43">
        <v>156.84</v>
      </c>
      <c r="AA43">
        <v>148.80000000000001</v>
      </c>
      <c r="AD43">
        <v>172.9</v>
      </c>
      <c r="AE43">
        <v>165.18</v>
      </c>
      <c r="AH43">
        <v>190.74</v>
      </c>
      <c r="AL43">
        <v>182.75</v>
      </c>
      <c r="AP43" t="str">
        <f>_xlfn.CONCAT(ROUND(GEOMEAN(B43:E43),0)," ","(",ROUND(MIN(B43:E43),0),"–",ROUND(MAX(B43:E43),0),")")</f>
        <v>167 (167–167)</v>
      </c>
      <c r="AQ43">
        <f t="shared" si="0"/>
        <v>2</v>
      </c>
      <c r="AR43" t="str">
        <f>_xlfn.CONCAT(ROUND(GEOMEAN(F43:AK43),0)," ","(",ROUND(MIN(F43:AK43),0),"–",ROUND(MAX(F43:AK43),0),")")</f>
        <v>171 (149–191)</v>
      </c>
      <c r="AS43">
        <f t="shared" si="1"/>
        <v>13</v>
      </c>
      <c r="AT43" t="str">
        <f>_xlfn.CONCAT(ROUND(GEOMEAN(B43:AK43),0)," ","(",ROUND(MIN(B43:AK43),0),"–",ROUND(MAX(B43:AK43),0),")")</f>
        <v>170 (149–191)</v>
      </c>
      <c r="AU43">
        <f t="shared" si="3"/>
        <v>15</v>
      </c>
      <c r="AV43" t="str">
        <f t="shared" si="7"/>
        <v>183</v>
      </c>
      <c r="AW43">
        <f t="shared" si="5"/>
        <v>1</v>
      </c>
    </row>
    <row r="44" spans="1:49" x14ac:dyDescent="0.25">
      <c r="A44" t="s">
        <v>89</v>
      </c>
      <c r="B44">
        <v>140.84</v>
      </c>
      <c r="C44">
        <v>103.7</v>
      </c>
      <c r="F44">
        <v>128.33000000000001</v>
      </c>
      <c r="H44">
        <v>154.82</v>
      </c>
      <c r="J44">
        <v>129.03</v>
      </c>
      <c r="K44">
        <v>154.87</v>
      </c>
      <c r="N44" t="s">
        <v>1</v>
      </c>
      <c r="O44" t="s">
        <v>1</v>
      </c>
      <c r="R44">
        <v>124.25</v>
      </c>
      <c r="S44">
        <v>105.66</v>
      </c>
      <c r="V44">
        <v>187.22</v>
      </c>
      <c r="W44">
        <v>182.75</v>
      </c>
      <c r="Z44">
        <v>100.87</v>
      </c>
      <c r="AA44">
        <v>135.79</v>
      </c>
      <c r="AD44">
        <v>103.9</v>
      </c>
      <c r="AH44">
        <v>99.89</v>
      </c>
      <c r="AI44">
        <v>100.79</v>
      </c>
      <c r="AL44">
        <v>124.82</v>
      </c>
      <c r="AP44" t="str">
        <f>_xlfn.CONCAT(ROUND(GEOMEAN(B44:E44),0)," ","(",ROUND(MIN(B44:E44),0),"–",ROUND(MAX(B44:E44),0),")")</f>
        <v>121 (104–141)</v>
      </c>
      <c r="AQ44">
        <f t="shared" si="0"/>
        <v>2</v>
      </c>
      <c r="AR44" t="str">
        <f>_xlfn.CONCAT(ROUND(GEOMEAN(F44:AK44),0)," ","(",ROUND(MIN(F44:AK44),0),"–",ROUND(MAX(F44:AK44),0),")")</f>
        <v>128 (100–187)</v>
      </c>
      <c r="AS44">
        <f t="shared" si="1"/>
        <v>13</v>
      </c>
      <c r="AT44" t="str">
        <f>_xlfn.CONCAT(ROUND(GEOMEAN(B44:AK44),0)," ","(",ROUND(MIN(B44:AK44),0),"–",ROUND(MAX(B44:AK44),0),")")</f>
        <v>127 (100–187)</v>
      </c>
      <c r="AU44">
        <f t="shared" si="3"/>
        <v>15</v>
      </c>
      <c r="AV44" t="str">
        <f t="shared" si="7"/>
        <v>125</v>
      </c>
      <c r="AW44">
        <f t="shared" si="5"/>
        <v>1</v>
      </c>
    </row>
    <row r="45" spans="1:49" x14ac:dyDescent="0.25">
      <c r="A45" t="s">
        <v>90</v>
      </c>
      <c r="B45">
        <v>73.739999999999995</v>
      </c>
      <c r="C45">
        <v>89.13</v>
      </c>
      <c r="F45">
        <v>94.66</v>
      </c>
      <c r="H45">
        <v>87.61</v>
      </c>
      <c r="J45">
        <v>89.41</v>
      </c>
      <c r="K45">
        <v>93.94</v>
      </c>
      <c r="N45" t="s">
        <v>1</v>
      </c>
      <c r="O45" t="s">
        <v>1</v>
      </c>
      <c r="R45">
        <v>81.88</v>
      </c>
      <c r="S45">
        <v>69.02</v>
      </c>
      <c r="V45">
        <v>88.17</v>
      </c>
      <c r="W45">
        <v>90.56</v>
      </c>
      <c r="Z45">
        <v>74.78</v>
      </c>
      <c r="AA45">
        <v>63.44</v>
      </c>
      <c r="AD45">
        <v>88.41</v>
      </c>
      <c r="AH45">
        <v>84.73</v>
      </c>
      <c r="AI45">
        <v>67.53</v>
      </c>
      <c r="AL45">
        <v>106.91</v>
      </c>
      <c r="AP45" t="str">
        <f>_xlfn.CONCAT(ROUND(GEOMEAN(B45:E45),1)," ","(",ROUND(MIN(B45:E45),1),"–",ROUND(MAX(B45:E45),1),")")</f>
        <v>81.1 (73.7–89.1)</v>
      </c>
      <c r="AQ45">
        <f t="shared" si="0"/>
        <v>2</v>
      </c>
      <c r="AR45" t="str">
        <f t="shared" ref="AR45" si="8">_xlfn.CONCAT(ROUND(GEOMEAN(F45:AK45),1)," ","(",ROUND(MIN(F45:AK45),1),"–",ROUND(MAX(F45:AK45),1),")")</f>
        <v>82 (63.4–94.7)</v>
      </c>
      <c r="AS45">
        <f t="shared" si="1"/>
        <v>13</v>
      </c>
      <c r="AT45" t="str">
        <f t="shared" ref="AT45" si="9">_xlfn.CONCAT(ROUND(GEOMEAN(B45:AK45),1)," ","(",ROUND(MIN(B45:AK45),1),"–",ROUND(MAX(B45:AK45),1),")")</f>
        <v>81.8 (63.4–94.7)</v>
      </c>
      <c r="AU45">
        <f t="shared" si="3"/>
        <v>15</v>
      </c>
      <c r="AV45" t="str">
        <f t="shared" si="7"/>
        <v>107</v>
      </c>
      <c r="AW45">
        <f t="shared" si="5"/>
        <v>1</v>
      </c>
    </row>
    <row r="46" spans="1:49" x14ac:dyDescent="0.25">
      <c r="A46" t="s">
        <v>91</v>
      </c>
      <c r="B46">
        <v>444.31</v>
      </c>
      <c r="C46">
        <v>341.65</v>
      </c>
      <c r="F46">
        <v>257.05</v>
      </c>
      <c r="H46">
        <v>268.85000000000002</v>
      </c>
      <c r="J46">
        <v>292.89999999999998</v>
      </c>
      <c r="K46">
        <v>395.1</v>
      </c>
      <c r="N46" t="s">
        <v>1</v>
      </c>
      <c r="O46" t="s">
        <v>1</v>
      </c>
      <c r="R46">
        <v>317.08999999999997</v>
      </c>
      <c r="S46">
        <v>359.9</v>
      </c>
      <c r="V46">
        <v>470.48</v>
      </c>
      <c r="W46">
        <v>469.95</v>
      </c>
      <c r="Z46">
        <v>296.20999999999998</v>
      </c>
      <c r="AA46">
        <v>279.10000000000002</v>
      </c>
      <c r="AD46">
        <v>339.3</v>
      </c>
      <c r="AH46">
        <v>302.75</v>
      </c>
      <c r="AL46">
        <v>422.97</v>
      </c>
      <c r="AP46" t="str">
        <f>_xlfn.CONCAT(ROUND(GEOMEAN(B46:E46),0)," ","(",ROUND(MIN(B46:E46),0),"–",ROUND(MAX(B46:E46),0),")")</f>
        <v>390 (342–444)</v>
      </c>
      <c r="AQ46">
        <f t="shared" si="0"/>
        <v>2</v>
      </c>
      <c r="AR46" t="str">
        <f>_xlfn.CONCAT(ROUND(GEOMEAN(F46:AK46),0)," ","(",ROUND(MIN(F46:AK46),0),"–",ROUND(MAX(F46:AK46),0),")")</f>
        <v>331 (257–470)</v>
      </c>
      <c r="AS46">
        <f t="shared" si="1"/>
        <v>12</v>
      </c>
      <c r="AT46" t="str">
        <f>_xlfn.CONCAT(ROUND(GEOMEAN(B46:AK46),0)," ","(",ROUND(MIN(B46:AK46),0),"–",ROUND(MAX(B46:AK46),0),")")</f>
        <v>339 (257–470)</v>
      </c>
      <c r="AU46">
        <f t="shared" si="3"/>
        <v>14</v>
      </c>
      <c r="AV46" t="str">
        <f t="shared" si="7"/>
        <v>423</v>
      </c>
      <c r="AW46">
        <f t="shared" si="5"/>
        <v>1</v>
      </c>
    </row>
    <row r="47" spans="1:49" x14ac:dyDescent="0.25">
      <c r="A47" t="s">
        <v>92</v>
      </c>
      <c r="B47">
        <v>220.67</v>
      </c>
      <c r="C47">
        <v>145.44</v>
      </c>
      <c r="F47">
        <v>121.31</v>
      </c>
      <c r="H47">
        <v>131.22999999999999</v>
      </c>
      <c r="J47">
        <v>179.71</v>
      </c>
      <c r="K47">
        <v>155.53</v>
      </c>
      <c r="N47" t="s">
        <v>1</v>
      </c>
      <c r="O47" t="s">
        <v>1</v>
      </c>
      <c r="R47">
        <v>162.03</v>
      </c>
      <c r="S47">
        <v>198.67</v>
      </c>
      <c r="V47">
        <v>224.84</v>
      </c>
      <c r="W47">
        <v>166.4</v>
      </c>
      <c r="Z47">
        <v>145.94999999999999</v>
      </c>
      <c r="AA47">
        <v>137.06</v>
      </c>
      <c r="AD47">
        <v>175.92</v>
      </c>
      <c r="AH47">
        <v>193.37</v>
      </c>
      <c r="AL47">
        <v>296.63</v>
      </c>
      <c r="AP47" t="str">
        <f>_xlfn.CONCAT(ROUND(GEOMEAN(B47:E47),0)," ","(",ROUND(MIN(B47:E47),0),"–",ROUND(MAX(B47:E47),0),")")</f>
        <v>179 (145–221)</v>
      </c>
      <c r="AQ47">
        <f t="shared" si="0"/>
        <v>2</v>
      </c>
      <c r="AR47" t="str">
        <f>_xlfn.CONCAT(ROUND(GEOMEAN(F47:AK47),0)," ","(",ROUND(MIN(F47:AK47),0),"–",ROUND(MAX(F47:AK47),0),")")</f>
        <v>163 (121–225)</v>
      </c>
      <c r="AS47">
        <f t="shared" si="1"/>
        <v>12</v>
      </c>
      <c r="AT47" t="str">
        <f>_xlfn.CONCAT(ROUND(GEOMEAN(B47:AK47),0)," ","(",ROUND(MIN(B47:AK47),0),"–",ROUND(MAX(B47:AK47),0),")")</f>
        <v>166 (121–225)</v>
      </c>
      <c r="AU47">
        <f t="shared" si="3"/>
        <v>14</v>
      </c>
      <c r="AV47" t="str">
        <f t="shared" si="7"/>
        <v>297</v>
      </c>
      <c r="AW47">
        <f t="shared" si="5"/>
        <v>1</v>
      </c>
    </row>
    <row r="48" spans="1:49" x14ac:dyDescent="0.25">
      <c r="A48" t="s">
        <v>93</v>
      </c>
      <c r="B48">
        <v>72.150000000000006</v>
      </c>
      <c r="C48">
        <v>71.989999999999995</v>
      </c>
      <c r="D48">
        <v>71.760000000000005</v>
      </c>
      <c r="E48">
        <v>73.510000000000005</v>
      </c>
      <c r="F48">
        <v>84.8</v>
      </c>
      <c r="G48">
        <v>74.98</v>
      </c>
      <c r="H48">
        <v>70.28</v>
      </c>
      <c r="I48">
        <v>78.540000000000006</v>
      </c>
      <c r="J48">
        <v>65.540000000000006</v>
      </c>
      <c r="K48">
        <v>65.09</v>
      </c>
      <c r="L48">
        <v>66.98</v>
      </c>
      <c r="M48">
        <v>73.239999999999995</v>
      </c>
      <c r="N48">
        <v>68.5</v>
      </c>
      <c r="O48">
        <v>65.239999999999995</v>
      </c>
      <c r="P48">
        <v>76.5</v>
      </c>
      <c r="Q48">
        <v>67.98</v>
      </c>
      <c r="R48">
        <v>61.65</v>
      </c>
      <c r="S48">
        <v>61.6</v>
      </c>
      <c r="T48">
        <v>64.040000000000006</v>
      </c>
      <c r="U48">
        <v>71.23</v>
      </c>
      <c r="V48">
        <v>70.98</v>
      </c>
      <c r="W48">
        <v>72.66</v>
      </c>
      <c r="X48">
        <v>70.400000000000006</v>
      </c>
      <c r="Y48">
        <v>64.58</v>
      </c>
      <c r="Z48">
        <v>64.67</v>
      </c>
      <c r="AA48">
        <v>65.78</v>
      </c>
      <c r="AD48" t="s">
        <v>1</v>
      </c>
      <c r="AH48">
        <v>67.819999999999993</v>
      </c>
      <c r="AI48">
        <v>63.94</v>
      </c>
      <c r="AJ48">
        <v>62.27</v>
      </c>
      <c r="AK48">
        <v>65.430000000000007</v>
      </c>
      <c r="AL48">
        <v>43.65</v>
      </c>
      <c r="AM48">
        <v>48.48</v>
      </c>
      <c r="AN48">
        <v>45.22</v>
      </c>
      <c r="AO48">
        <v>46.26</v>
      </c>
      <c r="AP48" t="str">
        <f>_xlfn.CONCAT(ROUND(GEOMEAN(B48:E48),1)," ","(",ROUND(MIN(B48:E48),1),"–",ROUND(MAX(B48:E48),1),")")</f>
        <v>72.3 (71.8–73.5)</v>
      </c>
      <c r="AQ48">
        <f t="shared" si="0"/>
        <v>4</v>
      </c>
      <c r="AR48" t="str">
        <f t="shared" ref="AR48:AR54" si="10">_xlfn.CONCAT(ROUND(GEOMEAN(F48:AK48),1)," ","(",ROUND(MIN(F48:AK48),1),"–",ROUND(MAX(F48:AK48),1),")")</f>
        <v>68.4 (61.6–84.8)</v>
      </c>
      <c r="AS48">
        <f t="shared" si="1"/>
        <v>26</v>
      </c>
      <c r="AT48" t="str">
        <f t="shared" ref="AT48:AT54" si="11">_xlfn.CONCAT(ROUND(GEOMEAN(B48:AK48),1)," ","(",ROUND(MIN(B48:AK48),1),"–",ROUND(MAX(B48:AK48),1),")")</f>
        <v>68.9 (61.6–84.8)</v>
      </c>
      <c r="AU48">
        <f t="shared" si="3"/>
        <v>30</v>
      </c>
      <c r="AV48" t="str">
        <f t="shared" ref="AV48:AV55" si="12">_xlfn.CONCAT(ROUND(GEOMEAN(AL48:AO48),1)," ","(",ROUND(MIN(AL48:AO48),1),"–",ROUND(MAX(AL48:AO48),1),")")</f>
        <v>45.9 (43.7–48.5)</v>
      </c>
      <c r="AW48">
        <f t="shared" si="5"/>
        <v>4</v>
      </c>
    </row>
    <row r="49" spans="1:49" x14ac:dyDescent="0.25">
      <c r="A49" t="s">
        <v>94</v>
      </c>
      <c r="B49">
        <v>94.56</v>
      </c>
      <c r="C49">
        <v>96.26</v>
      </c>
      <c r="D49">
        <v>79.989999999999995</v>
      </c>
      <c r="F49">
        <v>91.88</v>
      </c>
      <c r="G49">
        <v>103.68</v>
      </c>
      <c r="H49">
        <v>93.88</v>
      </c>
      <c r="I49">
        <v>82.7</v>
      </c>
      <c r="N49">
        <v>85.57</v>
      </c>
      <c r="O49">
        <v>91.18</v>
      </c>
      <c r="Q49">
        <v>89.71</v>
      </c>
      <c r="S49">
        <v>83.67</v>
      </c>
      <c r="W49">
        <v>90.36</v>
      </c>
      <c r="Y49">
        <v>89.5</v>
      </c>
      <c r="AD49" t="s">
        <v>1</v>
      </c>
      <c r="AJ49">
        <v>73.17</v>
      </c>
      <c r="AL49">
        <v>75.8</v>
      </c>
      <c r="AM49">
        <v>64.36</v>
      </c>
      <c r="AN49">
        <v>68.459999999999994</v>
      </c>
      <c r="AO49">
        <v>70.23</v>
      </c>
      <c r="AP49" t="str">
        <f t="shared" ref="AP49:AP54" si="13">_xlfn.CONCAT(ROUND(GEOMEAN(B49:E49),1)," ","(",ROUND(MIN(B49:E49),1),"–",ROUND(MAX(B49:E49),1),")")</f>
        <v>90 (80–96.3)</v>
      </c>
      <c r="AQ49">
        <f t="shared" si="0"/>
        <v>3</v>
      </c>
      <c r="AR49" t="str">
        <f>_xlfn.CONCAT(ROUND(GEOMEAN(F49:AK49),1)," ","(",ROUND(MIN(F49:AK49),1),"–",ROUND(MAX(F49:AK49),0),")")</f>
        <v>88.4 (73.2–104)</v>
      </c>
      <c r="AS49">
        <f t="shared" si="1"/>
        <v>11</v>
      </c>
      <c r="AT49" t="str">
        <f>_xlfn.CONCAT(ROUND(GEOMEAN(B49:AK49),1)," ","(",ROUND(MIN(B49:AK49),1),"–",ROUND(MAX(B49:AK49),0),")")</f>
        <v>88.7 (73.2–104)</v>
      </c>
      <c r="AU49">
        <f t="shared" si="3"/>
        <v>14</v>
      </c>
      <c r="AV49" t="str">
        <f t="shared" si="12"/>
        <v>69.6 (64.4–75.8)</v>
      </c>
      <c r="AW49">
        <f t="shared" si="5"/>
        <v>4</v>
      </c>
    </row>
    <row r="50" spans="1:49" x14ac:dyDescent="0.25">
      <c r="A50" t="s">
        <v>95</v>
      </c>
      <c r="B50">
        <v>69.36</v>
      </c>
      <c r="C50">
        <v>76.83</v>
      </c>
      <c r="D50">
        <v>76.010000000000005</v>
      </c>
      <c r="E50">
        <v>78.33</v>
      </c>
      <c r="F50">
        <v>78.400000000000006</v>
      </c>
      <c r="G50">
        <v>78.599999999999994</v>
      </c>
      <c r="H50">
        <v>78.760000000000005</v>
      </c>
      <c r="I50">
        <v>72.97</v>
      </c>
      <c r="J50">
        <v>78.19</v>
      </c>
      <c r="K50">
        <v>65.430000000000007</v>
      </c>
      <c r="L50">
        <v>73.5</v>
      </c>
      <c r="M50">
        <v>74.31</v>
      </c>
      <c r="N50">
        <v>80.41</v>
      </c>
      <c r="O50">
        <v>79.7</v>
      </c>
      <c r="P50">
        <v>79.22</v>
      </c>
      <c r="Q50">
        <v>68.02</v>
      </c>
      <c r="R50">
        <v>69.77</v>
      </c>
      <c r="S50">
        <v>74.67</v>
      </c>
      <c r="T50">
        <v>71.09</v>
      </c>
      <c r="U50">
        <v>81.06</v>
      </c>
      <c r="V50">
        <v>71.42</v>
      </c>
      <c r="W50">
        <v>69.98</v>
      </c>
      <c r="X50">
        <v>72.38</v>
      </c>
      <c r="Y50">
        <v>75.41</v>
      </c>
      <c r="Z50">
        <v>72.69</v>
      </c>
      <c r="AA50">
        <v>68.209999999999994</v>
      </c>
      <c r="AD50" t="s">
        <v>1</v>
      </c>
      <c r="AH50">
        <v>67.349999999999994</v>
      </c>
      <c r="AI50">
        <v>74.819999999999993</v>
      </c>
      <c r="AJ50">
        <v>63.21</v>
      </c>
      <c r="AK50">
        <v>72.97</v>
      </c>
      <c r="AL50">
        <v>50.61</v>
      </c>
      <c r="AM50">
        <v>54.09</v>
      </c>
      <c r="AN50">
        <v>52.05</v>
      </c>
      <c r="AO50">
        <v>51.46</v>
      </c>
      <c r="AP50" t="str">
        <f t="shared" si="13"/>
        <v>75.1 (69.4–78.3)</v>
      </c>
      <c r="AQ50">
        <f t="shared" si="0"/>
        <v>4</v>
      </c>
      <c r="AR50" t="str">
        <f t="shared" si="10"/>
        <v>73.4 (63.2–81.1)</v>
      </c>
      <c r="AS50">
        <f t="shared" si="1"/>
        <v>26</v>
      </c>
      <c r="AT50" t="str">
        <f t="shared" si="11"/>
        <v>73.6 (63.2–81.1)</v>
      </c>
      <c r="AU50">
        <f t="shared" si="3"/>
        <v>30</v>
      </c>
      <c r="AV50" t="str">
        <f t="shared" si="12"/>
        <v>52 (50.6–54.1)</v>
      </c>
      <c r="AW50">
        <f t="shared" si="5"/>
        <v>4</v>
      </c>
    </row>
    <row r="51" spans="1:49" x14ac:dyDescent="0.25">
      <c r="A51" t="s">
        <v>96</v>
      </c>
      <c r="B51">
        <v>98.43</v>
      </c>
      <c r="C51">
        <v>105.87</v>
      </c>
      <c r="D51">
        <v>83.65</v>
      </c>
      <c r="F51">
        <v>107.49</v>
      </c>
      <c r="G51">
        <v>116.29</v>
      </c>
      <c r="H51">
        <v>108.56</v>
      </c>
      <c r="I51">
        <v>98.95</v>
      </c>
      <c r="N51">
        <v>101.22</v>
      </c>
      <c r="O51">
        <v>112.54</v>
      </c>
      <c r="Q51">
        <v>99.77</v>
      </c>
      <c r="S51">
        <v>91.54</v>
      </c>
      <c r="W51">
        <v>103.4</v>
      </c>
      <c r="Y51">
        <v>105.11</v>
      </c>
      <c r="AD51" t="s">
        <v>1</v>
      </c>
      <c r="AJ51">
        <v>82.41</v>
      </c>
      <c r="AL51">
        <v>82.51</v>
      </c>
      <c r="AM51">
        <v>78.77</v>
      </c>
      <c r="AN51">
        <v>76.599999999999994</v>
      </c>
      <c r="AO51">
        <v>82.5</v>
      </c>
      <c r="AP51" t="str">
        <f>_xlfn.CONCAT(ROUND(GEOMEAN(B51:E51),1)," ","(",ROUND(MIN(B51:E51),1),"–",ROUND(MAX(B51:E51),0),")")</f>
        <v>95.5 (83.7–106)</v>
      </c>
      <c r="AQ51">
        <f t="shared" si="0"/>
        <v>3</v>
      </c>
      <c r="AR51" t="str">
        <f>_xlfn.CONCAT(ROUND(GEOMEAN(F51:AK51),1)," ","(",ROUND(MIN(F51:AK51),1),"–",ROUND(MAX(F51:AK51),0),")")</f>
        <v>102.1 (82.4–116)</v>
      </c>
      <c r="AS51">
        <f t="shared" si="1"/>
        <v>11</v>
      </c>
      <c r="AT51" t="str">
        <f>_xlfn.CONCAT(ROUND(GEOMEAN(B51:AK51),1)," ","(",ROUND(MIN(B51:AK51),1),"–",ROUND(MAX(B51:AK51),0),")")</f>
        <v>100.6 (82.4–116)</v>
      </c>
      <c r="AU51">
        <f t="shared" si="3"/>
        <v>14</v>
      </c>
      <c r="AV51" t="str">
        <f t="shared" si="12"/>
        <v>80.1 (76.6–82.5)</v>
      </c>
      <c r="AW51">
        <f t="shared" si="5"/>
        <v>4</v>
      </c>
    </row>
    <row r="52" spans="1:49" x14ac:dyDescent="0.25">
      <c r="A52" t="s">
        <v>97</v>
      </c>
      <c r="C52">
        <v>73.84</v>
      </c>
      <c r="D52">
        <v>71.89</v>
      </c>
      <c r="E52">
        <v>75.95</v>
      </c>
      <c r="F52">
        <v>78.89</v>
      </c>
      <c r="G52">
        <v>82.09</v>
      </c>
      <c r="H52">
        <v>75.349999999999994</v>
      </c>
      <c r="I52">
        <v>71.33</v>
      </c>
      <c r="J52">
        <v>78.400000000000006</v>
      </c>
      <c r="K52">
        <v>79.180000000000007</v>
      </c>
      <c r="L52">
        <v>80.87</v>
      </c>
      <c r="M52">
        <v>72.819999999999993</v>
      </c>
      <c r="N52">
        <v>82.45</v>
      </c>
      <c r="O52">
        <v>81.02</v>
      </c>
      <c r="P52">
        <v>78.81</v>
      </c>
      <c r="Q52">
        <v>68.09</v>
      </c>
      <c r="R52">
        <v>68.16</v>
      </c>
      <c r="S52">
        <v>70.58</v>
      </c>
      <c r="T52">
        <v>74.73</v>
      </c>
      <c r="U52">
        <v>79.08</v>
      </c>
      <c r="V52">
        <v>73.650000000000006</v>
      </c>
      <c r="W52">
        <v>70.319999999999993</v>
      </c>
      <c r="X52">
        <v>72.31</v>
      </c>
      <c r="Y52">
        <v>78.89</v>
      </c>
      <c r="Z52">
        <v>67.94</v>
      </c>
      <c r="AA52">
        <v>68.53</v>
      </c>
      <c r="AD52" t="s">
        <v>1</v>
      </c>
      <c r="AH52">
        <v>71.989999999999995</v>
      </c>
      <c r="AI52">
        <v>70.849999999999994</v>
      </c>
      <c r="AJ52">
        <v>58.27</v>
      </c>
      <c r="AK52">
        <v>79.83</v>
      </c>
      <c r="AL52">
        <v>56.97</v>
      </c>
      <c r="AM52">
        <v>50.33</v>
      </c>
      <c r="AN52">
        <v>56.66</v>
      </c>
      <c r="AO52">
        <v>51.25</v>
      </c>
      <c r="AP52" t="str">
        <f t="shared" si="13"/>
        <v>73.9 (71.9–76)</v>
      </c>
      <c r="AQ52">
        <f t="shared" si="0"/>
        <v>3</v>
      </c>
      <c r="AR52" t="str">
        <f t="shared" si="10"/>
        <v>74.2 (58.3–82.5)</v>
      </c>
      <c r="AS52">
        <f t="shared" si="1"/>
        <v>26</v>
      </c>
      <c r="AT52" t="str">
        <f t="shared" si="11"/>
        <v>74.1 (58.3–82.5)</v>
      </c>
      <c r="AU52">
        <f t="shared" si="3"/>
        <v>29</v>
      </c>
      <c r="AV52" t="str">
        <f t="shared" si="12"/>
        <v>53.7 (50.3–57)</v>
      </c>
      <c r="AW52">
        <f t="shared" si="5"/>
        <v>4</v>
      </c>
    </row>
    <row r="53" spans="1:49" x14ac:dyDescent="0.25">
      <c r="A53" t="s">
        <v>98</v>
      </c>
      <c r="C53">
        <v>98.32</v>
      </c>
      <c r="D53">
        <v>94.29</v>
      </c>
      <c r="F53">
        <v>106.39</v>
      </c>
      <c r="G53">
        <v>119.98</v>
      </c>
      <c r="H53">
        <v>114.87</v>
      </c>
      <c r="I53">
        <v>103.21</v>
      </c>
      <c r="N53">
        <v>103.36</v>
      </c>
      <c r="O53">
        <v>110.56</v>
      </c>
      <c r="Q53">
        <v>105.88</v>
      </c>
      <c r="S53">
        <v>88.04</v>
      </c>
      <c r="W53">
        <v>97.35</v>
      </c>
      <c r="Y53">
        <v>107.01</v>
      </c>
      <c r="AD53" t="s">
        <v>1</v>
      </c>
      <c r="AJ53">
        <v>94.42</v>
      </c>
      <c r="AL53">
        <v>81.790000000000006</v>
      </c>
      <c r="AM53">
        <v>80.790000000000006</v>
      </c>
      <c r="AN53">
        <v>79.5</v>
      </c>
      <c r="AO53">
        <v>81.180000000000007</v>
      </c>
      <c r="AP53" t="str">
        <f t="shared" si="13"/>
        <v>96.3 (94.3–98.3)</v>
      </c>
      <c r="AQ53">
        <f t="shared" si="0"/>
        <v>2</v>
      </c>
      <c r="AR53" t="str">
        <f>_xlfn.CONCAT(ROUND(GEOMEAN(F53:AK53),1)," ","(",ROUND(MIN(F53:AK53),1),"–",ROUND(MAX(F53:AK53),0),")")</f>
        <v>104.3 (88–120)</v>
      </c>
      <c r="AS53">
        <f t="shared" si="1"/>
        <v>11</v>
      </c>
      <c r="AT53" t="str">
        <f>_xlfn.CONCAT(ROUND(GEOMEAN(B53:AK53),1)," ","(",ROUND(MIN(B53:AK53),1),"–",ROUND(MAX(B53:AK53),0),")")</f>
        <v>103 (88–120)</v>
      </c>
      <c r="AU53">
        <f t="shared" si="3"/>
        <v>13</v>
      </c>
      <c r="AV53" t="str">
        <f t="shared" si="12"/>
        <v>80.8 (79.5–81.8)</v>
      </c>
      <c r="AW53">
        <f t="shared" si="5"/>
        <v>4</v>
      </c>
    </row>
    <row r="54" spans="1:49" x14ac:dyDescent="0.25">
      <c r="A54" t="s">
        <v>99</v>
      </c>
      <c r="D54">
        <v>76.2</v>
      </c>
      <c r="E54">
        <v>77.63</v>
      </c>
      <c r="F54">
        <v>81.33</v>
      </c>
      <c r="G54">
        <v>85.43</v>
      </c>
      <c r="H54">
        <v>78.06</v>
      </c>
      <c r="I54">
        <v>71.06</v>
      </c>
      <c r="J54">
        <v>78.540000000000006</v>
      </c>
      <c r="K54">
        <v>77.650000000000006</v>
      </c>
      <c r="L54">
        <v>77.91</v>
      </c>
      <c r="M54">
        <v>69.13</v>
      </c>
      <c r="N54">
        <v>80.540000000000006</v>
      </c>
      <c r="O54">
        <v>70.510000000000005</v>
      </c>
      <c r="P54">
        <v>77.099999999999994</v>
      </c>
      <c r="Q54">
        <v>71.290000000000006</v>
      </c>
      <c r="R54">
        <v>67.5</v>
      </c>
      <c r="S54">
        <v>70.319999999999993</v>
      </c>
      <c r="T54">
        <v>78.150000000000006</v>
      </c>
      <c r="U54">
        <v>77.650000000000006</v>
      </c>
      <c r="V54">
        <v>73.53</v>
      </c>
      <c r="W54">
        <v>61.71</v>
      </c>
      <c r="X54">
        <v>73.569999999999993</v>
      </c>
      <c r="Y54">
        <v>77.099999999999994</v>
      </c>
      <c r="Z54">
        <v>70.209999999999994</v>
      </c>
      <c r="AA54">
        <v>67.430000000000007</v>
      </c>
      <c r="AD54" t="s">
        <v>1</v>
      </c>
      <c r="AH54">
        <v>74.34</v>
      </c>
      <c r="AI54">
        <v>70.09</v>
      </c>
      <c r="AJ54">
        <v>55.7</v>
      </c>
      <c r="AK54">
        <v>81.53</v>
      </c>
      <c r="AL54">
        <v>63.09</v>
      </c>
      <c r="AM54">
        <v>49.99</v>
      </c>
      <c r="AN54">
        <v>57.86</v>
      </c>
      <c r="AO54">
        <v>48.93</v>
      </c>
      <c r="AP54" t="str">
        <f t="shared" si="13"/>
        <v>76.9 (76.2–77.6)</v>
      </c>
      <c r="AQ54">
        <f t="shared" si="0"/>
        <v>2</v>
      </c>
      <c r="AR54" t="str">
        <f t="shared" si="10"/>
        <v>73.5 (55.7–85.4)</v>
      </c>
      <c r="AS54">
        <f t="shared" si="1"/>
        <v>26</v>
      </c>
      <c r="AT54" t="str">
        <f t="shared" si="11"/>
        <v>73.7 (55.7–85.4)</v>
      </c>
      <c r="AU54">
        <f t="shared" si="3"/>
        <v>28</v>
      </c>
      <c r="AV54" t="str">
        <f t="shared" si="12"/>
        <v>54.7 (48.9–63.1)</v>
      </c>
      <c r="AW54">
        <f t="shared" si="5"/>
        <v>4</v>
      </c>
    </row>
    <row r="55" spans="1:49" x14ac:dyDescent="0.25">
      <c r="A55" t="s">
        <v>100</v>
      </c>
      <c r="D55">
        <v>92.28</v>
      </c>
      <c r="F55">
        <v>103.15</v>
      </c>
      <c r="G55">
        <v>116.85</v>
      </c>
      <c r="H55">
        <v>112.5</v>
      </c>
      <c r="I55">
        <v>94.94</v>
      </c>
      <c r="N55">
        <v>105.95</v>
      </c>
      <c r="O55">
        <v>113.23</v>
      </c>
      <c r="Q55">
        <v>104.63</v>
      </c>
      <c r="S55">
        <v>96.13</v>
      </c>
      <c r="W55">
        <v>93.23</v>
      </c>
      <c r="Y55">
        <v>94.88</v>
      </c>
      <c r="AD55" t="s">
        <v>1</v>
      </c>
      <c r="AJ55">
        <v>87.11</v>
      </c>
      <c r="AL55">
        <v>77.86</v>
      </c>
      <c r="AM55">
        <v>78.290000000000006</v>
      </c>
      <c r="AN55">
        <v>77.2</v>
      </c>
      <c r="AO55">
        <v>77.33</v>
      </c>
      <c r="AP55" t="str">
        <f>_xlfn.CONCAT(ROUND(GEOMEAN(B55:E55),1))</f>
        <v>92.3</v>
      </c>
      <c r="AQ55">
        <f t="shared" si="0"/>
        <v>1</v>
      </c>
      <c r="AR55" t="str">
        <f>_xlfn.CONCAT(ROUND(GEOMEAN(F55:AK55),1)," ","(",ROUND(MIN(F55:AK55),1),"–",ROUND(MAX(F55:AK55),0),")")</f>
        <v>101.6 (87.1–117)</v>
      </c>
      <c r="AS55">
        <f t="shared" si="1"/>
        <v>11</v>
      </c>
      <c r="AT55" t="str">
        <f>_xlfn.CONCAT(ROUND(GEOMEAN(B55:AK55),1)," ","(",ROUND(MIN(B55:AK55),1),"–",ROUND(MAX(B55:AK55),0),")")</f>
        <v>100.8 (87.1–117)</v>
      </c>
      <c r="AU55">
        <f t="shared" si="3"/>
        <v>12</v>
      </c>
      <c r="AV55" t="str">
        <f t="shared" si="12"/>
        <v>77.7 (77.2–78.3)</v>
      </c>
      <c r="AW55">
        <f t="shared" si="5"/>
        <v>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63B45-64F6-4D50-B80F-003E3DE8AAC2}">
  <dimension ref="A1:E55"/>
  <sheetViews>
    <sheetView topLeftCell="A19" zoomScaleNormal="100" workbookViewId="0">
      <selection activeCell="A19" sqref="A1:A1048576"/>
    </sheetView>
  </sheetViews>
  <sheetFormatPr defaultRowHeight="15" x14ac:dyDescent="0.25"/>
  <cols>
    <col min="1" max="1" width="22" bestFit="1" customWidth="1"/>
    <col min="2" max="2" width="49.140625" bestFit="1" customWidth="1"/>
    <col min="3" max="3" width="8" bestFit="1" customWidth="1"/>
    <col min="4" max="5" width="6" bestFit="1" customWidth="1"/>
    <col min="13" max="14" width="34.7109375" bestFit="1" customWidth="1"/>
  </cols>
  <sheetData>
    <row r="1" spans="1:2" x14ac:dyDescent="0.25">
      <c r="B1" t="s">
        <v>28</v>
      </c>
    </row>
    <row r="2" spans="1:2" x14ac:dyDescent="0.25">
      <c r="B2" t="s">
        <v>39</v>
      </c>
    </row>
    <row r="3" spans="1:2" x14ac:dyDescent="0.25">
      <c r="A3" t="s">
        <v>53</v>
      </c>
      <c r="B3" t="s">
        <v>40</v>
      </c>
    </row>
    <row r="4" spans="1:2" x14ac:dyDescent="0.25">
      <c r="A4" t="s">
        <v>54</v>
      </c>
      <c r="B4" t="s">
        <v>15</v>
      </c>
    </row>
    <row r="5" spans="1:2" x14ac:dyDescent="0.25">
      <c r="A5" t="s">
        <v>55</v>
      </c>
      <c r="B5" t="s">
        <v>1</v>
      </c>
    </row>
    <row r="6" spans="1:2" x14ac:dyDescent="0.25">
      <c r="A6" t="s">
        <v>56</v>
      </c>
      <c r="B6" t="s">
        <v>16</v>
      </c>
    </row>
    <row r="7" spans="1:2" x14ac:dyDescent="0.25">
      <c r="A7" t="s">
        <v>57</v>
      </c>
      <c r="B7" t="s">
        <v>41</v>
      </c>
    </row>
    <row r="8" spans="1:2" x14ac:dyDescent="0.25">
      <c r="A8" t="s">
        <v>58</v>
      </c>
      <c r="B8" t="s">
        <v>6</v>
      </c>
    </row>
    <row r="9" spans="1:2" x14ac:dyDescent="0.25">
      <c r="A9" t="s">
        <v>59</v>
      </c>
      <c r="B9" t="s">
        <v>7</v>
      </c>
    </row>
    <row r="10" spans="1:2" x14ac:dyDescent="0.25">
      <c r="A10" t="s">
        <v>60</v>
      </c>
      <c r="B10" t="s">
        <v>1</v>
      </c>
    </row>
    <row r="11" spans="1:2" x14ac:dyDescent="0.25">
      <c r="A11" t="s">
        <v>61</v>
      </c>
      <c r="B11">
        <v>1952</v>
      </c>
    </row>
    <row r="12" spans="1:2" x14ac:dyDescent="0.25">
      <c r="A12" t="s">
        <v>62</v>
      </c>
      <c r="B12">
        <v>1959</v>
      </c>
    </row>
    <row r="13" spans="1:2" x14ac:dyDescent="0.25">
      <c r="A13" t="s">
        <v>63</v>
      </c>
      <c r="B13" t="s">
        <v>21</v>
      </c>
    </row>
    <row r="14" spans="1:2" x14ac:dyDescent="0.25">
      <c r="A14" t="s">
        <v>64</v>
      </c>
      <c r="B14" t="s">
        <v>22</v>
      </c>
    </row>
    <row r="15" spans="1:2" x14ac:dyDescent="0.25">
      <c r="A15" t="s">
        <v>65</v>
      </c>
      <c r="B15" t="s">
        <v>14</v>
      </c>
    </row>
    <row r="16" spans="1:2" x14ac:dyDescent="0.25">
      <c r="A16" t="s">
        <v>66</v>
      </c>
      <c r="B16" t="s">
        <v>23</v>
      </c>
    </row>
    <row r="17" spans="1:4" x14ac:dyDescent="0.25">
      <c r="A17" t="s">
        <v>67</v>
      </c>
      <c r="B17" t="s">
        <v>27</v>
      </c>
    </row>
    <row r="18" spans="1:4" x14ac:dyDescent="0.25">
      <c r="A18" t="s">
        <v>56</v>
      </c>
      <c r="B18" t="s">
        <v>1</v>
      </c>
    </row>
    <row r="19" spans="1:4" x14ac:dyDescent="0.25">
      <c r="A19" t="s">
        <v>68</v>
      </c>
      <c r="B19" t="s">
        <v>24</v>
      </c>
    </row>
    <row r="20" spans="1:4" x14ac:dyDescent="0.25">
      <c r="A20" t="s">
        <v>69</v>
      </c>
      <c r="B20" t="s">
        <v>37</v>
      </c>
    </row>
    <row r="21" spans="1:4" x14ac:dyDescent="0.25">
      <c r="A21" t="s">
        <v>70</v>
      </c>
      <c r="B21">
        <f>B22+B24+604.35</f>
        <v>3700.89</v>
      </c>
      <c r="C21">
        <f>C22+C24+711.75</f>
        <v>3634.64</v>
      </c>
    </row>
    <row r="22" spans="1:4" x14ac:dyDescent="0.25">
      <c r="A22" t="s">
        <v>71</v>
      </c>
      <c r="B22">
        <v>2055.6999999999998</v>
      </c>
      <c r="C22">
        <v>1920.57</v>
      </c>
    </row>
    <row r="23" spans="1:4" x14ac:dyDescent="0.25">
      <c r="A23" t="s">
        <v>72</v>
      </c>
      <c r="B23">
        <v>324.56</v>
      </c>
      <c r="C23">
        <v>304.98</v>
      </c>
    </row>
    <row r="24" spans="1:4" x14ac:dyDescent="0.25">
      <c r="A24" t="s">
        <v>73</v>
      </c>
      <c r="B24">
        <v>1040.8399999999999</v>
      </c>
      <c r="C24">
        <v>1002.32</v>
      </c>
    </row>
    <row r="25" spans="1:4" x14ac:dyDescent="0.25">
      <c r="A25" t="s">
        <v>74</v>
      </c>
      <c r="B25">
        <v>127.49</v>
      </c>
      <c r="C25">
        <v>138.26</v>
      </c>
    </row>
    <row r="26" spans="1:4" x14ac:dyDescent="0.25">
      <c r="A26" t="s">
        <v>75</v>
      </c>
      <c r="B26">
        <f>ROUND(AVERAGE(B48,B50,C48,C50,D50,E50,E52,D52,C52,B52,B54,C54,D54,E54,D48,E48),2)</f>
        <v>68.78</v>
      </c>
    </row>
    <row r="27" spans="1:4" x14ac:dyDescent="0.25">
      <c r="A27" t="s">
        <v>76</v>
      </c>
      <c r="B27">
        <f>ROUND(AVERAGE(B49,B51,C49,C51,D51,E51,E53,D53,C53,B53,B55,C55,D55,E55,D49,E49),2)</f>
        <v>84.28</v>
      </c>
    </row>
    <row r="28" spans="1:4" x14ac:dyDescent="0.25">
      <c r="A28" t="s">
        <v>77</v>
      </c>
      <c r="B28">
        <v>18.25</v>
      </c>
      <c r="C28">
        <v>18.510000000000002</v>
      </c>
      <c r="D28">
        <v>19.13</v>
      </c>
    </row>
    <row r="29" spans="1:4" x14ac:dyDescent="0.25">
      <c r="A29" t="s">
        <v>2</v>
      </c>
      <c r="B29">
        <v>44.12</v>
      </c>
      <c r="D29">
        <v>45.96</v>
      </c>
    </row>
    <row r="30" spans="1:4" x14ac:dyDescent="0.25">
      <c r="A30" t="s">
        <v>78</v>
      </c>
      <c r="B30">
        <v>316.25</v>
      </c>
      <c r="C30">
        <v>281.27999999999997</v>
      </c>
    </row>
    <row r="31" spans="1:4" x14ac:dyDescent="0.25">
      <c r="A31" t="s">
        <v>79</v>
      </c>
      <c r="B31">
        <v>244.09</v>
      </c>
      <c r="C31">
        <v>227.8</v>
      </c>
    </row>
    <row r="32" spans="1:4" x14ac:dyDescent="0.25">
      <c r="A32" t="s">
        <v>80</v>
      </c>
      <c r="B32">
        <v>335.99</v>
      </c>
    </row>
    <row r="33" spans="1:5" x14ac:dyDescent="0.25">
      <c r="A33" t="s">
        <v>81</v>
      </c>
      <c r="B33">
        <v>835.02</v>
      </c>
    </row>
    <row r="34" spans="1:5" x14ac:dyDescent="0.25">
      <c r="A34" t="s">
        <v>82</v>
      </c>
      <c r="B34" t="s">
        <v>1</v>
      </c>
      <c r="D34" t="s">
        <v>1</v>
      </c>
    </row>
    <row r="35" spans="1:5" x14ac:dyDescent="0.25">
      <c r="A35" t="s">
        <v>83</v>
      </c>
      <c r="B35">
        <v>100.45</v>
      </c>
      <c r="C35">
        <v>102.92</v>
      </c>
      <c r="D35">
        <v>91.95</v>
      </c>
      <c r="E35">
        <v>95.88</v>
      </c>
    </row>
    <row r="36" spans="1:5" x14ac:dyDescent="0.25">
      <c r="A36" t="s">
        <v>84</v>
      </c>
      <c r="B36">
        <v>94.14</v>
      </c>
      <c r="C36">
        <v>90.12</v>
      </c>
      <c r="D36">
        <v>88.12</v>
      </c>
      <c r="E36">
        <v>90.73</v>
      </c>
    </row>
    <row r="37" spans="1:5" x14ac:dyDescent="0.25">
      <c r="A37" t="s">
        <v>5</v>
      </c>
      <c r="C37">
        <v>29.02</v>
      </c>
      <c r="E37">
        <v>31.56</v>
      </c>
    </row>
    <row r="38" spans="1:5" x14ac:dyDescent="0.25">
      <c r="A38" t="s">
        <v>85</v>
      </c>
      <c r="C38">
        <v>52.86</v>
      </c>
      <c r="E38">
        <v>53.79</v>
      </c>
    </row>
    <row r="39" spans="1:5" x14ac:dyDescent="0.25">
      <c r="A39" t="s">
        <v>86</v>
      </c>
      <c r="C39">
        <v>40.85</v>
      </c>
      <c r="E39">
        <v>39.06</v>
      </c>
    </row>
    <row r="40" spans="1:5" x14ac:dyDescent="0.25">
      <c r="A40" t="s">
        <v>87</v>
      </c>
      <c r="C40">
        <v>27.62</v>
      </c>
      <c r="E40">
        <v>24.75</v>
      </c>
    </row>
    <row r="41" spans="1:5" x14ac:dyDescent="0.25">
      <c r="A41" t="s">
        <v>88</v>
      </c>
      <c r="B41">
        <v>293.58</v>
      </c>
    </row>
    <row r="42" spans="1:5" x14ac:dyDescent="0.25">
      <c r="A42" t="s">
        <v>0</v>
      </c>
      <c r="B42">
        <v>107.07</v>
      </c>
    </row>
    <row r="43" spans="1:5" x14ac:dyDescent="0.25">
      <c r="A43" t="s">
        <v>3</v>
      </c>
      <c r="B43">
        <v>190.74</v>
      </c>
    </row>
    <row r="44" spans="1:5" x14ac:dyDescent="0.25">
      <c r="A44" t="s">
        <v>89</v>
      </c>
      <c r="B44">
        <v>99.89</v>
      </c>
      <c r="C44">
        <v>100.79</v>
      </c>
    </row>
    <row r="45" spans="1:5" x14ac:dyDescent="0.25">
      <c r="A45" t="s">
        <v>90</v>
      </c>
      <c r="B45">
        <v>84.73</v>
      </c>
      <c r="C45">
        <v>67.53</v>
      </c>
    </row>
    <row r="46" spans="1:5" x14ac:dyDescent="0.25">
      <c r="A46" t="s">
        <v>91</v>
      </c>
      <c r="B46">
        <v>302.75</v>
      </c>
    </row>
    <row r="47" spans="1:5" x14ac:dyDescent="0.25">
      <c r="A47" t="s">
        <v>92</v>
      </c>
      <c r="B47">
        <v>193.37</v>
      </c>
    </row>
    <row r="48" spans="1:5" x14ac:dyDescent="0.25">
      <c r="A48" t="s">
        <v>93</v>
      </c>
      <c r="B48">
        <v>67.819999999999993</v>
      </c>
      <c r="C48">
        <v>63.94</v>
      </c>
      <c r="D48">
        <v>62.27</v>
      </c>
      <c r="E48">
        <v>65.430000000000007</v>
      </c>
    </row>
    <row r="49" spans="1:5" x14ac:dyDescent="0.25">
      <c r="A49" t="s">
        <v>94</v>
      </c>
      <c r="D49">
        <v>73.17</v>
      </c>
    </row>
    <row r="50" spans="1:5" x14ac:dyDescent="0.25">
      <c r="A50" t="s">
        <v>95</v>
      </c>
      <c r="B50">
        <v>67.349999999999994</v>
      </c>
      <c r="C50">
        <v>74.819999999999993</v>
      </c>
      <c r="D50">
        <v>63.21</v>
      </c>
      <c r="E50">
        <v>72.97</v>
      </c>
    </row>
    <row r="51" spans="1:5" x14ac:dyDescent="0.25">
      <c r="A51" t="s">
        <v>96</v>
      </c>
      <c r="D51">
        <v>82.41</v>
      </c>
    </row>
    <row r="52" spans="1:5" x14ac:dyDescent="0.25">
      <c r="A52" t="s">
        <v>97</v>
      </c>
      <c r="B52">
        <v>71.989999999999995</v>
      </c>
      <c r="C52">
        <v>70.849999999999994</v>
      </c>
      <c r="D52">
        <v>58.27</v>
      </c>
      <c r="E52">
        <v>79.83</v>
      </c>
    </row>
    <row r="53" spans="1:5" x14ac:dyDescent="0.25">
      <c r="A53" t="s">
        <v>98</v>
      </c>
      <c r="D53">
        <v>94.42</v>
      </c>
    </row>
    <row r="54" spans="1:5" x14ac:dyDescent="0.25">
      <c r="A54" t="s">
        <v>99</v>
      </c>
      <c r="B54">
        <v>74.34</v>
      </c>
      <c r="C54">
        <v>70.09</v>
      </c>
      <c r="D54">
        <v>55.7</v>
      </c>
      <c r="E54">
        <v>81.53</v>
      </c>
    </row>
    <row r="55" spans="1:5" x14ac:dyDescent="0.25">
      <c r="A55" t="s">
        <v>100</v>
      </c>
      <c r="D55">
        <v>87.11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5A3D6-D863-49E9-8225-2468F967464A}">
  <dimension ref="A1:E55"/>
  <sheetViews>
    <sheetView zoomScaleNormal="100" workbookViewId="0">
      <selection activeCell="H16" sqref="H16"/>
    </sheetView>
  </sheetViews>
  <sheetFormatPr defaultRowHeight="15" x14ac:dyDescent="0.25"/>
  <cols>
    <col min="1" max="1" width="22" bestFit="1" customWidth="1"/>
    <col min="2" max="2" width="48.85546875" bestFit="1" customWidth="1"/>
    <col min="3" max="3" width="8" bestFit="1" customWidth="1"/>
    <col min="4" max="5" width="6" bestFit="1" customWidth="1"/>
    <col min="6" max="6" width="30.85546875" bestFit="1" customWidth="1"/>
    <col min="9" max="9" width="17.42578125" bestFit="1" customWidth="1"/>
    <col min="10" max="10" width="30.85546875" bestFit="1" customWidth="1"/>
    <col min="11" max="12" width="34.7109375" bestFit="1" customWidth="1"/>
  </cols>
  <sheetData>
    <row r="1" spans="1:2" x14ac:dyDescent="0.25">
      <c r="B1" t="s">
        <v>28</v>
      </c>
    </row>
    <row r="2" spans="1:2" x14ac:dyDescent="0.25">
      <c r="B2" t="s">
        <v>42</v>
      </c>
    </row>
    <row r="3" spans="1:2" x14ac:dyDescent="0.25">
      <c r="A3" t="s">
        <v>53</v>
      </c>
      <c r="B3" t="s">
        <v>43</v>
      </c>
    </row>
    <row r="4" spans="1:2" x14ac:dyDescent="0.25">
      <c r="A4" t="s">
        <v>54</v>
      </c>
      <c r="B4" t="s">
        <v>15</v>
      </c>
    </row>
    <row r="5" spans="1:2" x14ac:dyDescent="0.25">
      <c r="A5" t="s">
        <v>55</v>
      </c>
      <c r="B5" t="s">
        <v>1</v>
      </c>
    </row>
    <row r="6" spans="1:2" x14ac:dyDescent="0.25">
      <c r="A6" t="s">
        <v>56</v>
      </c>
      <c r="B6" t="s">
        <v>16</v>
      </c>
    </row>
    <row r="7" spans="1:2" x14ac:dyDescent="0.25">
      <c r="A7" t="s">
        <v>57</v>
      </c>
      <c r="B7" t="s">
        <v>12</v>
      </c>
    </row>
    <row r="8" spans="1:2" x14ac:dyDescent="0.25">
      <c r="A8" t="s">
        <v>58</v>
      </c>
      <c r="B8" t="s">
        <v>44</v>
      </c>
    </row>
    <row r="9" spans="1:2" x14ac:dyDescent="0.25">
      <c r="A9" t="s">
        <v>59</v>
      </c>
      <c r="B9" t="s">
        <v>13</v>
      </c>
    </row>
    <row r="10" spans="1:2" x14ac:dyDescent="0.25">
      <c r="A10" t="s">
        <v>60</v>
      </c>
      <c r="B10" t="s">
        <v>1</v>
      </c>
    </row>
    <row r="11" spans="1:2" x14ac:dyDescent="0.25">
      <c r="A11" t="s">
        <v>61</v>
      </c>
      <c r="B11" t="s">
        <v>1</v>
      </c>
    </row>
    <row r="12" spans="1:2" x14ac:dyDescent="0.25">
      <c r="A12" t="s">
        <v>62</v>
      </c>
      <c r="B12">
        <v>1969</v>
      </c>
    </row>
    <row r="13" spans="1:2" x14ac:dyDescent="0.25">
      <c r="A13" t="s">
        <v>63</v>
      </c>
      <c r="B13" t="s">
        <v>45</v>
      </c>
    </row>
    <row r="14" spans="1:2" x14ac:dyDescent="0.25">
      <c r="A14" t="s">
        <v>64</v>
      </c>
      <c r="B14" t="s">
        <v>1</v>
      </c>
    </row>
    <row r="15" spans="1:2" x14ac:dyDescent="0.25">
      <c r="A15" t="s">
        <v>65</v>
      </c>
      <c r="B15" t="s">
        <v>14</v>
      </c>
    </row>
    <row r="16" spans="1:2" x14ac:dyDescent="0.25">
      <c r="A16" t="s">
        <v>66</v>
      </c>
      <c r="B16" t="s">
        <v>23</v>
      </c>
    </row>
    <row r="17" spans="1:3" x14ac:dyDescent="0.25">
      <c r="A17" t="s">
        <v>67</v>
      </c>
      <c r="B17" t="s">
        <v>47</v>
      </c>
    </row>
    <row r="18" spans="1:3" x14ac:dyDescent="0.25">
      <c r="A18" t="s">
        <v>56</v>
      </c>
      <c r="B18" t="s">
        <v>48</v>
      </c>
    </row>
    <row r="19" spans="1:3" x14ac:dyDescent="0.25">
      <c r="A19" t="s">
        <v>68</v>
      </c>
      <c r="B19" t="s">
        <v>46</v>
      </c>
    </row>
    <row r="20" spans="1:3" x14ac:dyDescent="0.25">
      <c r="A20" t="s">
        <v>69</v>
      </c>
      <c r="B20" t="s">
        <v>1</v>
      </c>
    </row>
    <row r="21" spans="1:3" x14ac:dyDescent="0.25">
      <c r="A21" t="s">
        <v>70</v>
      </c>
      <c r="B21">
        <f>B22+B24+885.16</f>
        <v>4594.17</v>
      </c>
      <c r="C21">
        <f>C22+C24+841.91</f>
        <v>4351.99</v>
      </c>
    </row>
    <row r="22" spans="1:3" x14ac:dyDescent="0.25">
      <c r="A22" t="s">
        <v>71</v>
      </c>
      <c r="B22">
        <v>2508.65</v>
      </c>
      <c r="C22">
        <v>2537.6999999999998</v>
      </c>
    </row>
    <row r="23" spans="1:3" x14ac:dyDescent="0.25">
      <c r="A23" t="s">
        <v>72</v>
      </c>
      <c r="B23">
        <v>821.38</v>
      </c>
      <c r="C23">
        <v>993.13</v>
      </c>
    </row>
    <row r="24" spans="1:3" x14ac:dyDescent="0.25">
      <c r="A24" t="s">
        <v>73</v>
      </c>
      <c r="B24">
        <v>1200.3599999999999</v>
      </c>
      <c r="C24">
        <v>972.38</v>
      </c>
    </row>
    <row r="25" spans="1:3" x14ac:dyDescent="0.25">
      <c r="A25" t="s">
        <v>74</v>
      </c>
      <c r="B25">
        <v>176.67</v>
      </c>
      <c r="C25">
        <v>190.81</v>
      </c>
    </row>
    <row r="26" spans="1:3" x14ac:dyDescent="0.25">
      <c r="A26" t="s">
        <v>75</v>
      </c>
      <c r="B26">
        <f>ROUND(AVERAGE(B48,B50,C48,C50,D50,E50,E52,D52,C52,B52,B54,C54,D54,E54,D48,E48),2)</f>
        <v>51.68</v>
      </c>
    </row>
    <row r="27" spans="1:3" x14ac:dyDescent="0.25">
      <c r="A27" t="s">
        <v>76</v>
      </c>
      <c r="B27">
        <f>ROUND(AVERAGE(B49,B51,C49,C51,D51,E51,E53,D53,C53,B53,B55,C55,D55,E55,D49,E49),2)</f>
        <v>77.069999999999993</v>
      </c>
    </row>
    <row r="28" spans="1:3" x14ac:dyDescent="0.25">
      <c r="A28" t="s">
        <v>77</v>
      </c>
      <c r="B28">
        <v>18.2</v>
      </c>
    </row>
    <row r="29" spans="1:3" x14ac:dyDescent="0.25">
      <c r="A29" t="s">
        <v>2</v>
      </c>
      <c r="B29" t="s">
        <v>1</v>
      </c>
    </row>
    <row r="30" spans="1:3" x14ac:dyDescent="0.25">
      <c r="A30" t="s">
        <v>78</v>
      </c>
      <c r="B30">
        <v>365.19</v>
      </c>
      <c r="C30">
        <v>326.44</v>
      </c>
    </row>
    <row r="31" spans="1:3" x14ac:dyDescent="0.25">
      <c r="A31" t="s">
        <v>79</v>
      </c>
      <c r="B31">
        <v>269.16000000000003</v>
      </c>
      <c r="C31">
        <v>274.19</v>
      </c>
    </row>
    <row r="32" spans="1:3" x14ac:dyDescent="0.25">
      <c r="A32" t="s">
        <v>80</v>
      </c>
      <c r="B32">
        <v>460.8</v>
      </c>
    </row>
    <row r="33" spans="1:5" x14ac:dyDescent="0.25">
      <c r="A33" t="s">
        <v>81</v>
      </c>
      <c r="B33">
        <v>1145.93</v>
      </c>
    </row>
    <row r="34" spans="1:5" x14ac:dyDescent="0.25">
      <c r="A34" t="s">
        <v>82</v>
      </c>
      <c r="B34">
        <v>14.75</v>
      </c>
      <c r="D34">
        <v>6.21</v>
      </c>
    </row>
    <row r="35" spans="1:5" x14ac:dyDescent="0.25">
      <c r="A35" t="s">
        <v>83</v>
      </c>
      <c r="B35">
        <v>67.86</v>
      </c>
      <c r="C35">
        <v>70.36</v>
      </c>
      <c r="D35">
        <v>78.75</v>
      </c>
      <c r="E35">
        <v>78.97</v>
      </c>
    </row>
    <row r="36" spans="1:5" x14ac:dyDescent="0.25">
      <c r="A36" t="s">
        <v>84</v>
      </c>
      <c r="B36">
        <v>76.69</v>
      </c>
      <c r="C36">
        <v>79.52</v>
      </c>
      <c r="D36">
        <v>80.010000000000005</v>
      </c>
      <c r="E36">
        <v>78.900000000000006</v>
      </c>
    </row>
    <row r="37" spans="1:5" x14ac:dyDescent="0.25">
      <c r="A37" t="s">
        <v>5</v>
      </c>
      <c r="B37">
        <v>21.14</v>
      </c>
      <c r="D37">
        <v>21.24</v>
      </c>
    </row>
    <row r="38" spans="1:5" x14ac:dyDescent="0.25">
      <c r="A38" t="s">
        <v>85</v>
      </c>
      <c r="B38">
        <v>51.17</v>
      </c>
      <c r="D38">
        <v>72.75</v>
      </c>
    </row>
    <row r="39" spans="1:5" x14ac:dyDescent="0.25">
      <c r="A39" t="s">
        <v>86</v>
      </c>
      <c r="B39">
        <v>46.82</v>
      </c>
      <c r="D39">
        <v>56.5</v>
      </c>
    </row>
    <row r="40" spans="1:5" x14ac:dyDescent="0.25">
      <c r="A40" t="s">
        <v>87</v>
      </c>
      <c r="B40">
        <v>15.85</v>
      </c>
      <c r="D40">
        <v>16.010000000000002</v>
      </c>
    </row>
    <row r="41" spans="1:5" x14ac:dyDescent="0.25">
      <c r="A41" t="s">
        <v>88</v>
      </c>
      <c r="B41">
        <v>305.04000000000002</v>
      </c>
    </row>
    <row r="42" spans="1:5" x14ac:dyDescent="0.25">
      <c r="A42" t="s">
        <v>0</v>
      </c>
      <c r="B42">
        <v>114.32</v>
      </c>
    </row>
    <row r="43" spans="1:5" x14ac:dyDescent="0.25">
      <c r="A43" t="s">
        <v>3</v>
      </c>
      <c r="B43">
        <v>182.75</v>
      </c>
    </row>
    <row r="44" spans="1:5" x14ac:dyDescent="0.25">
      <c r="A44" t="s">
        <v>89</v>
      </c>
      <c r="B44">
        <v>124.82</v>
      </c>
    </row>
    <row r="45" spans="1:5" x14ac:dyDescent="0.25">
      <c r="A45" t="s">
        <v>90</v>
      </c>
      <c r="B45">
        <v>106.91</v>
      </c>
    </row>
    <row r="46" spans="1:5" x14ac:dyDescent="0.25">
      <c r="A46" t="s">
        <v>91</v>
      </c>
      <c r="B46">
        <v>422.97</v>
      </c>
    </row>
    <row r="47" spans="1:5" x14ac:dyDescent="0.25">
      <c r="A47" t="s">
        <v>92</v>
      </c>
      <c r="B47">
        <v>296.63</v>
      </c>
    </row>
    <row r="48" spans="1:5" x14ac:dyDescent="0.25">
      <c r="A48" t="s">
        <v>93</v>
      </c>
      <c r="B48">
        <v>43.65</v>
      </c>
      <c r="C48">
        <v>48.48</v>
      </c>
      <c r="D48">
        <v>45.22</v>
      </c>
      <c r="E48">
        <v>46.26</v>
      </c>
    </row>
    <row r="49" spans="1:5" x14ac:dyDescent="0.25">
      <c r="A49" t="s">
        <v>94</v>
      </c>
      <c r="B49">
        <v>75.8</v>
      </c>
      <c r="C49">
        <v>64.36</v>
      </c>
      <c r="D49">
        <v>68.459999999999994</v>
      </c>
      <c r="E49">
        <v>70.23</v>
      </c>
    </row>
    <row r="50" spans="1:5" x14ac:dyDescent="0.25">
      <c r="A50" t="s">
        <v>95</v>
      </c>
      <c r="B50">
        <v>50.61</v>
      </c>
      <c r="C50">
        <v>54.09</v>
      </c>
      <c r="D50">
        <v>52.05</v>
      </c>
      <c r="E50">
        <v>51.46</v>
      </c>
    </row>
    <row r="51" spans="1:5" x14ac:dyDescent="0.25">
      <c r="A51" t="s">
        <v>96</v>
      </c>
      <c r="B51">
        <v>82.51</v>
      </c>
      <c r="C51">
        <v>78.77</v>
      </c>
      <c r="D51">
        <v>76.599999999999994</v>
      </c>
      <c r="E51">
        <v>82.5</v>
      </c>
    </row>
    <row r="52" spans="1:5" x14ac:dyDescent="0.25">
      <c r="A52" t="s">
        <v>97</v>
      </c>
      <c r="B52">
        <v>56.97</v>
      </c>
      <c r="C52">
        <v>50.33</v>
      </c>
      <c r="D52">
        <v>56.66</v>
      </c>
      <c r="E52">
        <v>51.25</v>
      </c>
    </row>
    <row r="53" spans="1:5" x14ac:dyDescent="0.25">
      <c r="A53" t="s">
        <v>98</v>
      </c>
      <c r="B53">
        <v>81.790000000000006</v>
      </c>
      <c r="C53">
        <v>80.790000000000006</v>
      </c>
      <c r="D53">
        <v>79.5</v>
      </c>
      <c r="E53">
        <v>81.180000000000007</v>
      </c>
    </row>
    <row r="54" spans="1:5" x14ac:dyDescent="0.25">
      <c r="A54" t="s">
        <v>99</v>
      </c>
      <c r="B54">
        <v>63.09</v>
      </c>
      <c r="C54">
        <v>49.99</v>
      </c>
      <c r="D54">
        <v>57.86</v>
      </c>
      <c r="E54">
        <v>48.93</v>
      </c>
    </row>
    <row r="55" spans="1:5" x14ac:dyDescent="0.25">
      <c r="A55" t="s">
        <v>100</v>
      </c>
      <c r="B55">
        <v>77.86</v>
      </c>
      <c r="C55">
        <v>78.290000000000006</v>
      </c>
      <c r="D55">
        <v>77.2</v>
      </c>
      <c r="E55">
        <v>77.33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58782-A355-47DA-9265-0B379492B64E}">
  <dimension ref="A1:AD55"/>
  <sheetViews>
    <sheetView workbookViewId="0">
      <selection sqref="A1:A1048576"/>
    </sheetView>
  </sheetViews>
  <sheetFormatPr defaultRowHeight="15" x14ac:dyDescent="0.25"/>
  <cols>
    <col min="1" max="1" width="22" bestFit="1" customWidth="1"/>
    <col min="2" max="2" width="46.5703125" bestFit="1" customWidth="1"/>
    <col min="3" max="3" width="8" bestFit="1" customWidth="1"/>
    <col min="4" max="5" width="7" bestFit="1" customWidth="1"/>
    <col min="6" max="6" width="44.5703125" bestFit="1" customWidth="1"/>
    <col min="7" max="7" width="8" bestFit="1" customWidth="1"/>
    <col min="8" max="10" width="7" bestFit="1" customWidth="1"/>
  </cols>
  <sheetData>
    <row r="1" spans="1:30" x14ac:dyDescent="0.25">
      <c r="B1" t="s">
        <v>28</v>
      </c>
    </row>
    <row r="2" spans="1:30" x14ac:dyDescent="0.25">
      <c r="B2" t="s">
        <v>4</v>
      </c>
    </row>
    <row r="3" spans="1:30" x14ac:dyDescent="0.25">
      <c r="A3" t="s">
        <v>53</v>
      </c>
      <c r="B3" t="s">
        <v>17</v>
      </c>
    </row>
    <row r="4" spans="1:30" x14ac:dyDescent="0.25">
      <c r="A4" t="s">
        <v>54</v>
      </c>
      <c r="B4" t="s">
        <v>8</v>
      </c>
    </row>
    <row r="5" spans="1:30" x14ac:dyDescent="0.25">
      <c r="A5" t="s">
        <v>55</v>
      </c>
      <c r="B5" t="s">
        <v>9</v>
      </c>
    </row>
    <row r="6" spans="1:30" x14ac:dyDescent="0.25">
      <c r="A6" t="s">
        <v>56</v>
      </c>
      <c r="B6" t="s">
        <v>26</v>
      </c>
    </row>
    <row r="7" spans="1:30" x14ac:dyDescent="0.25">
      <c r="A7" t="s">
        <v>57</v>
      </c>
      <c r="B7" t="s">
        <v>18</v>
      </c>
    </row>
    <row r="8" spans="1:30" x14ac:dyDescent="0.25">
      <c r="A8" t="s">
        <v>58</v>
      </c>
      <c r="B8" t="s">
        <v>6</v>
      </c>
    </row>
    <row r="9" spans="1:30" x14ac:dyDescent="0.25">
      <c r="A9" t="s">
        <v>59</v>
      </c>
      <c r="B9" t="s">
        <v>19</v>
      </c>
    </row>
    <row r="10" spans="1:30" x14ac:dyDescent="0.25">
      <c r="A10" t="s">
        <v>60</v>
      </c>
      <c r="B10" t="s">
        <v>20</v>
      </c>
    </row>
    <row r="11" spans="1:30" x14ac:dyDescent="0.25">
      <c r="A11" t="s">
        <v>61</v>
      </c>
      <c r="B11" s="2">
        <v>19243</v>
      </c>
      <c r="F11" s="2"/>
      <c r="J11" s="2"/>
      <c r="N11" s="1"/>
      <c r="R11" s="1"/>
      <c r="V11" s="1"/>
      <c r="Z11" s="1"/>
      <c r="AD11" s="1"/>
    </row>
    <row r="12" spans="1:30" x14ac:dyDescent="0.25">
      <c r="A12" t="s">
        <v>62</v>
      </c>
      <c r="B12" s="2">
        <v>22685</v>
      </c>
      <c r="F12" s="2"/>
      <c r="J12" s="2"/>
      <c r="N12" s="1"/>
      <c r="R12" s="1"/>
      <c r="V12" s="1"/>
      <c r="Z12" s="1"/>
      <c r="AD12" s="1"/>
    </row>
    <row r="13" spans="1:30" x14ac:dyDescent="0.25">
      <c r="A13" t="s">
        <v>63</v>
      </c>
      <c r="B13" t="s">
        <v>21</v>
      </c>
    </row>
    <row r="14" spans="1:30" x14ac:dyDescent="0.25">
      <c r="A14" t="s">
        <v>64</v>
      </c>
      <c r="B14" t="s">
        <v>22</v>
      </c>
    </row>
    <row r="15" spans="1:30" x14ac:dyDescent="0.25">
      <c r="A15" t="s">
        <v>65</v>
      </c>
      <c r="B15" t="s">
        <v>1</v>
      </c>
    </row>
    <row r="16" spans="1:30" x14ac:dyDescent="0.25">
      <c r="A16" t="s">
        <v>66</v>
      </c>
      <c r="B16" t="s">
        <v>23</v>
      </c>
    </row>
    <row r="17" spans="1:4" x14ac:dyDescent="0.25">
      <c r="A17" t="s">
        <v>67</v>
      </c>
      <c r="B17" t="s">
        <v>27</v>
      </c>
    </row>
    <row r="18" spans="1:4" x14ac:dyDescent="0.25">
      <c r="A18" t="s">
        <v>56</v>
      </c>
      <c r="B18" t="s">
        <v>1</v>
      </c>
    </row>
    <row r="19" spans="1:4" x14ac:dyDescent="0.25">
      <c r="A19" t="s">
        <v>68</v>
      </c>
      <c r="B19" t="s">
        <v>24</v>
      </c>
    </row>
    <row r="20" spans="1:4" x14ac:dyDescent="0.25">
      <c r="A20" t="s">
        <v>69</v>
      </c>
      <c r="B20" t="s">
        <v>25</v>
      </c>
    </row>
    <row r="21" spans="1:4" x14ac:dyDescent="0.25">
      <c r="A21" t="s">
        <v>70</v>
      </c>
      <c r="B21">
        <f>B22+1607.52</f>
        <v>4835.5599999999995</v>
      </c>
      <c r="C21">
        <f>C22+1852.2</f>
        <v>5298.31</v>
      </c>
    </row>
    <row r="22" spans="1:4" x14ac:dyDescent="0.25">
      <c r="A22" t="s">
        <v>71</v>
      </c>
      <c r="B22">
        <v>3228.04</v>
      </c>
      <c r="C22">
        <v>3446.11</v>
      </c>
    </row>
    <row r="23" spans="1:4" x14ac:dyDescent="0.25">
      <c r="A23" t="s">
        <v>72</v>
      </c>
      <c r="B23">
        <v>823.15</v>
      </c>
      <c r="C23">
        <v>769.02</v>
      </c>
    </row>
    <row r="24" spans="1:4" x14ac:dyDescent="0.25">
      <c r="A24" t="s">
        <v>73</v>
      </c>
      <c r="B24">
        <v>1607.52</v>
      </c>
      <c r="C24">
        <v>1241.95</v>
      </c>
    </row>
    <row r="25" spans="1:4" x14ac:dyDescent="0.25">
      <c r="A25" t="s">
        <v>74</v>
      </c>
      <c r="B25">
        <v>197.67</v>
      </c>
      <c r="C25">
        <v>256.7</v>
      </c>
    </row>
    <row r="26" spans="1:4" x14ac:dyDescent="0.25">
      <c r="A26" t="s">
        <v>75</v>
      </c>
      <c r="B26">
        <f>ROUND(AVERAGE(B48,C48,B50,C50,D50,E48,E50,D52,C52,B52,B54,C54,D54,E52,D48,E54),2)</f>
        <v>74.27</v>
      </c>
    </row>
    <row r="27" spans="1:4" x14ac:dyDescent="0.25">
      <c r="A27" t="s">
        <v>76</v>
      </c>
      <c r="B27">
        <f>ROUND(AVERAGE(B49,C49,B51,C51,D51,E49,E51,D53,C53,B53,B55,C55,D55,E53,D49,E55),2)</f>
        <v>93.74</v>
      </c>
    </row>
    <row r="28" spans="1:4" x14ac:dyDescent="0.25">
      <c r="A28" t="s">
        <v>77</v>
      </c>
      <c r="B28">
        <v>18.88</v>
      </c>
      <c r="D28">
        <v>19</v>
      </c>
    </row>
    <row r="29" spans="1:4" x14ac:dyDescent="0.25">
      <c r="A29" t="s">
        <v>2</v>
      </c>
      <c r="B29">
        <v>46.11</v>
      </c>
      <c r="C29">
        <v>45.48</v>
      </c>
      <c r="D29">
        <v>46.96</v>
      </c>
    </row>
    <row r="30" spans="1:4" x14ac:dyDescent="0.25">
      <c r="A30" t="s">
        <v>78</v>
      </c>
      <c r="B30">
        <v>325.33</v>
      </c>
      <c r="C30">
        <v>335.88</v>
      </c>
    </row>
    <row r="31" spans="1:4" x14ac:dyDescent="0.25">
      <c r="A31" t="s">
        <v>79</v>
      </c>
      <c r="B31">
        <v>393.89</v>
      </c>
      <c r="C31">
        <v>276.07</v>
      </c>
    </row>
    <row r="32" spans="1:4" x14ac:dyDescent="0.25">
      <c r="A32" t="s">
        <v>80</v>
      </c>
      <c r="B32">
        <v>441.71</v>
      </c>
    </row>
    <row r="33" spans="1:5" x14ac:dyDescent="0.25">
      <c r="A33" t="s">
        <v>81</v>
      </c>
      <c r="B33">
        <v>1086.55</v>
      </c>
    </row>
    <row r="34" spans="1:5" x14ac:dyDescent="0.25">
      <c r="A34" t="s">
        <v>82</v>
      </c>
      <c r="B34" t="s">
        <v>1</v>
      </c>
    </row>
    <row r="35" spans="1:5" x14ac:dyDescent="0.25">
      <c r="A35" t="s">
        <v>83</v>
      </c>
      <c r="B35">
        <v>115.58</v>
      </c>
      <c r="C35">
        <v>118.57</v>
      </c>
      <c r="D35">
        <v>125.84</v>
      </c>
      <c r="E35">
        <v>122.18</v>
      </c>
    </row>
    <row r="36" spans="1:5" x14ac:dyDescent="0.25">
      <c r="A36" t="s">
        <v>84</v>
      </c>
      <c r="B36">
        <v>87.37</v>
      </c>
      <c r="C36">
        <v>93.73</v>
      </c>
      <c r="D36">
        <v>87.31</v>
      </c>
      <c r="E36">
        <v>91.16</v>
      </c>
    </row>
    <row r="37" spans="1:5" x14ac:dyDescent="0.25">
      <c r="A37" t="s">
        <v>5</v>
      </c>
      <c r="B37">
        <v>48.95</v>
      </c>
      <c r="D37">
        <v>44.41</v>
      </c>
    </row>
    <row r="38" spans="1:5" x14ac:dyDescent="0.25">
      <c r="A38" t="s">
        <v>85</v>
      </c>
      <c r="B38">
        <v>71.17</v>
      </c>
      <c r="D38">
        <v>71.239999999999995</v>
      </c>
    </row>
    <row r="39" spans="1:5" x14ac:dyDescent="0.25">
      <c r="A39" t="s">
        <v>86</v>
      </c>
      <c r="B39">
        <v>47.56</v>
      </c>
      <c r="D39">
        <v>45.43</v>
      </c>
    </row>
    <row r="40" spans="1:5" x14ac:dyDescent="0.25">
      <c r="A40" t="s">
        <v>87</v>
      </c>
      <c r="B40">
        <v>22.17</v>
      </c>
      <c r="D40">
        <v>25.1</v>
      </c>
    </row>
    <row r="41" spans="1:5" x14ac:dyDescent="0.25">
      <c r="A41" t="s">
        <v>88</v>
      </c>
      <c r="B41">
        <v>298.42</v>
      </c>
      <c r="C41">
        <v>298.36</v>
      </c>
    </row>
    <row r="42" spans="1:5" x14ac:dyDescent="0.25">
      <c r="A42" t="s">
        <v>0</v>
      </c>
      <c r="B42">
        <v>122.15</v>
      </c>
      <c r="C42">
        <v>131.96</v>
      </c>
    </row>
    <row r="43" spans="1:5" x14ac:dyDescent="0.25">
      <c r="A43" t="s">
        <v>3</v>
      </c>
      <c r="B43">
        <v>166.93</v>
      </c>
      <c r="C43">
        <v>166.71</v>
      </c>
    </row>
    <row r="44" spans="1:5" x14ac:dyDescent="0.25">
      <c r="A44" t="s">
        <v>89</v>
      </c>
      <c r="B44">
        <v>140.84</v>
      </c>
      <c r="C44">
        <v>103.7</v>
      </c>
    </row>
    <row r="45" spans="1:5" x14ac:dyDescent="0.25">
      <c r="A45" t="s">
        <v>90</v>
      </c>
      <c r="B45">
        <v>73.739999999999995</v>
      </c>
      <c r="C45">
        <v>89.13</v>
      </c>
    </row>
    <row r="46" spans="1:5" x14ac:dyDescent="0.25">
      <c r="A46" t="s">
        <v>91</v>
      </c>
      <c r="B46">
        <v>444.31</v>
      </c>
      <c r="C46">
        <v>341.65</v>
      </c>
    </row>
    <row r="47" spans="1:5" x14ac:dyDescent="0.25">
      <c r="A47" t="s">
        <v>92</v>
      </c>
      <c r="B47">
        <v>220.67</v>
      </c>
      <c r="C47">
        <v>145.44</v>
      </c>
    </row>
    <row r="48" spans="1:5" x14ac:dyDescent="0.25">
      <c r="A48" t="s">
        <v>93</v>
      </c>
      <c r="B48">
        <v>72.150000000000006</v>
      </c>
      <c r="C48">
        <v>71.989999999999995</v>
      </c>
      <c r="D48">
        <v>71.760000000000005</v>
      </c>
      <c r="E48">
        <v>73.510000000000005</v>
      </c>
    </row>
    <row r="49" spans="1:5" x14ac:dyDescent="0.25">
      <c r="A49" t="s">
        <v>94</v>
      </c>
      <c r="B49">
        <v>94.56</v>
      </c>
      <c r="C49">
        <v>96.26</v>
      </c>
      <c r="D49">
        <v>79.989999999999995</v>
      </c>
    </row>
    <row r="50" spans="1:5" x14ac:dyDescent="0.25">
      <c r="A50" t="s">
        <v>95</v>
      </c>
      <c r="B50">
        <v>69.36</v>
      </c>
      <c r="C50">
        <v>76.83</v>
      </c>
      <c r="D50">
        <v>76.010000000000005</v>
      </c>
      <c r="E50">
        <v>78.33</v>
      </c>
    </row>
    <row r="51" spans="1:5" x14ac:dyDescent="0.25">
      <c r="A51" t="s">
        <v>96</v>
      </c>
      <c r="B51">
        <v>98.43</v>
      </c>
      <c r="C51">
        <v>105.87</v>
      </c>
      <c r="D51">
        <v>83.65</v>
      </c>
    </row>
    <row r="52" spans="1:5" x14ac:dyDescent="0.25">
      <c r="A52" t="s">
        <v>97</v>
      </c>
      <c r="C52">
        <v>73.84</v>
      </c>
      <c r="D52">
        <v>71.89</v>
      </c>
      <c r="E52">
        <v>75.95</v>
      </c>
    </row>
    <row r="53" spans="1:5" x14ac:dyDescent="0.25">
      <c r="A53" t="s">
        <v>98</v>
      </c>
      <c r="C53">
        <v>98.32</v>
      </c>
      <c r="D53">
        <v>94.29</v>
      </c>
    </row>
    <row r="54" spans="1:5" x14ac:dyDescent="0.25">
      <c r="A54" t="s">
        <v>99</v>
      </c>
      <c r="D54">
        <v>76.2</v>
      </c>
      <c r="E54">
        <v>77.63</v>
      </c>
    </row>
    <row r="55" spans="1:5" x14ac:dyDescent="0.25">
      <c r="A55" t="s">
        <v>100</v>
      </c>
      <c r="D55">
        <v>92.28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F3C46-1874-4FD3-B4CB-49D33E59B044}">
  <dimension ref="A1:Z55"/>
  <sheetViews>
    <sheetView workbookViewId="0">
      <selection sqref="A1:A1048576"/>
    </sheetView>
  </sheetViews>
  <sheetFormatPr defaultRowHeight="15" x14ac:dyDescent="0.25"/>
  <cols>
    <col min="1" max="1" width="22" bestFit="1" customWidth="1"/>
    <col min="2" max="2" width="46.5703125" bestFit="1" customWidth="1"/>
    <col min="3" max="3" width="8" bestFit="1" customWidth="1"/>
    <col min="4" max="5" width="7" bestFit="1" customWidth="1"/>
  </cols>
  <sheetData>
    <row r="1" spans="1:26" x14ac:dyDescent="0.25">
      <c r="B1" t="s">
        <v>28</v>
      </c>
    </row>
    <row r="2" spans="1:26" x14ac:dyDescent="0.25">
      <c r="B2" t="s">
        <v>33</v>
      </c>
    </row>
    <row r="3" spans="1:26" x14ac:dyDescent="0.25">
      <c r="A3" t="s">
        <v>53</v>
      </c>
      <c r="B3" t="s">
        <v>29</v>
      </c>
    </row>
    <row r="4" spans="1:26" x14ac:dyDescent="0.25">
      <c r="A4" t="s">
        <v>54</v>
      </c>
      <c r="B4" t="s">
        <v>8</v>
      </c>
    </row>
    <row r="5" spans="1:26" x14ac:dyDescent="0.25">
      <c r="A5" t="s">
        <v>55</v>
      </c>
      <c r="B5" t="s">
        <v>9</v>
      </c>
    </row>
    <row r="6" spans="1:26" x14ac:dyDescent="0.25">
      <c r="A6" t="s">
        <v>56</v>
      </c>
      <c r="B6" t="s">
        <v>26</v>
      </c>
    </row>
    <row r="7" spans="1:26" x14ac:dyDescent="0.25">
      <c r="A7" t="s">
        <v>57</v>
      </c>
      <c r="B7" t="s">
        <v>30</v>
      </c>
    </row>
    <row r="8" spans="1:26" x14ac:dyDescent="0.25">
      <c r="A8" t="s">
        <v>58</v>
      </c>
      <c r="B8" t="s">
        <v>31</v>
      </c>
    </row>
    <row r="9" spans="1:26" x14ac:dyDescent="0.25">
      <c r="A9" t="s">
        <v>59</v>
      </c>
      <c r="B9" t="s">
        <v>19</v>
      </c>
    </row>
    <row r="10" spans="1:26" x14ac:dyDescent="0.25">
      <c r="A10" t="s">
        <v>60</v>
      </c>
      <c r="B10" t="s">
        <v>20</v>
      </c>
    </row>
    <row r="11" spans="1:26" x14ac:dyDescent="0.25">
      <c r="A11" t="s">
        <v>61</v>
      </c>
      <c r="B11" s="2">
        <v>19243</v>
      </c>
      <c r="F11" s="2"/>
      <c r="J11" s="1"/>
      <c r="N11" s="1"/>
      <c r="R11" s="1"/>
      <c r="V11" s="1"/>
      <c r="Z11" s="1"/>
    </row>
    <row r="12" spans="1:26" x14ac:dyDescent="0.25">
      <c r="A12" t="s">
        <v>62</v>
      </c>
      <c r="B12" s="2">
        <v>22685</v>
      </c>
      <c r="F12" s="2"/>
      <c r="J12" s="1"/>
      <c r="N12" s="1"/>
      <c r="R12" s="1"/>
      <c r="V12" s="1"/>
      <c r="Z12" s="1"/>
    </row>
    <row r="13" spans="1:26" x14ac:dyDescent="0.25">
      <c r="A13" t="s">
        <v>63</v>
      </c>
      <c r="B13" t="s">
        <v>21</v>
      </c>
    </row>
    <row r="14" spans="1:26" x14ac:dyDescent="0.25">
      <c r="A14" t="s">
        <v>64</v>
      </c>
      <c r="B14" t="s">
        <v>22</v>
      </c>
    </row>
    <row r="15" spans="1:26" x14ac:dyDescent="0.25">
      <c r="A15" t="s">
        <v>65</v>
      </c>
      <c r="B15" t="s">
        <v>1</v>
      </c>
    </row>
    <row r="16" spans="1:26" x14ac:dyDescent="0.25">
      <c r="A16" t="s">
        <v>66</v>
      </c>
      <c r="B16" t="s">
        <v>23</v>
      </c>
    </row>
    <row r="17" spans="1:3" x14ac:dyDescent="0.25">
      <c r="A17" t="s">
        <v>67</v>
      </c>
      <c r="B17" t="s">
        <v>27</v>
      </c>
    </row>
    <row r="18" spans="1:3" x14ac:dyDescent="0.25">
      <c r="A18" t="s">
        <v>56</v>
      </c>
      <c r="B18" t="s">
        <v>1</v>
      </c>
    </row>
    <row r="19" spans="1:3" x14ac:dyDescent="0.25">
      <c r="A19" t="s">
        <v>68</v>
      </c>
      <c r="B19" t="s">
        <v>24</v>
      </c>
    </row>
    <row r="20" spans="1:3" x14ac:dyDescent="0.25">
      <c r="A20" t="s">
        <v>69</v>
      </c>
      <c r="B20" t="s">
        <v>32</v>
      </c>
    </row>
    <row r="21" spans="1:3" x14ac:dyDescent="0.25">
      <c r="A21" t="s">
        <v>70</v>
      </c>
      <c r="B21">
        <f>3374.81+347.07</f>
        <v>3721.88</v>
      </c>
      <c r="C21">
        <v>3642.49</v>
      </c>
    </row>
    <row r="22" spans="1:3" x14ac:dyDescent="0.25">
      <c r="A22" t="s">
        <v>71</v>
      </c>
      <c r="B22">
        <v>2177.9</v>
      </c>
      <c r="C22">
        <v>2165.0500000000002</v>
      </c>
    </row>
    <row r="23" spans="1:3" x14ac:dyDescent="0.25">
      <c r="A23" t="s">
        <v>72</v>
      </c>
      <c r="B23">
        <v>558.83000000000004</v>
      </c>
      <c r="C23">
        <v>483.67</v>
      </c>
    </row>
    <row r="24" spans="1:3" x14ac:dyDescent="0.25">
      <c r="A24" t="s">
        <v>73</v>
      </c>
      <c r="B24">
        <v>1037.8800000000001</v>
      </c>
      <c r="C24">
        <v>1027.8499999999999</v>
      </c>
    </row>
    <row r="25" spans="1:3" x14ac:dyDescent="0.25">
      <c r="A25" t="s">
        <v>74</v>
      </c>
      <c r="B25">
        <v>206.96</v>
      </c>
      <c r="C25">
        <v>256.70999999999998</v>
      </c>
    </row>
    <row r="26" spans="1:3" x14ac:dyDescent="0.25">
      <c r="A26" t="s">
        <v>75</v>
      </c>
      <c r="B26">
        <f>ROUND(AVERAGE(B48,B50,C48,C50,D50,E50,E52,D52,C52,B52,B54,C54,D54,E54,D48,E48),2)</f>
        <v>77.55</v>
      </c>
    </row>
    <row r="27" spans="1:3" x14ac:dyDescent="0.25">
      <c r="A27" t="s">
        <v>76</v>
      </c>
      <c r="B27">
        <f>ROUND(AVERAGE(B49,B51,C49,C51,D51,E51,E53,D53,C53,B53,B55,C55,D55,E55,D49,E49),2)</f>
        <v>104.71</v>
      </c>
    </row>
    <row r="28" spans="1:3" x14ac:dyDescent="0.25">
      <c r="A28" t="s">
        <v>77</v>
      </c>
      <c r="B28">
        <v>18.12</v>
      </c>
    </row>
    <row r="29" spans="1:3" x14ac:dyDescent="0.25">
      <c r="A29" t="s">
        <v>2</v>
      </c>
      <c r="B29">
        <v>41.96</v>
      </c>
    </row>
    <row r="30" spans="1:3" x14ac:dyDescent="0.25">
      <c r="A30" t="s">
        <v>78</v>
      </c>
      <c r="B30">
        <v>329.01</v>
      </c>
      <c r="C30">
        <v>316.10000000000002</v>
      </c>
    </row>
    <row r="31" spans="1:3" x14ac:dyDescent="0.25">
      <c r="A31" t="s">
        <v>79</v>
      </c>
      <c r="B31">
        <v>352.8</v>
      </c>
      <c r="C31">
        <v>398.55</v>
      </c>
    </row>
    <row r="32" spans="1:3" x14ac:dyDescent="0.25">
      <c r="A32" t="s">
        <v>80</v>
      </c>
      <c r="B32">
        <v>319.60000000000002</v>
      </c>
    </row>
    <row r="33" spans="1:5" x14ac:dyDescent="0.25">
      <c r="A33" t="s">
        <v>81</v>
      </c>
      <c r="B33">
        <v>733.63</v>
      </c>
    </row>
    <row r="34" spans="1:5" x14ac:dyDescent="0.25">
      <c r="A34" t="s">
        <v>82</v>
      </c>
      <c r="B34" t="s">
        <v>1</v>
      </c>
    </row>
    <row r="35" spans="1:5" x14ac:dyDescent="0.25">
      <c r="A35" t="s">
        <v>83</v>
      </c>
      <c r="B35">
        <v>126.4</v>
      </c>
      <c r="C35">
        <v>127.79</v>
      </c>
      <c r="D35">
        <v>127.22</v>
      </c>
      <c r="E35">
        <v>122.3</v>
      </c>
    </row>
    <row r="36" spans="1:5" x14ac:dyDescent="0.25">
      <c r="A36" t="s">
        <v>84</v>
      </c>
      <c r="B36">
        <v>122.17</v>
      </c>
      <c r="C36">
        <v>119.62</v>
      </c>
      <c r="D36">
        <v>112.94</v>
      </c>
      <c r="E36">
        <v>117.5</v>
      </c>
    </row>
    <row r="37" spans="1:5" x14ac:dyDescent="0.25">
      <c r="A37" t="s">
        <v>5</v>
      </c>
      <c r="B37">
        <v>44.46</v>
      </c>
      <c r="D37">
        <v>42.07</v>
      </c>
    </row>
    <row r="38" spans="1:5" x14ac:dyDescent="0.25">
      <c r="A38" t="s">
        <v>85</v>
      </c>
      <c r="B38">
        <v>65.7</v>
      </c>
      <c r="D38">
        <v>64.89</v>
      </c>
    </row>
    <row r="39" spans="1:5" x14ac:dyDescent="0.25">
      <c r="A39" t="s">
        <v>86</v>
      </c>
      <c r="B39">
        <v>45.5</v>
      </c>
      <c r="D39">
        <v>45.29</v>
      </c>
    </row>
    <row r="40" spans="1:5" x14ac:dyDescent="0.25">
      <c r="A40" t="s">
        <v>87</v>
      </c>
      <c r="B40">
        <v>29.47</v>
      </c>
      <c r="D40">
        <v>29.39</v>
      </c>
    </row>
    <row r="41" spans="1:5" x14ac:dyDescent="0.25">
      <c r="A41" t="s">
        <v>88</v>
      </c>
      <c r="B41" t="s">
        <v>1</v>
      </c>
    </row>
    <row r="42" spans="1:5" x14ac:dyDescent="0.25">
      <c r="A42" t="s">
        <v>0</v>
      </c>
      <c r="B42" t="s">
        <v>1</v>
      </c>
    </row>
    <row r="43" spans="1:5" x14ac:dyDescent="0.25">
      <c r="A43" t="s">
        <v>3</v>
      </c>
      <c r="B43" t="s">
        <v>1</v>
      </c>
    </row>
    <row r="44" spans="1:5" x14ac:dyDescent="0.25">
      <c r="A44" t="s">
        <v>89</v>
      </c>
      <c r="B44">
        <v>128.33000000000001</v>
      </c>
      <c r="D44">
        <v>154.82</v>
      </c>
    </row>
    <row r="45" spans="1:5" x14ac:dyDescent="0.25">
      <c r="A45" t="s">
        <v>90</v>
      </c>
      <c r="B45">
        <v>94.66</v>
      </c>
      <c r="D45">
        <v>87.61</v>
      </c>
    </row>
    <row r="46" spans="1:5" x14ac:dyDescent="0.25">
      <c r="A46" t="s">
        <v>91</v>
      </c>
      <c r="B46">
        <v>257.05</v>
      </c>
      <c r="D46">
        <v>268.85000000000002</v>
      </c>
    </row>
    <row r="47" spans="1:5" x14ac:dyDescent="0.25">
      <c r="A47" t="s">
        <v>92</v>
      </c>
      <c r="B47">
        <v>121.31</v>
      </c>
      <c r="D47">
        <v>131.22999999999999</v>
      </c>
    </row>
    <row r="48" spans="1:5" x14ac:dyDescent="0.25">
      <c r="A48" t="s">
        <v>93</v>
      </c>
      <c r="B48">
        <v>84.8</v>
      </c>
      <c r="C48">
        <v>74.98</v>
      </c>
      <c r="D48">
        <v>70.28</v>
      </c>
      <c r="E48">
        <v>78.540000000000006</v>
      </c>
    </row>
    <row r="49" spans="1:5" x14ac:dyDescent="0.25">
      <c r="A49" t="s">
        <v>94</v>
      </c>
      <c r="B49">
        <v>91.88</v>
      </c>
      <c r="C49">
        <v>103.68</v>
      </c>
      <c r="D49">
        <v>93.88</v>
      </c>
      <c r="E49">
        <v>82.7</v>
      </c>
    </row>
    <row r="50" spans="1:5" x14ac:dyDescent="0.25">
      <c r="A50" t="s">
        <v>95</v>
      </c>
      <c r="B50">
        <v>78.400000000000006</v>
      </c>
      <c r="C50">
        <v>78.599999999999994</v>
      </c>
      <c r="D50">
        <v>78.760000000000005</v>
      </c>
      <c r="E50">
        <v>72.97</v>
      </c>
    </row>
    <row r="51" spans="1:5" x14ac:dyDescent="0.25">
      <c r="A51" t="s">
        <v>96</v>
      </c>
      <c r="B51">
        <v>107.49</v>
      </c>
      <c r="C51">
        <v>116.29</v>
      </c>
      <c r="D51">
        <v>108.56</v>
      </c>
      <c r="E51">
        <v>98.95</v>
      </c>
    </row>
    <row r="52" spans="1:5" x14ac:dyDescent="0.25">
      <c r="A52" t="s">
        <v>97</v>
      </c>
      <c r="B52">
        <v>78.89</v>
      </c>
      <c r="C52">
        <v>82.09</v>
      </c>
      <c r="D52">
        <v>75.349999999999994</v>
      </c>
      <c r="E52">
        <v>71.33</v>
      </c>
    </row>
    <row r="53" spans="1:5" x14ac:dyDescent="0.25">
      <c r="A53" t="s">
        <v>98</v>
      </c>
      <c r="B53">
        <v>106.39</v>
      </c>
      <c r="C53">
        <v>119.98</v>
      </c>
      <c r="D53">
        <v>114.87</v>
      </c>
      <c r="E53">
        <v>103.21</v>
      </c>
    </row>
    <row r="54" spans="1:5" x14ac:dyDescent="0.25">
      <c r="A54" t="s">
        <v>99</v>
      </c>
      <c r="B54">
        <v>81.33</v>
      </c>
      <c r="C54">
        <v>85.43</v>
      </c>
      <c r="D54">
        <v>78.06</v>
      </c>
      <c r="E54">
        <v>71.06</v>
      </c>
    </row>
    <row r="55" spans="1:5" x14ac:dyDescent="0.25">
      <c r="A55" t="s">
        <v>100</v>
      </c>
      <c r="B55">
        <v>103.15</v>
      </c>
      <c r="C55">
        <v>116.85</v>
      </c>
      <c r="D55">
        <v>112.5</v>
      </c>
      <c r="E55">
        <v>94.94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CD6CD-26D1-45CF-B785-4F1662463487}">
  <dimension ref="A1:E55"/>
  <sheetViews>
    <sheetView topLeftCell="A10" workbookViewId="0">
      <selection activeCell="A10" sqref="A1:A1048576"/>
    </sheetView>
  </sheetViews>
  <sheetFormatPr defaultRowHeight="15" x14ac:dyDescent="0.25"/>
  <cols>
    <col min="1" max="1" width="22" bestFit="1" customWidth="1"/>
    <col min="2" max="2" width="46.5703125" bestFit="1" customWidth="1"/>
    <col min="3" max="3" width="8" bestFit="1" customWidth="1"/>
    <col min="4" max="5" width="6" bestFit="1" customWidth="1"/>
  </cols>
  <sheetData>
    <row r="1" spans="1:2" x14ac:dyDescent="0.25">
      <c r="B1" t="s">
        <v>28</v>
      </c>
    </row>
    <row r="2" spans="1:2" x14ac:dyDescent="0.25">
      <c r="B2" t="s">
        <v>34</v>
      </c>
    </row>
    <row r="3" spans="1:2" x14ac:dyDescent="0.25">
      <c r="A3" t="s">
        <v>53</v>
      </c>
      <c r="B3" t="s">
        <v>29</v>
      </c>
    </row>
    <row r="4" spans="1:2" x14ac:dyDescent="0.25">
      <c r="A4" t="s">
        <v>54</v>
      </c>
      <c r="B4" t="s">
        <v>8</v>
      </c>
    </row>
    <row r="5" spans="1:2" x14ac:dyDescent="0.25">
      <c r="A5" t="s">
        <v>55</v>
      </c>
      <c r="B5" t="s">
        <v>9</v>
      </c>
    </row>
    <row r="6" spans="1:2" x14ac:dyDescent="0.25">
      <c r="A6" t="s">
        <v>56</v>
      </c>
      <c r="B6" t="s">
        <v>26</v>
      </c>
    </row>
    <row r="7" spans="1:2" x14ac:dyDescent="0.25">
      <c r="A7" t="s">
        <v>57</v>
      </c>
      <c r="B7" t="s">
        <v>30</v>
      </c>
    </row>
    <row r="8" spans="1:2" x14ac:dyDescent="0.25">
      <c r="A8" t="s">
        <v>58</v>
      </c>
      <c r="B8" t="s">
        <v>31</v>
      </c>
    </row>
    <row r="9" spans="1:2" x14ac:dyDescent="0.25">
      <c r="A9" t="s">
        <v>59</v>
      </c>
      <c r="B9" t="s">
        <v>19</v>
      </c>
    </row>
    <row r="10" spans="1:2" x14ac:dyDescent="0.25">
      <c r="A10" t="s">
        <v>60</v>
      </c>
      <c r="B10" t="s">
        <v>20</v>
      </c>
    </row>
    <row r="11" spans="1:2" x14ac:dyDescent="0.25">
      <c r="A11" t="s">
        <v>61</v>
      </c>
      <c r="B11" s="2">
        <v>19243</v>
      </c>
    </row>
    <row r="12" spans="1:2" x14ac:dyDescent="0.25">
      <c r="A12" t="s">
        <v>62</v>
      </c>
      <c r="B12" s="2">
        <v>22685</v>
      </c>
    </row>
    <row r="13" spans="1:2" x14ac:dyDescent="0.25">
      <c r="A13" t="s">
        <v>63</v>
      </c>
      <c r="B13" t="s">
        <v>21</v>
      </c>
    </row>
    <row r="14" spans="1:2" x14ac:dyDescent="0.25">
      <c r="A14" t="s">
        <v>64</v>
      </c>
      <c r="B14" t="s">
        <v>22</v>
      </c>
    </row>
    <row r="15" spans="1:2" x14ac:dyDescent="0.25">
      <c r="A15" t="s">
        <v>65</v>
      </c>
      <c r="B15" t="s">
        <v>1</v>
      </c>
    </row>
    <row r="16" spans="1:2" x14ac:dyDescent="0.25">
      <c r="A16" t="s">
        <v>66</v>
      </c>
      <c r="B16" t="s">
        <v>23</v>
      </c>
    </row>
    <row r="17" spans="1:3" x14ac:dyDescent="0.25">
      <c r="A17" t="s">
        <v>67</v>
      </c>
      <c r="B17" t="s">
        <v>27</v>
      </c>
    </row>
    <row r="18" spans="1:3" x14ac:dyDescent="0.25">
      <c r="A18" t="s">
        <v>56</v>
      </c>
      <c r="B18" t="s">
        <v>1</v>
      </c>
    </row>
    <row r="19" spans="1:3" x14ac:dyDescent="0.25">
      <c r="A19" t="s">
        <v>68</v>
      </c>
      <c r="B19" t="s">
        <v>24</v>
      </c>
    </row>
    <row r="20" spans="1:3" x14ac:dyDescent="0.25">
      <c r="A20" t="s">
        <v>69</v>
      </c>
      <c r="B20" t="s">
        <v>32</v>
      </c>
    </row>
    <row r="21" spans="1:3" x14ac:dyDescent="0.25">
      <c r="A21" t="s">
        <v>70</v>
      </c>
      <c r="B21">
        <f>B22+B24+568.02</f>
        <v>4178.58</v>
      </c>
      <c r="C21">
        <f>C22+C24+621.1</f>
        <v>4182.4400000000005</v>
      </c>
    </row>
    <row r="22" spans="1:3" x14ac:dyDescent="0.25">
      <c r="A22" t="s">
        <v>71</v>
      </c>
      <c r="B22">
        <v>2594.7800000000002</v>
      </c>
      <c r="C22">
        <v>2708.1</v>
      </c>
    </row>
    <row r="23" spans="1:3" x14ac:dyDescent="0.25">
      <c r="A23" t="s">
        <v>72</v>
      </c>
      <c r="B23">
        <v>407.88</v>
      </c>
      <c r="C23">
        <v>544.45000000000005</v>
      </c>
    </row>
    <row r="24" spans="1:3" x14ac:dyDescent="0.25">
      <c r="A24" t="s">
        <v>73</v>
      </c>
      <c r="B24">
        <v>1015.78</v>
      </c>
      <c r="C24">
        <v>853.24</v>
      </c>
    </row>
    <row r="25" spans="1:3" x14ac:dyDescent="0.25">
      <c r="A25" t="s">
        <v>74</v>
      </c>
    </row>
    <row r="26" spans="1:3" x14ac:dyDescent="0.25">
      <c r="A26" t="s">
        <v>75</v>
      </c>
      <c r="B26">
        <f>ROUND(AVERAGE(B48,B50,C48,C50,D50,E50,E52,D52,C52,B52,B54,C54,D54,E54,D48,E48),2)</f>
        <v>73.55</v>
      </c>
    </row>
    <row r="27" spans="1:3" x14ac:dyDescent="0.25">
      <c r="A27" t="s">
        <v>76</v>
      </c>
      <c r="B27" t="s">
        <v>1</v>
      </c>
    </row>
    <row r="28" spans="1:3" x14ac:dyDescent="0.25">
      <c r="A28" t="s">
        <v>77</v>
      </c>
      <c r="B28">
        <v>18.850000000000001</v>
      </c>
    </row>
    <row r="29" spans="1:3" x14ac:dyDescent="0.25">
      <c r="A29" t="s">
        <v>2</v>
      </c>
    </row>
    <row r="30" spans="1:3" x14ac:dyDescent="0.25">
      <c r="A30" t="s">
        <v>78</v>
      </c>
      <c r="B30">
        <v>325.63</v>
      </c>
      <c r="C30">
        <v>330.67</v>
      </c>
    </row>
    <row r="31" spans="1:3" x14ac:dyDescent="0.25">
      <c r="A31" t="s">
        <v>79</v>
      </c>
      <c r="B31">
        <v>188.61</v>
      </c>
      <c r="C31">
        <v>200.52</v>
      </c>
    </row>
    <row r="32" spans="1:3" x14ac:dyDescent="0.25">
      <c r="A32" t="s">
        <v>80</v>
      </c>
      <c r="B32">
        <v>453.59</v>
      </c>
    </row>
    <row r="33" spans="1:5" x14ac:dyDescent="0.25">
      <c r="A33" t="s">
        <v>81</v>
      </c>
      <c r="B33">
        <v>882.64</v>
      </c>
    </row>
    <row r="34" spans="1:5" x14ac:dyDescent="0.25">
      <c r="A34" t="s">
        <v>82</v>
      </c>
      <c r="B34" t="s">
        <v>1</v>
      </c>
      <c r="D34">
        <v>8.7100000000000009</v>
      </c>
    </row>
    <row r="35" spans="1:5" x14ac:dyDescent="0.25">
      <c r="A35" t="s">
        <v>83</v>
      </c>
      <c r="B35">
        <v>94.56</v>
      </c>
      <c r="C35">
        <v>89.83</v>
      </c>
      <c r="D35">
        <v>89.71</v>
      </c>
      <c r="E35">
        <v>85.44</v>
      </c>
    </row>
    <row r="36" spans="1:5" x14ac:dyDescent="0.25">
      <c r="A36" t="s">
        <v>84</v>
      </c>
      <c r="B36">
        <v>86.42</v>
      </c>
      <c r="C36">
        <v>87.41</v>
      </c>
      <c r="D36">
        <v>75.459999999999994</v>
      </c>
      <c r="E36">
        <v>75.87</v>
      </c>
    </row>
    <row r="37" spans="1:5" x14ac:dyDescent="0.25">
      <c r="A37" t="s">
        <v>5</v>
      </c>
      <c r="B37">
        <v>36.15</v>
      </c>
      <c r="D37">
        <v>33.590000000000003</v>
      </c>
    </row>
    <row r="38" spans="1:5" x14ac:dyDescent="0.25">
      <c r="A38" t="s">
        <v>85</v>
      </c>
      <c r="B38">
        <v>55.87</v>
      </c>
      <c r="D38">
        <v>51.79</v>
      </c>
    </row>
    <row r="39" spans="1:5" x14ac:dyDescent="0.25">
      <c r="A39" t="s">
        <v>86</v>
      </c>
      <c r="B39">
        <v>41.44</v>
      </c>
      <c r="D39">
        <v>40.369999999999997</v>
      </c>
    </row>
    <row r="40" spans="1:5" x14ac:dyDescent="0.25">
      <c r="A40" t="s">
        <v>87</v>
      </c>
      <c r="B40">
        <v>27.49</v>
      </c>
      <c r="D40">
        <v>18.2</v>
      </c>
    </row>
    <row r="41" spans="1:5" x14ac:dyDescent="0.25">
      <c r="A41" t="s">
        <v>88</v>
      </c>
      <c r="B41">
        <f>126.26+B43</f>
        <v>284.68</v>
      </c>
      <c r="C41">
        <f>94.38+C43</f>
        <v>272.65999999999997</v>
      </c>
    </row>
    <row r="42" spans="1:5" x14ac:dyDescent="0.25">
      <c r="A42" t="s">
        <v>0</v>
      </c>
      <c r="B42">
        <v>91.31</v>
      </c>
      <c r="C42">
        <v>84.56</v>
      </c>
    </row>
    <row r="43" spans="1:5" x14ac:dyDescent="0.25">
      <c r="A43" t="s">
        <v>3</v>
      </c>
      <c r="B43">
        <v>158.41999999999999</v>
      </c>
      <c r="C43">
        <v>178.28</v>
      </c>
    </row>
    <row r="44" spans="1:5" x14ac:dyDescent="0.25">
      <c r="A44" t="s">
        <v>89</v>
      </c>
      <c r="B44">
        <v>129.03</v>
      </c>
      <c r="C44">
        <v>154.87</v>
      </c>
    </row>
    <row r="45" spans="1:5" x14ac:dyDescent="0.25">
      <c r="A45" t="s">
        <v>90</v>
      </c>
      <c r="B45">
        <v>89.41</v>
      </c>
      <c r="C45">
        <v>93.94</v>
      </c>
    </row>
    <row r="46" spans="1:5" x14ac:dyDescent="0.25">
      <c r="A46" t="s">
        <v>91</v>
      </c>
      <c r="B46">
        <v>292.89999999999998</v>
      </c>
      <c r="C46">
        <v>395.1</v>
      </c>
    </row>
    <row r="47" spans="1:5" x14ac:dyDescent="0.25">
      <c r="A47" t="s">
        <v>92</v>
      </c>
      <c r="B47">
        <v>179.71</v>
      </c>
      <c r="C47">
        <v>155.53</v>
      </c>
    </row>
    <row r="48" spans="1:5" x14ac:dyDescent="0.25">
      <c r="A48" t="s">
        <v>93</v>
      </c>
      <c r="B48">
        <v>65.540000000000006</v>
      </c>
      <c r="C48">
        <v>65.09</v>
      </c>
      <c r="D48">
        <v>66.98</v>
      </c>
      <c r="E48">
        <v>73.239999999999995</v>
      </c>
    </row>
    <row r="49" spans="1:5" x14ac:dyDescent="0.25">
      <c r="A49" t="s">
        <v>94</v>
      </c>
    </row>
    <row r="50" spans="1:5" x14ac:dyDescent="0.25">
      <c r="A50" t="s">
        <v>95</v>
      </c>
      <c r="B50">
        <v>78.19</v>
      </c>
      <c r="C50">
        <v>65.430000000000007</v>
      </c>
      <c r="D50">
        <v>73.5</v>
      </c>
      <c r="E50">
        <v>74.31</v>
      </c>
    </row>
    <row r="51" spans="1:5" x14ac:dyDescent="0.25">
      <c r="A51" t="s">
        <v>96</v>
      </c>
    </row>
    <row r="52" spans="1:5" x14ac:dyDescent="0.25">
      <c r="A52" t="s">
        <v>97</v>
      </c>
      <c r="B52">
        <v>78.400000000000006</v>
      </c>
      <c r="C52">
        <v>79.180000000000007</v>
      </c>
      <c r="D52">
        <v>80.87</v>
      </c>
      <c r="E52">
        <v>72.819999999999993</v>
      </c>
    </row>
    <row r="53" spans="1:5" x14ac:dyDescent="0.25">
      <c r="A53" t="s">
        <v>98</v>
      </c>
    </row>
    <row r="54" spans="1:5" x14ac:dyDescent="0.25">
      <c r="A54" t="s">
        <v>99</v>
      </c>
      <c r="B54">
        <v>78.540000000000006</v>
      </c>
      <c r="C54">
        <v>77.650000000000006</v>
      </c>
      <c r="D54">
        <v>77.91</v>
      </c>
      <c r="E54">
        <v>69.13</v>
      </c>
    </row>
    <row r="55" spans="1:5" x14ac:dyDescent="0.25">
      <c r="A55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2CAC9-B940-4BFD-9174-6CB21ABE033F}">
  <dimension ref="A1:R55"/>
  <sheetViews>
    <sheetView topLeftCell="A19" workbookViewId="0">
      <selection activeCell="A19" sqref="A1:A1048576"/>
    </sheetView>
  </sheetViews>
  <sheetFormatPr defaultRowHeight="15" x14ac:dyDescent="0.25"/>
  <cols>
    <col min="1" max="1" width="22" bestFit="1" customWidth="1"/>
    <col min="2" max="2" width="49.140625" bestFit="1" customWidth="1"/>
    <col min="3" max="3" width="8" bestFit="1" customWidth="1"/>
    <col min="4" max="5" width="7" bestFit="1" customWidth="1"/>
  </cols>
  <sheetData>
    <row r="1" spans="1:18" x14ac:dyDescent="0.25">
      <c r="B1" t="s">
        <v>28</v>
      </c>
    </row>
    <row r="2" spans="1:18" x14ac:dyDescent="0.25">
      <c r="B2" t="s">
        <v>49</v>
      </c>
    </row>
    <row r="3" spans="1:18" x14ac:dyDescent="0.25">
      <c r="A3" t="s">
        <v>53</v>
      </c>
      <c r="B3" t="s">
        <v>35</v>
      </c>
    </row>
    <row r="4" spans="1:18" x14ac:dyDescent="0.25">
      <c r="A4" t="s">
        <v>54</v>
      </c>
      <c r="B4" t="s">
        <v>8</v>
      </c>
    </row>
    <row r="5" spans="1:18" x14ac:dyDescent="0.25">
      <c r="A5" t="s">
        <v>55</v>
      </c>
      <c r="B5" t="s">
        <v>9</v>
      </c>
    </row>
    <row r="6" spans="1:18" x14ac:dyDescent="0.25">
      <c r="A6" t="s">
        <v>56</v>
      </c>
      <c r="B6" t="s">
        <v>26</v>
      </c>
    </row>
    <row r="7" spans="1:18" x14ac:dyDescent="0.25">
      <c r="A7" t="s">
        <v>57</v>
      </c>
      <c r="B7" t="s">
        <v>30</v>
      </c>
    </row>
    <row r="8" spans="1:18" x14ac:dyDescent="0.25">
      <c r="A8" t="s">
        <v>58</v>
      </c>
      <c r="B8" t="s">
        <v>36</v>
      </c>
    </row>
    <row r="9" spans="1:18" x14ac:dyDescent="0.25">
      <c r="A9" t="s">
        <v>59</v>
      </c>
      <c r="B9" t="s">
        <v>19</v>
      </c>
    </row>
    <row r="10" spans="1:18" x14ac:dyDescent="0.25">
      <c r="A10" t="s">
        <v>60</v>
      </c>
      <c r="B10" t="s">
        <v>20</v>
      </c>
    </row>
    <row r="11" spans="1:18" x14ac:dyDescent="0.25">
      <c r="A11" t="s">
        <v>61</v>
      </c>
      <c r="B11" s="1">
        <v>19572</v>
      </c>
      <c r="F11" s="1"/>
      <c r="J11" s="1"/>
      <c r="N11" s="1"/>
      <c r="R11" s="1"/>
    </row>
    <row r="12" spans="1:18" x14ac:dyDescent="0.25">
      <c r="A12" t="s">
        <v>62</v>
      </c>
      <c r="B12" s="1">
        <v>23012</v>
      </c>
      <c r="F12" s="1"/>
      <c r="J12" s="1"/>
      <c r="N12" s="1"/>
      <c r="R12" s="1"/>
    </row>
    <row r="13" spans="1:18" x14ac:dyDescent="0.25">
      <c r="A13" t="s">
        <v>63</v>
      </c>
      <c r="B13" t="s">
        <v>21</v>
      </c>
    </row>
    <row r="14" spans="1:18" x14ac:dyDescent="0.25">
      <c r="A14" t="s">
        <v>64</v>
      </c>
      <c r="B14" t="s">
        <v>22</v>
      </c>
    </row>
    <row r="15" spans="1:18" x14ac:dyDescent="0.25">
      <c r="A15" t="s">
        <v>65</v>
      </c>
      <c r="B15" t="s">
        <v>1</v>
      </c>
    </row>
    <row r="16" spans="1:18" x14ac:dyDescent="0.25">
      <c r="A16" t="s">
        <v>66</v>
      </c>
      <c r="B16" t="s">
        <v>23</v>
      </c>
    </row>
    <row r="17" spans="1:4" x14ac:dyDescent="0.25">
      <c r="A17" t="s">
        <v>67</v>
      </c>
      <c r="B17" t="s">
        <v>27</v>
      </c>
    </row>
    <row r="18" spans="1:4" x14ac:dyDescent="0.25">
      <c r="A18" t="s">
        <v>56</v>
      </c>
      <c r="B18" t="s">
        <v>1</v>
      </c>
    </row>
    <row r="19" spans="1:4" x14ac:dyDescent="0.25">
      <c r="A19" t="s">
        <v>68</v>
      </c>
      <c r="B19" t="s">
        <v>24</v>
      </c>
    </row>
    <row r="20" spans="1:4" x14ac:dyDescent="0.25">
      <c r="A20" t="s">
        <v>69</v>
      </c>
      <c r="B20" t="s">
        <v>37</v>
      </c>
    </row>
    <row r="21" spans="1:4" x14ac:dyDescent="0.25">
      <c r="A21" t="s">
        <v>70</v>
      </c>
      <c r="C21">
        <f>C22+C24+1188.45</f>
        <v>6151.36</v>
      </c>
    </row>
    <row r="22" spans="1:4" x14ac:dyDescent="0.25">
      <c r="A22" t="s">
        <v>71</v>
      </c>
      <c r="C22">
        <f>2537.48+1290.87</f>
        <v>3828.35</v>
      </c>
    </row>
    <row r="23" spans="1:4" x14ac:dyDescent="0.25">
      <c r="A23" t="s">
        <v>72</v>
      </c>
      <c r="B23">
        <v>913.98</v>
      </c>
      <c r="C23">
        <v>925.18</v>
      </c>
    </row>
    <row r="24" spans="1:4" x14ac:dyDescent="0.25">
      <c r="A24" t="s">
        <v>73</v>
      </c>
      <c r="B24">
        <v>1839.82</v>
      </c>
      <c r="C24">
        <v>1134.56</v>
      </c>
    </row>
    <row r="25" spans="1:4" x14ac:dyDescent="0.25">
      <c r="A25" t="s">
        <v>74</v>
      </c>
      <c r="B25">
        <v>249.74</v>
      </c>
      <c r="C25">
        <v>214.39</v>
      </c>
    </row>
    <row r="26" spans="1:4" x14ac:dyDescent="0.25">
      <c r="A26" t="s">
        <v>75</v>
      </c>
      <c r="B26">
        <f>ROUND(AVERAGE(B48:E48,B50:E50,B52:E52,B54:E54,),2)</f>
        <v>70.319999999999993</v>
      </c>
    </row>
    <row r="27" spans="1:4" x14ac:dyDescent="0.25">
      <c r="A27" t="s">
        <v>76</v>
      </c>
      <c r="B27">
        <f>ROUND(AVERAGE(B49:E49,B51:E51,B53:E53,B55:E55,),2)</f>
        <v>94.12</v>
      </c>
    </row>
    <row r="28" spans="1:4" x14ac:dyDescent="0.25">
      <c r="A28" t="s">
        <v>77</v>
      </c>
      <c r="B28">
        <v>17.57</v>
      </c>
      <c r="C28">
        <v>17.670000000000002</v>
      </c>
      <c r="D28">
        <v>19.600000000000001</v>
      </c>
    </row>
    <row r="29" spans="1:4" x14ac:dyDescent="0.25">
      <c r="A29" t="s">
        <v>2</v>
      </c>
      <c r="B29">
        <v>47.87</v>
      </c>
      <c r="C29">
        <v>41.05</v>
      </c>
    </row>
    <row r="30" spans="1:4" x14ac:dyDescent="0.25">
      <c r="A30" t="s">
        <v>78</v>
      </c>
      <c r="B30">
        <v>346.37</v>
      </c>
      <c r="C30">
        <v>412.06</v>
      </c>
    </row>
    <row r="31" spans="1:4" x14ac:dyDescent="0.25">
      <c r="A31" t="s">
        <v>79</v>
      </c>
      <c r="B31">
        <v>336.8</v>
      </c>
      <c r="C31">
        <v>295.91000000000003</v>
      </c>
    </row>
    <row r="32" spans="1:4" x14ac:dyDescent="0.25">
      <c r="A32" t="s">
        <v>80</v>
      </c>
      <c r="B32">
        <v>458.97</v>
      </c>
    </row>
    <row r="33" spans="1:5" x14ac:dyDescent="0.25">
      <c r="A33" t="s">
        <v>81</v>
      </c>
      <c r="B33">
        <v>1098</v>
      </c>
    </row>
    <row r="34" spans="1:5" x14ac:dyDescent="0.25">
      <c r="A34" t="s">
        <v>82</v>
      </c>
      <c r="B34">
        <v>12.6</v>
      </c>
      <c r="D34">
        <v>4.45</v>
      </c>
    </row>
    <row r="35" spans="1:5" x14ac:dyDescent="0.25">
      <c r="A35" t="s">
        <v>83</v>
      </c>
      <c r="B35">
        <v>125.94</v>
      </c>
      <c r="C35">
        <v>118.88</v>
      </c>
      <c r="D35">
        <v>106.54</v>
      </c>
      <c r="E35">
        <v>106.67</v>
      </c>
    </row>
    <row r="36" spans="1:5" x14ac:dyDescent="0.25">
      <c r="A36" t="s">
        <v>84</v>
      </c>
      <c r="B36">
        <v>100.65</v>
      </c>
      <c r="C36">
        <v>101.95</v>
      </c>
      <c r="D36">
        <v>94.34</v>
      </c>
      <c r="E36">
        <v>99.04</v>
      </c>
    </row>
    <row r="37" spans="1:5" x14ac:dyDescent="0.25">
      <c r="A37" t="s">
        <v>5</v>
      </c>
      <c r="B37">
        <v>46.68</v>
      </c>
      <c r="D37">
        <v>40.89</v>
      </c>
    </row>
    <row r="38" spans="1:5" x14ac:dyDescent="0.25">
      <c r="A38" t="s">
        <v>85</v>
      </c>
      <c r="B38">
        <v>80.86</v>
      </c>
      <c r="D38">
        <v>83.22</v>
      </c>
    </row>
    <row r="39" spans="1:5" x14ac:dyDescent="0.25">
      <c r="A39" t="s">
        <v>86</v>
      </c>
      <c r="B39">
        <v>50.29</v>
      </c>
      <c r="D39">
        <v>48.31</v>
      </c>
    </row>
    <row r="40" spans="1:5" x14ac:dyDescent="0.25">
      <c r="A40" t="s">
        <v>87</v>
      </c>
      <c r="B40">
        <v>26.28</v>
      </c>
      <c r="D40">
        <v>24.78</v>
      </c>
    </row>
    <row r="41" spans="1:5" x14ac:dyDescent="0.25">
      <c r="A41" t="s">
        <v>88</v>
      </c>
      <c r="B41">
        <v>308.36</v>
      </c>
      <c r="C41">
        <v>299.92</v>
      </c>
    </row>
    <row r="42" spans="1:5" x14ac:dyDescent="0.25">
      <c r="A42" t="s">
        <v>0</v>
      </c>
      <c r="B42">
        <v>109.18</v>
      </c>
      <c r="C42">
        <v>84.95</v>
      </c>
    </row>
    <row r="43" spans="1:5" x14ac:dyDescent="0.25">
      <c r="A43" t="s">
        <v>3</v>
      </c>
      <c r="B43">
        <v>188.89</v>
      </c>
      <c r="C43">
        <v>163.12</v>
      </c>
    </row>
    <row r="44" spans="1:5" x14ac:dyDescent="0.25">
      <c r="A44" t="s">
        <v>89</v>
      </c>
      <c r="B44" t="s">
        <v>1</v>
      </c>
      <c r="C44" t="s">
        <v>1</v>
      </c>
    </row>
    <row r="45" spans="1:5" x14ac:dyDescent="0.25">
      <c r="A45" t="s">
        <v>90</v>
      </c>
      <c r="B45" t="s">
        <v>1</v>
      </c>
      <c r="C45" t="s">
        <v>1</v>
      </c>
    </row>
    <row r="46" spans="1:5" x14ac:dyDescent="0.25">
      <c r="A46" t="s">
        <v>91</v>
      </c>
      <c r="B46" t="s">
        <v>1</v>
      </c>
      <c r="C46" t="s">
        <v>1</v>
      </c>
    </row>
    <row r="47" spans="1:5" x14ac:dyDescent="0.25">
      <c r="A47" t="s">
        <v>92</v>
      </c>
      <c r="B47" t="s">
        <v>1</v>
      </c>
      <c r="C47" t="s">
        <v>1</v>
      </c>
    </row>
    <row r="48" spans="1:5" x14ac:dyDescent="0.25">
      <c r="A48" t="s">
        <v>93</v>
      </c>
      <c r="B48">
        <v>68.5</v>
      </c>
      <c r="C48">
        <v>65.239999999999995</v>
      </c>
      <c r="D48">
        <v>76.5</v>
      </c>
      <c r="E48">
        <v>67.98</v>
      </c>
    </row>
    <row r="49" spans="1:5" x14ac:dyDescent="0.25">
      <c r="A49" t="s">
        <v>94</v>
      </c>
      <c r="B49">
        <v>85.57</v>
      </c>
      <c r="C49">
        <v>91.18</v>
      </c>
      <c r="E49">
        <v>89.71</v>
      </c>
    </row>
    <row r="50" spans="1:5" x14ac:dyDescent="0.25">
      <c r="A50" t="s">
        <v>95</v>
      </c>
      <c r="B50">
        <v>80.41</v>
      </c>
      <c r="C50">
        <v>79.7</v>
      </c>
      <c r="D50">
        <v>79.22</v>
      </c>
      <c r="E50">
        <v>68.02</v>
      </c>
    </row>
    <row r="51" spans="1:5" x14ac:dyDescent="0.25">
      <c r="A51" t="s">
        <v>96</v>
      </c>
      <c r="B51">
        <v>101.22</v>
      </c>
      <c r="C51">
        <v>112.54</v>
      </c>
      <c r="E51">
        <v>99.77</v>
      </c>
    </row>
    <row r="52" spans="1:5" x14ac:dyDescent="0.25">
      <c r="A52" t="s">
        <v>97</v>
      </c>
      <c r="B52">
        <v>82.45</v>
      </c>
      <c r="C52">
        <v>81.02</v>
      </c>
      <c r="D52">
        <v>78.81</v>
      </c>
      <c r="E52">
        <v>68.09</v>
      </c>
    </row>
    <row r="53" spans="1:5" x14ac:dyDescent="0.25">
      <c r="A53" t="s">
        <v>98</v>
      </c>
      <c r="B53">
        <v>103.36</v>
      </c>
      <c r="C53">
        <v>110.56</v>
      </c>
      <c r="E53">
        <v>105.88</v>
      </c>
    </row>
    <row r="54" spans="1:5" x14ac:dyDescent="0.25">
      <c r="A54" t="s">
        <v>99</v>
      </c>
      <c r="B54">
        <v>80.540000000000006</v>
      </c>
      <c r="C54">
        <v>70.510000000000005</v>
      </c>
      <c r="D54">
        <v>77.099999999999994</v>
      </c>
      <c r="E54">
        <v>71.290000000000006</v>
      </c>
    </row>
    <row r="55" spans="1:5" x14ac:dyDescent="0.25">
      <c r="A55" t="s">
        <v>100</v>
      </c>
      <c r="B55">
        <v>105.95</v>
      </c>
      <c r="C55">
        <v>113.23</v>
      </c>
      <c r="E55">
        <v>104.63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40C31-F008-4AB6-BE79-3C4393DCB790}">
  <dimension ref="A1:N55"/>
  <sheetViews>
    <sheetView topLeftCell="A10" workbookViewId="0">
      <selection activeCell="A10" sqref="A1:A1048576"/>
    </sheetView>
  </sheetViews>
  <sheetFormatPr defaultRowHeight="15" x14ac:dyDescent="0.25"/>
  <cols>
    <col min="1" max="1" width="22" bestFit="1" customWidth="1"/>
    <col min="2" max="2" width="49.140625" bestFit="1" customWidth="1"/>
    <col min="3" max="3" width="7" bestFit="1" customWidth="1"/>
    <col min="4" max="5" width="6" bestFit="1" customWidth="1"/>
  </cols>
  <sheetData>
    <row r="1" spans="1:14" x14ac:dyDescent="0.25">
      <c r="B1" t="s">
        <v>28</v>
      </c>
    </row>
    <row r="2" spans="1:14" x14ac:dyDescent="0.25">
      <c r="B2" t="s">
        <v>50</v>
      </c>
    </row>
    <row r="3" spans="1:14" x14ac:dyDescent="0.25">
      <c r="A3" t="s">
        <v>53</v>
      </c>
      <c r="B3" t="s">
        <v>35</v>
      </c>
    </row>
    <row r="4" spans="1:14" x14ac:dyDescent="0.25">
      <c r="A4" t="s">
        <v>54</v>
      </c>
      <c r="B4" t="s">
        <v>8</v>
      </c>
    </row>
    <row r="5" spans="1:14" x14ac:dyDescent="0.25">
      <c r="A5" t="s">
        <v>55</v>
      </c>
      <c r="B5" t="s">
        <v>9</v>
      </c>
    </row>
    <row r="6" spans="1:14" x14ac:dyDescent="0.25">
      <c r="A6" t="s">
        <v>56</v>
      </c>
      <c r="B6" t="s">
        <v>26</v>
      </c>
    </row>
    <row r="7" spans="1:14" x14ac:dyDescent="0.25">
      <c r="A7" t="s">
        <v>57</v>
      </c>
      <c r="B7" t="s">
        <v>30</v>
      </c>
    </row>
    <row r="8" spans="1:14" x14ac:dyDescent="0.25">
      <c r="A8" t="s">
        <v>58</v>
      </c>
      <c r="B8" t="s">
        <v>36</v>
      </c>
    </row>
    <row r="9" spans="1:14" x14ac:dyDescent="0.25">
      <c r="A9" t="s">
        <v>59</v>
      </c>
      <c r="B9" t="s">
        <v>19</v>
      </c>
    </row>
    <row r="10" spans="1:14" x14ac:dyDescent="0.25">
      <c r="A10" t="s">
        <v>60</v>
      </c>
      <c r="B10" t="s">
        <v>20</v>
      </c>
    </row>
    <row r="11" spans="1:14" x14ac:dyDescent="0.25">
      <c r="A11" t="s">
        <v>61</v>
      </c>
      <c r="B11" s="1">
        <v>19572</v>
      </c>
      <c r="F11" s="1"/>
      <c r="J11" s="1"/>
      <c r="N11" s="1"/>
    </row>
    <row r="12" spans="1:14" x14ac:dyDescent="0.25">
      <c r="A12" t="s">
        <v>62</v>
      </c>
      <c r="B12" s="1">
        <v>23012</v>
      </c>
      <c r="F12" s="1"/>
      <c r="J12" s="1"/>
      <c r="N12" s="1"/>
    </row>
    <row r="13" spans="1:14" x14ac:dyDescent="0.25">
      <c r="A13" t="s">
        <v>63</v>
      </c>
      <c r="B13" t="s">
        <v>21</v>
      </c>
    </row>
    <row r="14" spans="1:14" x14ac:dyDescent="0.25">
      <c r="A14" t="s">
        <v>64</v>
      </c>
      <c r="B14" t="s">
        <v>22</v>
      </c>
    </row>
    <row r="15" spans="1:14" x14ac:dyDescent="0.25">
      <c r="A15" t="s">
        <v>65</v>
      </c>
      <c r="B15" t="s">
        <v>1</v>
      </c>
    </row>
    <row r="16" spans="1:14" x14ac:dyDescent="0.25">
      <c r="A16" t="s">
        <v>66</v>
      </c>
      <c r="B16" t="s">
        <v>23</v>
      </c>
    </row>
    <row r="17" spans="1:3" x14ac:dyDescent="0.25">
      <c r="A17" t="s">
        <v>67</v>
      </c>
      <c r="B17" t="s">
        <v>27</v>
      </c>
    </row>
    <row r="18" spans="1:3" x14ac:dyDescent="0.25">
      <c r="A18" t="s">
        <v>56</v>
      </c>
      <c r="B18" t="s">
        <v>1</v>
      </c>
    </row>
    <row r="19" spans="1:3" x14ac:dyDescent="0.25">
      <c r="A19" t="s">
        <v>68</v>
      </c>
      <c r="B19" t="s">
        <v>24</v>
      </c>
    </row>
    <row r="20" spans="1:3" x14ac:dyDescent="0.25">
      <c r="A20" t="s">
        <v>69</v>
      </c>
      <c r="B20" t="s">
        <v>37</v>
      </c>
    </row>
    <row r="21" spans="1:3" x14ac:dyDescent="0.25">
      <c r="A21" t="s">
        <v>70</v>
      </c>
      <c r="B21">
        <f>B22+B24+542.94</f>
        <v>4470.04</v>
      </c>
    </row>
    <row r="22" spans="1:3" x14ac:dyDescent="0.25">
      <c r="A22" t="s">
        <v>71</v>
      </c>
      <c r="B22">
        <v>3025.44</v>
      </c>
    </row>
    <row r="23" spans="1:3" x14ac:dyDescent="0.25">
      <c r="A23" t="s">
        <v>72</v>
      </c>
      <c r="B23">
        <v>706.77</v>
      </c>
      <c r="C23">
        <v>832.75</v>
      </c>
    </row>
    <row r="24" spans="1:3" x14ac:dyDescent="0.25">
      <c r="A24" t="s">
        <v>73</v>
      </c>
      <c r="B24">
        <v>901.66</v>
      </c>
      <c r="C24">
        <v>838.64</v>
      </c>
    </row>
    <row r="25" spans="1:3" x14ac:dyDescent="0.25">
      <c r="A25" t="s">
        <v>74</v>
      </c>
      <c r="B25">
        <v>172.75</v>
      </c>
      <c r="C25">
        <v>119.97</v>
      </c>
    </row>
    <row r="26" spans="1:3" x14ac:dyDescent="0.25">
      <c r="A26" t="s">
        <v>75</v>
      </c>
      <c r="B26">
        <f>ROUND(AVERAGE(B48,B50,C50,E50,E52,C52,B52,B54,C54,D54,E54,C48,E48,D48,D50,D52),2)</f>
        <v>71.33</v>
      </c>
    </row>
    <row r="27" spans="1:3" x14ac:dyDescent="0.25">
      <c r="A27" t="s">
        <v>76</v>
      </c>
      <c r="B27">
        <f>ROUND(AVERAGE(B49,B51,C51,E51,E53,C53,B53,B55,C55,D55,E55,C49,E49,D49,D51,D53),2)</f>
        <v>89.85</v>
      </c>
    </row>
    <row r="28" spans="1:3" x14ac:dyDescent="0.25">
      <c r="A28" t="s">
        <v>77</v>
      </c>
      <c r="B28" t="s">
        <v>1</v>
      </c>
    </row>
    <row r="29" spans="1:3" x14ac:dyDescent="0.25">
      <c r="A29" t="s">
        <v>2</v>
      </c>
      <c r="B29" t="s">
        <v>1</v>
      </c>
    </row>
    <row r="30" spans="1:3" x14ac:dyDescent="0.25">
      <c r="A30" t="s">
        <v>78</v>
      </c>
      <c r="B30">
        <v>313.58999999999997</v>
      </c>
      <c r="C30">
        <v>306.44</v>
      </c>
    </row>
    <row r="31" spans="1:3" x14ac:dyDescent="0.25">
      <c r="A31" t="s">
        <v>79</v>
      </c>
      <c r="B31">
        <v>222.41</v>
      </c>
      <c r="C31">
        <v>246.95</v>
      </c>
    </row>
    <row r="32" spans="1:3" x14ac:dyDescent="0.25">
      <c r="A32" t="s">
        <v>80</v>
      </c>
      <c r="B32">
        <v>356.97</v>
      </c>
    </row>
    <row r="33" spans="1:5" x14ac:dyDescent="0.25">
      <c r="A33" t="s">
        <v>81</v>
      </c>
      <c r="B33">
        <v>800.44</v>
      </c>
    </row>
    <row r="34" spans="1:5" x14ac:dyDescent="0.25">
      <c r="A34" t="s">
        <v>82</v>
      </c>
      <c r="B34" t="s">
        <v>1</v>
      </c>
    </row>
    <row r="35" spans="1:5" x14ac:dyDescent="0.25">
      <c r="A35" t="s">
        <v>83</v>
      </c>
      <c r="B35">
        <v>92.98</v>
      </c>
      <c r="C35">
        <v>94.57</v>
      </c>
    </row>
    <row r="36" spans="1:5" x14ac:dyDescent="0.25">
      <c r="A36" t="s">
        <v>84</v>
      </c>
      <c r="B36">
        <v>82.95</v>
      </c>
      <c r="C36">
        <v>81.91</v>
      </c>
    </row>
    <row r="37" spans="1:5" x14ac:dyDescent="0.25">
      <c r="A37" t="s">
        <v>5</v>
      </c>
      <c r="B37">
        <v>29.08</v>
      </c>
    </row>
    <row r="38" spans="1:5" x14ac:dyDescent="0.25">
      <c r="A38" t="s">
        <v>85</v>
      </c>
      <c r="B38">
        <v>73.930000000000007</v>
      </c>
    </row>
    <row r="39" spans="1:5" x14ac:dyDescent="0.25">
      <c r="A39" t="s">
        <v>86</v>
      </c>
      <c r="B39">
        <v>40.380000000000003</v>
      </c>
    </row>
    <row r="40" spans="1:5" x14ac:dyDescent="0.25">
      <c r="A40" t="s">
        <v>87</v>
      </c>
      <c r="B40">
        <v>23.27</v>
      </c>
    </row>
    <row r="41" spans="1:5" x14ac:dyDescent="0.25">
      <c r="A41" t="s">
        <v>88</v>
      </c>
      <c r="B41">
        <v>297.97000000000003</v>
      </c>
      <c r="C41">
        <v>256.97000000000003</v>
      </c>
    </row>
    <row r="42" spans="1:5" x14ac:dyDescent="0.25">
      <c r="A42" t="s">
        <v>0</v>
      </c>
      <c r="B42">
        <v>103.57</v>
      </c>
      <c r="C42">
        <v>120.17</v>
      </c>
    </row>
    <row r="43" spans="1:5" x14ac:dyDescent="0.25">
      <c r="A43" t="s">
        <v>3</v>
      </c>
      <c r="B43">
        <v>177.13</v>
      </c>
      <c r="C43">
        <v>178.77</v>
      </c>
    </row>
    <row r="44" spans="1:5" x14ac:dyDescent="0.25">
      <c r="A44" t="s">
        <v>89</v>
      </c>
      <c r="B44">
        <v>124.25</v>
      </c>
      <c r="C44">
        <v>105.66</v>
      </c>
    </row>
    <row r="45" spans="1:5" x14ac:dyDescent="0.25">
      <c r="A45" t="s">
        <v>90</v>
      </c>
      <c r="B45">
        <v>81.88</v>
      </c>
      <c r="C45">
        <v>69.02</v>
      </c>
    </row>
    <row r="46" spans="1:5" x14ac:dyDescent="0.25">
      <c r="A46" t="s">
        <v>91</v>
      </c>
      <c r="B46">
        <v>317.08999999999997</v>
      </c>
      <c r="C46">
        <v>359.9</v>
      </c>
    </row>
    <row r="47" spans="1:5" x14ac:dyDescent="0.25">
      <c r="A47" t="s">
        <v>92</v>
      </c>
      <c r="B47">
        <v>162.03</v>
      </c>
      <c r="C47">
        <v>198.67</v>
      </c>
    </row>
    <row r="48" spans="1:5" x14ac:dyDescent="0.25">
      <c r="A48" t="s">
        <v>93</v>
      </c>
      <c r="B48">
        <v>61.65</v>
      </c>
      <c r="C48">
        <v>61.6</v>
      </c>
      <c r="D48">
        <v>64.040000000000006</v>
      </c>
      <c r="E48">
        <v>71.23</v>
      </c>
    </row>
    <row r="49" spans="1:5" x14ac:dyDescent="0.25">
      <c r="A49" t="s">
        <v>94</v>
      </c>
      <c r="C49">
        <v>83.67</v>
      </c>
    </row>
    <row r="50" spans="1:5" x14ac:dyDescent="0.25">
      <c r="A50" t="s">
        <v>95</v>
      </c>
      <c r="B50">
        <v>69.77</v>
      </c>
      <c r="C50">
        <v>74.67</v>
      </c>
      <c r="D50">
        <v>71.09</v>
      </c>
      <c r="E50">
        <v>81.06</v>
      </c>
    </row>
    <row r="51" spans="1:5" x14ac:dyDescent="0.25">
      <c r="A51" t="s">
        <v>96</v>
      </c>
      <c r="C51">
        <v>91.54</v>
      </c>
    </row>
    <row r="52" spans="1:5" x14ac:dyDescent="0.25">
      <c r="A52" t="s">
        <v>97</v>
      </c>
      <c r="B52">
        <v>68.16</v>
      </c>
      <c r="C52">
        <v>70.58</v>
      </c>
      <c r="D52">
        <v>74.73</v>
      </c>
      <c r="E52">
        <v>79.08</v>
      </c>
    </row>
    <row r="53" spans="1:5" x14ac:dyDescent="0.25">
      <c r="A53" t="s">
        <v>98</v>
      </c>
      <c r="C53">
        <v>88.04</v>
      </c>
    </row>
    <row r="54" spans="1:5" x14ac:dyDescent="0.25">
      <c r="A54" t="s">
        <v>99</v>
      </c>
      <c r="B54">
        <v>67.5</v>
      </c>
      <c r="C54">
        <v>70.319999999999993</v>
      </c>
      <c r="D54">
        <v>78.150000000000006</v>
      </c>
      <c r="E54">
        <v>77.650000000000006</v>
      </c>
    </row>
    <row r="55" spans="1:5" x14ac:dyDescent="0.25">
      <c r="A55" t="s">
        <v>100</v>
      </c>
      <c r="C55">
        <v>96.13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F5BD4-383A-4548-A0A9-52F52BA30B18}">
  <dimension ref="A1:J55"/>
  <sheetViews>
    <sheetView topLeftCell="A22" workbookViewId="0">
      <selection activeCell="A22" sqref="A1:A1048576"/>
    </sheetView>
  </sheetViews>
  <sheetFormatPr defaultRowHeight="15" x14ac:dyDescent="0.25"/>
  <cols>
    <col min="1" max="1" width="22" bestFit="1" customWidth="1"/>
    <col min="2" max="2" width="49.140625" bestFit="1" customWidth="1"/>
    <col min="3" max="3" width="8" bestFit="1" customWidth="1"/>
    <col min="4" max="5" width="7" bestFit="1" customWidth="1"/>
  </cols>
  <sheetData>
    <row r="1" spans="1:10" x14ac:dyDescent="0.25">
      <c r="B1" t="s">
        <v>28</v>
      </c>
    </row>
    <row r="2" spans="1:10" x14ac:dyDescent="0.25">
      <c r="B2" t="s">
        <v>51</v>
      </c>
    </row>
    <row r="3" spans="1:10" x14ac:dyDescent="0.25">
      <c r="A3" t="s">
        <v>53</v>
      </c>
      <c r="B3" t="s">
        <v>35</v>
      </c>
    </row>
    <row r="4" spans="1:10" x14ac:dyDescent="0.25">
      <c r="A4" t="s">
        <v>54</v>
      </c>
      <c r="B4" t="s">
        <v>8</v>
      </c>
    </row>
    <row r="5" spans="1:10" x14ac:dyDescent="0.25">
      <c r="A5" t="s">
        <v>55</v>
      </c>
      <c r="B5" t="s">
        <v>9</v>
      </c>
    </row>
    <row r="6" spans="1:10" x14ac:dyDescent="0.25">
      <c r="A6" t="s">
        <v>56</v>
      </c>
      <c r="B6" t="s">
        <v>26</v>
      </c>
    </row>
    <row r="7" spans="1:10" x14ac:dyDescent="0.25">
      <c r="A7" t="s">
        <v>57</v>
      </c>
      <c r="B7" t="s">
        <v>30</v>
      </c>
    </row>
    <row r="8" spans="1:10" x14ac:dyDescent="0.25">
      <c r="A8" t="s">
        <v>58</v>
      </c>
      <c r="B8" t="s">
        <v>36</v>
      </c>
    </row>
    <row r="9" spans="1:10" x14ac:dyDescent="0.25">
      <c r="A9" t="s">
        <v>59</v>
      </c>
      <c r="B9" t="s">
        <v>19</v>
      </c>
    </row>
    <row r="10" spans="1:10" x14ac:dyDescent="0.25">
      <c r="A10" t="s">
        <v>60</v>
      </c>
      <c r="B10" t="s">
        <v>20</v>
      </c>
    </row>
    <row r="11" spans="1:10" x14ac:dyDescent="0.25">
      <c r="A11" t="s">
        <v>61</v>
      </c>
      <c r="B11" s="1">
        <v>19572</v>
      </c>
      <c r="F11" s="1"/>
      <c r="J11" s="1"/>
    </row>
    <row r="12" spans="1:10" x14ac:dyDescent="0.25">
      <c r="A12" t="s">
        <v>62</v>
      </c>
      <c r="B12" s="1">
        <v>23012</v>
      </c>
      <c r="F12" s="1"/>
      <c r="J12" s="1"/>
    </row>
    <row r="13" spans="1:10" x14ac:dyDescent="0.25">
      <c r="A13" t="s">
        <v>63</v>
      </c>
      <c r="B13" t="s">
        <v>21</v>
      </c>
    </row>
    <row r="14" spans="1:10" x14ac:dyDescent="0.25">
      <c r="A14" t="s">
        <v>64</v>
      </c>
      <c r="B14" t="s">
        <v>22</v>
      </c>
    </row>
    <row r="15" spans="1:10" x14ac:dyDescent="0.25">
      <c r="A15" t="s">
        <v>65</v>
      </c>
      <c r="B15" t="s">
        <v>1</v>
      </c>
    </row>
    <row r="16" spans="1:10" x14ac:dyDescent="0.25">
      <c r="A16" t="s">
        <v>66</v>
      </c>
      <c r="B16" t="s">
        <v>23</v>
      </c>
    </row>
    <row r="17" spans="1:3" x14ac:dyDescent="0.25">
      <c r="A17" t="s">
        <v>67</v>
      </c>
      <c r="B17" t="s">
        <v>27</v>
      </c>
    </row>
    <row r="18" spans="1:3" x14ac:dyDescent="0.25">
      <c r="A18" t="s">
        <v>56</v>
      </c>
      <c r="B18" t="s">
        <v>1</v>
      </c>
    </row>
    <row r="19" spans="1:3" x14ac:dyDescent="0.25">
      <c r="A19" t="s">
        <v>68</v>
      </c>
      <c r="B19" t="s">
        <v>24</v>
      </c>
    </row>
    <row r="20" spans="1:3" x14ac:dyDescent="0.25">
      <c r="A20" t="s">
        <v>69</v>
      </c>
      <c r="B20" t="s">
        <v>37</v>
      </c>
    </row>
    <row r="21" spans="1:3" x14ac:dyDescent="0.25">
      <c r="A21" t="s">
        <v>70</v>
      </c>
      <c r="B21">
        <f>835.07+B22+B24</f>
        <v>4808.38</v>
      </c>
      <c r="C21">
        <f>925.63+C22+C24</f>
        <v>5024.2</v>
      </c>
    </row>
    <row r="22" spans="1:3" x14ac:dyDescent="0.25">
      <c r="A22" t="s">
        <v>71</v>
      </c>
      <c r="B22">
        <v>2943.27</v>
      </c>
      <c r="C22">
        <v>3048.81</v>
      </c>
    </row>
    <row r="23" spans="1:3" x14ac:dyDescent="0.25">
      <c r="A23" t="s">
        <v>72</v>
      </c>
      <c r="B23">
        <v>724.86</v>
      </c>
      <c r="C23">
        <v>630.27</v>
      </c>
    </row>
    <row r="24" spans="1:3" x14ac:dyDescent="0.25">
      <c r="A24" t="s">
        <v>73</v>
      </c>
      <c r="B24">
        <v>1030.04</v>
      </c>
      <c r="C24">
        <v>1049.76</v>
      </c>
    </row>
    <row r="25" spans="1:3" x14ac:dyDescent="0.25">
      <c r="A25" t="s">
        <v>74</v>
      </c>
      <c r="B25">
        <v>235.42</v>
      </c>
      <c r="C25">
        <v>232.38</v>
      </c>
    </row>
    <row r="26" spans="1:3" x14ac:dyDescent="0.25">
      <c r="A26" t="s">
        <v>75</v>
      </c>
      <c r="B26">
        <f>ROUND(AVERAGE(B48,B50,C50,E50,E52,C52,B52,B54,C54,D54,E54,C48,E48,D48,D50,D52),2)</f>
        <v>71.81</v>
      </c>
    </row>
    <row r="27" spans="1:3" x14ac:dyDescent="0.25">
      <c r="A27" t="s">
        <v>76</v>
      </c>
      <c r="B27">
        <f>ROUND(AVERAGE(B49,B51,C51,E51,E53,C53,B53,B55,C55,D55,E55,C49,E49,D49,D51,D53),2)</f>
        <v>97.61</v>
      </c>
    </row>
    <row r="28" spans="1:3" x14ac:dyDescent="0.25">
      <c r="A28" t="s">
        <v>77</v>
      </c>
      <c r="B28">
        <v>19.72</v>
      </c>
    </row>
    <row r="29" spans="1:3" x14ac:dyDescent="0.25">
      <c r="A29" t="s">
        <v>2</v>
      </c>
      <c r="B29" t="s">
        <v>1</v>
      </c>
    </row>
    <row r="30" spans="1:3" x14ac:dyDescent="0.25">
      <c r="A30" t="s">
        <v>78</v>
      </c>
      <c r="B30">
        <v>362.92</v>
      </c>
      <c r="C30">
        <v>361.95</v>
      </c>
    </row>
    <row r="31" spans="1:3" x14ac:dyDescent="0.25">
      <c r="A31" t="s">
        <v>79</v>
      </c>
      <c r="B31">
        <v>277.36</v>
      </c>
      <c r="C31">
        <v>260.91000000000003</v>
      </c>
    </row>
    <row r="32" spans="1:3" x14ac:dyDescent="0.25">
      <c r="A32" t="s">
        <v>80</v>
      </c>
      <c r="B32">
        <v>450.76</v>
      </c>
    </row>
    <row r="33" spans="1:5" x14ac:dyDescent="0.25">
      <c r="A33" t="s">
        <v>81</v>
      </c>
      <c r="B33">
        <v>1036.1300000000001</v>
      </c>
    </row>
    <row r="34" spans="1:5" x14ac:dyDescent="0.25">
      <c r="A34" t="s">
        <v>82</v>
      </c>
      <c r="B34">
        <v>11.49</v>
      </c>
      <c r="D34">
        <v>10.67</v>
      </c>
    </row>
    <row r="35" spans="1:5" x14ac:dyDescent="0.25">
      <c r="A35" t="s">
        <v>83</v>
      </c>
      <c r="B35">
        <v>120.82</v>
      </c>
      <c r="C35">
        <v>119.12</v>
      </c>
      <c r="D35">
        <v>117.07</v>
      </c>
      <c r="E35">
        <v>116.64</v>
      </c>
    </row>
    <row r="36" spans="1:5" x14ac:dyDescent="0.25">
      <c r="A36" t="s">
        <v>84</v>
      </c>
      <c r="B36">
        <v>104.56</v>
      </c>
      <c r="C36">
        <v>104.99</v>
      </c>
      <c r="D36">
        <v>112.89</v>
      </c>
      <c r="E36">
        <v>110.06</v>
      </c>
    </row>
    <row r="37" spans="1:5" x14ac:dyDescent="0.25">
      <c r="A37" t="s">
        <v>5</v>
      </c>
      <c r="B37">
        <v>47.45</v>
      </c>
      <c r="D37">
        <v>48.89</v>
      </c>
    </row>
    <row r="38" spans="1:5" x14ac:dyDescent="0.25">
      <c r="A38" t="s">
        <v>85</v>
      </c>
      <c r="B38">
        <v>66.09</v>
      </c>
      <c r="D38">
        <v>60.66</v>
      </c>
    </row>
    <row r="39" spans="1:5" x14ac:dyDescent="0.25">
      <c r="A39" t="s">
        <v>86</v>
      </c>
      <c r="B39">
        <v>42.07</v>
      </c>
      <c r="D39">
        <v>42.8</v>
      </c>
    </row>
    <row r="40" spans="1:5" x14ac:dyDescent="0.25">
      <c r="A40" t="s">
        <v>87</v>
      </c>
      <c r="B40">
        <v>31.86</v>
      </c>
      <c r="D40">
        <v>27.41</v>
      </c>
    </row>
    <row r="41" spans="1:5" x14ac:dyDescent="0.25">
      <c r="A41" t="s">
        <v>88</v>
      </c>
      <c r="B41">
        <v>290.70999999999998</v>
      </c>
      <c r="C41">
        <v>296.56</v>
      </c>
    </row>
    <row r="42" spans="1:5" x14ac:dyDescent="0.25">
      <c r="A42" t="s">
        <v>0</v>
      </c>
      <c r="B42">
        <v>109.91</v>
      </c>
      <c r="C42">
        <v>85.88</v>
      </c>
    </row>
    <row r="43" spans="1:5" x14ac:dyDescent="0.25">
      <c r="A43" t="s">
        <v>3</v>
      </c>
      <c r="B43">
        <v>165.24</v>
      </c>
      <c r="C43">
        <v>183.05</v>
      </c>
    </row>
    <row r="44" spans="1:5" x14ac:dyDescent="0.25">
      <c r="A44" t="s">
        <v>89</v>
      </c>
      <c r="B44">
        <v>187.22</v>
      </c>
      <c r="C44">
        <v>182.75</v>
      </c>
    </row>
    <row r="45" spans="1:5" x14ac:dyDescent="0.25">
      <c r="A45" t="s">
        <v>90</v>
      </c>
      <c r="B45">
        <v>88.17</v>
      </c>
      <c r="C45">
        <v>90.56</v>
      </c>
    </row>
    <row r="46" spans="1:5" x14ac:dyDescent="0.25">
      <c r="A46" t="s">
        <v>91</v>
      </c>
      <c r="B46">
        <v>470.48</v>
      </c>
      <c r="C46">
        <v>469.95</v>
      </c>
    </row>
    <row r="47" spans="1:5" x14ac:dyDescent="0.25">
      <c r="A47" t="s">
        <v>92</v>
      </c>
      <c r="B47">
        <v>247.72</v>
      </c>
      <c r="C47">
        <v>166.4</v>
      </c>
    </row>
    <row r="48" spans="1:5" x14ac:dyDescent="0.25">
      <c r="A48" t="s">
        <v>93</v>
      </c>
      <c r="B48">
        <v>70.98</v>
      </c>
      <c r="C48">
        <v>72.66</v>
      </c>
      <c r="D48">
        <v>70.400000000000006</v>
      </c>
      <c r="E48">
        <v>64.58</v>
      </c>
    </row>
    <row r="49" spans="1:5" x14ac:dyDescent="0.25">
      <c r="A49" t="s">
        <v>94</v>
      </c>
      <c r="C49">
        <v>90.36</v>
      </c>
      <c r="E49">
        <v>89.5</v>
      </c>
    </row>
    <row r="50" spans="1:5" x14ac:dyDescent="0.25">
      <c r="A50" t="s">
        <v>95</v>
      </c>
      <c r="B50">
        <v>71.42</v>
      </c>
      <c r="C50">
        <v>69.98</v>
      </c>
      <c r="D50">
        <v>72.38</v>
      </c>
      <c r="E50">
        <v>75.41</v>
      </c>
    </row>
    <row r="51" spans="1:5" x14ac:dyDescent="0.25">
      <c r="A51" t="s">
        <v>96</v>
      </c>
      <c r="C51">
        <v>103.4</v>
      </c>
      <c r="E51">
        <v>105.11</v>
      </c>
    </row>
    <row r="52" spans="1:5" x14ac:dyDescent="0.25">
      <c r="A52" t="s">
        <v>97</v>
      </c>
      <c r="B52">
        <v>73.650000000000006</v>
      </c>
      <c r="C52">
        <v>70.319999999999993</v>
      </c>
      <c r="D52">
        <v>72.31</v>
      </c>
      <c r="E52">
        <v>78.89</v>
      </c>
    </row>
    <row r="53" spans="1:5" x14ac:dyDescent="0.25">
      <c r="A53" t="s">
        <v>98</v>
      </c>
      <c r="C53">
        <v>97.35</v>
      </c>
      <c r="E53">
        <v>107.01</v>
      </c>
    </row>
    <row r="54" spans="1:5" x14ac:dyDescent="0.25">
      <c r="A54" t="s">
        <v>99</v>
      </c>
      <c r="B54">
        <v>73.53</v>
      </c>
      <c r="C54">
        <v>61.71</v>
      </c>
      <c r="D54">
        <v>73.569999999999993</v>
      </c>
      <c r="E54">
        <v>77.099999999999994</v>
      </c>
    </row>
    <row r="55" spans="1:5" x14ac:dyDescent="0.25">
      <c r="A55" t="s">
        <v>100</v>
      </c>
      <c r="C55">
        <v>93.23</v>
      </c>
      <c r="E55">
        <v>94.88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585ED-C0B6-4550-B3EE-4513229251ED}">
  <dimension ref="A1:F55"/>
  <sheetViews>
    <sheetView topLeftCell="A10" workbookViewId="0">
      <selection activeCell="A10" sqref="A1:A1048576"/>
    </sheetView>
  </sheetViews>
  <sheetFormatPr defaultRowHeight="15" x14ac:dyDescent="0.25"/>
  <cols>
    <col min="1" max="1" width="22" bestFit="1" customWidth="1"/>
    <col min="2" max="2" width="49.140625" bestFit="1" customWidth="1"/>
    <col min="3" max="3" width="8" bestFit="1" customWidth="1"/>
    <col min="4" max="5" width="7" bestFit="1" customWidth="1"/>
  </cols>
  <sheetData>
    <row r="1" spans="1:6" x14ac:dyDescent="0.25">
      <c r="B1" t="s">
        <v>28</v>
      </c>
    </row>
    <row r="2" spans="1:6" x14ac:dyDescent="0.25">
      <c r="B2" t="s">
        <v>52</v>
      </c>
    </row>
    <row r="3" spans="1:6" x14ac:dyDescent="0.25">
      <c r="A3" t="s">
        <v>53</v>
      </c>
      <c r="B3" t="s">
        <v>35</v>
      </c>
    </row>
    <row r="4" spans="1:6" x14ac:dyDescent="0.25">
      <c r="A4" t="s">
        <v>54</v>
      </c>
      <c r="B4" t="s">
        <v>8</v>
      </c>
    </row>
    <row r="5" spans="1:6" x14ac:dyDescent="0.25">
      <c r="A5" t="s">
        <v>55</v>
      </c>
      <c r="B5" t="s">
        <v>9</v>
      </c>
    </row>
    <row r="6" spans="1:6" x14ac:dyDescent="0.25">
      <c r="A6" t="s">
        <v>56</v>
      </c>
      <c r="B6" t="s">
        <v>26</v>
      </c>
    </row>
    <row r="7" spans="1:6" x14ac:dyDescent="0.25">
      <c r="A7" t="s">
        <v>57</v>
      </c>
      <c r="B7" t="s">
        <v>30</v>
      </c>
    </row>
    <row r="8" spans="1:6" x14ac:dyDescent="0.25">
      <c r="A8" t="s">
        <v>58</v>
      </c>
      <c r="B8" t="s">
        <v>36</v>
      </c>
    </row>
    <row r="9" spans="1:6" x14ac:dyDescent="0.25">
      <c r="A9" t="s">
        <v>59</v>
      </c>
      <c r="B9" t="s">
        <v>19</v>
      </c>
    </row>
    <row r="10" spans="1:6" x14ac:dyDescent="0.25">
      <c r="A10" t="s">
        <v>60</v>
      </c>
      <c r="B10" t="s">
        <v>20</v>
      </c>
    </row>
    <row r="11" spans="1:6" x14ac:dyDescent="0.25">
      <c r="A11" t="s">
        <v>61</v>
      </c>
      <c r="B11" s="1">
        <v>19572</v>
      </c>
      <c r="F11" s="1"/>
    </row>
    <row r="12" spans="1:6" x14ac:dyDescent="0.25">
      <c r="A12" t="s">
        <v>62</v>
      </c>
      <c r="B12" s="1">
        <v>23012</v>
      </c>
      <c r="F12" s="1"/>
    </row>
    <row r="13" spans="1:6" x14ac:dyDescent="0.25">
      <c r="A13" t="s">
        <v>63</v>
      </c>
      <c r="B13" t="s">
        <v>21</v>
      </c>
    </row>
    <row r="14" spans="1:6" x14ac:dyDescent="0.25">
      <c r="A14" t="s">
        <v>64</v>
      </c>
      <c r="B14" t="s">
        <v>22</v>
      </c>
    </row>
    <row r="15" spans="1:6" x14ac:dyDescent="0.25">
      <c r="A15" t="s">
        <v>65</v>
      </c>
      <c r="B15" t="s">
        <v>1</v>
      </c>
    </row>
    <row r="16" spans="1:6" x14ac:dyDescent="0.25">
      <c r="A16" t="s">
        <v>66</v>
      </c>
      <c r="B16" t="s">
        <v>23</v>
      </c>
    </row>
    <row r="17" spans="1:3" x14ac:dyDescent="0.25">
      <c r="A17" t="s">
        <v>67</v>
      </c>
      <c r="B17" t="s">
        <v>27</v>
      </c>
    </row>
    <row r="18" spans="1:3" x14ac:dyDescent="0.25">
      <c r="A18" t="s">
        <v>56</v>
      </c>
      <c r="B18" t="s">
        <v>1</v>
      </c>
    </row>
    <row r="19" spans="1:3" x14ac:dyDescent="0.25">
      <c r="A19" t="s">
        <v>68</v>
      </c>
      <c r="B19" t="s">
        <v>24</v>
      </c>
    </row>
    <row r="20" spans="1:3" x14ac:dyDescent="0.25">
      <c r="A20" t="s">
        <v>69</v>
      </c>
      <c r="B20" t="s">
        <v>37</v>
      </c>
    </row>
    <row r="21" spans="1:3" x14ac:dyDescent="0.25">
      <c r="A21" t="s">
        <v>70</v>
      </c>
      <c r="B21">
        <f>B22+B24+442.85</f>
        <v>3929.29</v>
      </c>
    </row>
    <row r="22" spans="1:3" x14ac:dyDescent="0.25">
      <c r="A22" t="s">
        <v>71</v>
      </c>
      <c r="B22">
        <v>2603.04</v>
      </c>
      <c r="C22">
        <v>2191.12</v>
      </c>
    </row>
    <row r="23" spans="1:3" x14ac:dyDescent="0.25">
      <c r="A23" t="s">
        <v>72</v>
      </c>
      <c r="B23">
        <v>468.12</v>
      </c>
      <c r="C23">
        <v>520.04999999999995</v>
      </c>
    </row>
    <row r="24" spans="1:3" x14ac:dyDescent="0.25">
      <c r="A24" t="s">
        <v>73</v>
      </c>
      <c r="B24">
        <v>883.4</v>
      </c>
    </row>
    <row r="25" spans="1:3" x14ac:dyDescent="0.25">
      <c r="A25" t="s">
        <v>74</v>
      </c>
      <c r="B25">
        <v>158.04</v>
      </c>
      <c r="C25">
        <v>130</v>
      </c>
    </row>
    <row r="26" spans="1:3" x14ac:dyDescent="0.25">
      <c r="A26" t="s">
        <v>75</v>
      </c>
      <c r="B26">
        <f>ROUND(AVERAGE(B48,B50,C50,E50,E52,C52,B52,B54,C54,D54,E54,C48,E48),2)</f>
        <v>68.180000000000007</v>
      </c>
    </row>
    <row r="27" spans="1:3" x14ac:dyDescent="0.25">
      <c r="A27" t="s">
        <v>76</v>
      </c>
      <c r="B27" t="s">
        <v>1</v>
      </c>
    </row>
    <row r="28" spans="1:3" x14ac:dyDescent="0.25">
      <c r="A28" t="s">
        <v>77</v>
      </c>
      <c r="B28">
        <v>18.37</v>
      </c>
    </row>
    <row r="29" spans="1:3" x14ac:dyDescent="0.25">
      <c r="A29" t="s">
        <v>2</v>
      </c>
      <c r="B29" t="s">
        <v>1</v>
      </c>
    </row>
    <row r="30" spans="1:3" x14ac:dyDescent="0.25">
      <c r="A30" t="s">
        <v>78</v>
      </c>
      <c r="B30">
        <v>306.05</v>
      </c>
    </row>
    <row r="31" spans="1:3" x14ac:dyDescent="0.25">
      <c r="A31" t="s">
        <v>79</v>
      </c>
      <c r="B31">
        <v>228.89</v>
      </c>
    </row>
    <row r="32" spans="1:3" x14ac:dyDescent="0.25">
      <c r="A32" t="s">
        <v>80</v>
      </c>
      <c r="B32">
        <v>419.99</v>
      </c>
    </row>
    <row r="33" spans="1:5" x14ac:dyDescent="0.25">
      <c r="A33" t="s">
        <v>81</v>
      </c>
      <c r="B33">
        <v>732.95</v>
      </c>
    </row>
    <row r="34" spans="1:5" x14ac:dyDescent="0.25">
      <c r="A34" t="s">
        <v>82</v>
      </c>
      <c r="B34">
        <v>10.039999999999999</v>
      </c>
      <c r="D34">
        <v>12.31</v>
      </c>
    </row>
    <row r="35" spans="1:5" x14ac:dyDescent="0.25">
      <c r="A35" t="s">
        <v>83</v>
      </c>
      <c r="B35">
        <v>108.45</v>
      </c>
      <c r="C35">
        <v>107.07</v>
      </c>
      <c r="D35">
        <v>100.81</v>
      </c>
      <c r="E35">
        <v>101.52</v>
      </c>
    </row>
    <row r="36" spans="1:5" x14ac:dyDescent="0.25">
      <c r="A36" t="s">
        <v>84</v>
      </c>
      <c r="B36">
        <v>99.41</v>
      </c>
      <c r="C36">
        <v>96.15</v>
      </c>
      <c r="D36">
        <v>95.26</v>
      </c>
      <c r="E36">
        <v>91.94</v>
      </c>
    </row>
    <row r="37" spans="1:5" x14ac:dyDescent="0.25">
      <c r="A37" t="s">
        <v>5</v>
      </c>
      <c r="B37">
        <v>36.61</v>
      </c>
      <c r="D37">
        <v>29.02</v>
      </c>
    </row>
    <row r="38" spans="1:5" x14ac:dyDescent="0.25">
      <c r="A38" t="s">
        <v>85</v>
      </c>
      <c r="B38">
        <v>55.96</v>
      </c>
      <c r="D38">
        <v>59.74</v>
      </c>
    </row>
    <row r="39" spans="1:5" x14ac:dyDescent="0.25">
      <c r="A39" t="s">
        <v>86</v>
      </c>
      <c r="B39">
        <v>43.55</v>
      </c>
      <c r="D39">
        <v>42.83</v>
      </c>
    </row>
    <row r="40" spans="1:5" x14ac:dyDescent="0.25">
      <c r="A40" t="s">
        <v>87</v>
      </c>
      <c r="B40">
        <v>31.28</v>
      </c>
      <c r="D40">
        <v>32.799999999999997</v>
      </c>
    </row>
    <row r="41" spans="1:5" x14ac:dyDescent="0.25">
      <c r="A41" t="s">
        <v>88</v>
      </c>
      <c r="B41">
        <v>239.16</v>
      </c>
      <c r="C41">
        <v>248.44</v>
      </c>
    </row>
    <row r="42" spans="1:5" x14ac:dyDescent="0.25">
      <c r="A42" t="s">
        <v>0</v>
      </c>
      <c r="B42">
        <v>120.67</v>
      </c>
      <c r="C42" t="s">
        <v>1</v>
      </c>
    </row>
    <row r="43" spans="1:5" x14ac:dyDescent="0.25">
      <c r="A43" t="s">
        <v>3</v>
      </c>
      <c r="B43">
        <v>156.84</v>
      </c>
      <c r="C43">
        <v>148.80000000000001</v>
      </c>
    </row>
    <row r="44" spans="1:5" x14ac:dyDescent="0.25">
      <c r="A44" t="s">
        <v>89</v>
      </c>
      <c r="B44">
        <v>100.87</v>
      </c>
      <c r="C44">
        <v>135.79</v>
      </c>
    </row>
    <row r="45" spans="1:5" x14ac:dyDescent="0.25">
      <c r="A45" t="s">
        <v>90</v>
      </c>
      <c r="B45">
        <v>74.78</v>
      </c>
      <c r="C45">
        <v>63.44</v>
      </c>
    </row>
    <row r="46" spans="1:5" x14ac:dyDescent="0.25">
      <c r="A46" t="s">
        <v>91</v>
      </c>
      <c r="B46">
        <v>296.20999999999998</v>
      </c>
      <c r="C46">
        <v>279.10000000000002</v>
      </c>
    </row>
    <row r="47" spans="1:5" x14ac:dyDescent="0.25">
      <c r="A47" t="s">
        <v>92</v>
      </c>
      <c r="B47">
        <v>145.94999999999999</v>
      </c>
      <c r="C47">
        <v>137.06</v>
      </c>
    </row>
    <row r="48" spans="1:5" x14ac:dyDescent="0.25">
      <c r="A48" t="s">
        <v>93</v>
      </c>
      <c r="B48">
        <v>64.67</v>
      </c>
      <c r="C48">
        <v>65.78</v>
      </c>
    </row>
    <row r="49" spans="1:3" x14ac:dyDescent="0.25">
      <c r="A49" t="s">
        <v>94</v>
      </c>
    </row>
    <row r="50" spans="1:3" x14ac:dyDescent="0.25">
      <c r="A50" t="s">
        <v>95</v>
      </c>
      <c r="B50">
        <v>72.69</v>
      </c>
      <c r="C50">
        <v>68.209999999999994</v>
      </c>
    </row>
    <row r="51" spans="1:3" x14ac:dyDescent="0.25">
      <c r="A51" t="s">
        <v>96</v>
      </c>
    </row>
    <row r="52" spans="1:3" x14ac:dyDescent="0.25">
      <c r="A52" t="s">
        <v>97</v>
      </c>
      <c r="B52">
        <v>67.94</v>
      </c>
      <c r="C52">
        <v>68.53</v>
      </c>
    </row>
    <row r="53" spans="1:3" x14ac:dyDescent="0.25">
      <c r="A53" t="s">
        <v>98</v>
      </c>
    </row>
    <row r="54" spans="1:3" x14ac:dyDescent="0.25">
      <c r="A54" t="s">
        <v>99</v>
      </c>
      <c r="B54">
        <v>70.209999999999994</v>
      </c>
      <c r="C54">
        <v>67.430000000000007</v>
      </c>
    </row>
    <row r="55" spans="1:3" x14ac:dyDescent="0.25">
      <c r="A55" t="s"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2D321-63C1-4D28-9D7C-202D9864998C}">
  <dimension ref="A1:J55"/>
  <sheetViews>
    <sheetView topLeftCell="A12" workbookViewId="0">
      <selection activeCell="A12" sqref="A1:A1048576"/>
    </sheetView>
  </sheetViews>
  <sheetFormatPr defaultRowHeight="15" x14ac:dyDescent="0.25"/>
  <cols>
    <col min="1" max="1" width="22" bestFit="1" customWidth="1"/>
    <col min="2" max="2" width="49.140625" bestFit="1" customWidth="1"/>
    <col min="3" max="3" width="8" bestFit="1" customWidth="1"/>
    <col min="4" max="5" width="6" bestFit="1" customWidth="1"/>
    <col min="6" max="6" width="46.5703125" bestFit="1" customWidth="1"/>
    <col min="10" max="10" width="46.5703125" bestFit="1" customWidth="1"/>
  </cols>
  <sheetData>
    <row r="1" spans="1:10" x14ac:dyDescent="0.25">
      <c r="B1" t="s">
        <v>28</v>
      </c>
      <c r="F1" t="s">
        <v>28</v>
      </c>
      <c r="J1" t="s">
        <v>28</v>
      </c>
    </row>
    <row r="2" spans="1:10" x14ac:dyDescent="0.25">
      <c r="B2" t="s">
        <v>38</v>
      </c>
    </row>
    <row r="3" spans="1:10" x14ac:dyDescent="0.25">
      <c r="A3" t="s">
        <v>53</v>
      </c>
      <c r="B3" t="s">
        <v>35</v>
      </c>
    </row>
    <row r="4" spans="1:10" x14ac:dyDescent="0.25">
      <c r="A4" t="s">
        <v>54</v>
      </c>
      <c r="B4" t="s">
        <v>8</v>
      </c>
    </row>
    <row r="5" spans="1:10" x14ac:dyDescent="0.25">
      <c r="A5" t="s">
        <v>55</v>
      </c>
      <c r="B5" t="s">
        <v>9</v>
      </c>
    </row>
    <row r="6" spans="1:10" x14ac:dyDescent="0.25">
      <c r="A6" t="s">
        <v>56</v>
      </c>
      <c r="B6" t="s">
        <v>26</v>
      </c>
    </row>
    <row r="7" spans="1:10" x14ac:dyDescent="0.25">
      <c r="A7" t="s">
        <v>57</v>
      </c>
      <c r="B7" t="s">
        <v>30</v>
      </c>
    </row>
    <row r="8" spans="1:10" x14ac:dyDescent="0.25">
      <c r="A8" t="s">
        <v>58</v>
      </c>
      <c r="B8" t="s">
        <v>36</v>
      </c>
    </row>
    <row r="9" spans="1:10" x14ac:dyDescent="0.25">
      <c r="A9" t="s">
        <v>59</v>
      </c>
      <c r="B9" t="s">
        <v>19</v>
      </c>
    </row>
    <row r="10" spans="1:10" x14ac:dyDescent="0.25">
      <c r="A10" t="s">
        <v>60</v>
      </c>
      <c r="B10" t="s">
        <v>20</v>
      </c>
    </row>
    <row r="11" spans="1:10" x14ac:dyDescent="0.25">
      <c r="A11" t="s">
        <v>61</v>
      </c>
      <c r="B11" s="1">
        <v>19572</v>
      </c>
    </row>
    <row r="12" spans="1:10" x14ac:dyDescent="0.25">
      <c r="A12" t="s">
        <v>62</v>
      </c>
      <c r="B12" s="1">
        <v>23012</v>
      </c>
    </row>
    <row r="13" spans="1:10" x14ac:dyDescent="0.25">
      <c r="A13" t="s">
        <v>63</v>
      </c>
      <c r="B13" t="s">
        <v>21</v>
      </c>
    </row>
    <row r="14" spans="1:10" x14ac:dyDescent="0.25">
      <c r="A14" t="s">
        <v>64</v>
      </c>
      <c r="B14" t="s">
        <v>22</v>
      </c>
    </row>
    <row r="15" spans="1:10" x14ac:dyDescent="0.25">
      <c r="A15" t="s">
        <v>65</v>
      </c>
      <c r="B15" t="s">
        <v>1</v>
      </c>
    </row>
    <row r="16" spans="1:10" x14ac:dyDescent="0.25">
      <c r="A16" t="s">
        <v>66</v>
      </c>
      <c r="B16" t="s">
        <v>23</v>
      </c>
    </row>
    <row r="17" spans="1:3" x14ac:dyDescent="0.25">
      <c r="A17" t="s">
        <v>67</v>
      </c>
      <c r="B17" t="s">
        <v>27</v>
      </c>
    </row>
    <row r="18" spans="1:3" x14ac:dyDescent="0.25">
      <c r="A18" t="s">
        <v>56</v>
      </c>
      <c r="B18" t="s">
        <v>1</v>
      </c>
    </row>
    <row r="19" spans="1:3" x14ac:dyDescent="0.25">
      <c r="A19" t="s">
        <v>68</v>
      </c>
      <c r="B19" t="s">
        <v>24</v>
      </c>
    </row>
    <row r="20" spans="1:3" x14ac:dyDescent="0.25">
      <c r="A20" t="s">
        <v>69</v>
      </c>
      <c r="B20" t="s">
        <v>37</v>
      </c>
    </row>
    <row r="21" spans="1:3" x14ac:dyDescent="0.25">
      <c r="A21" t="s">
        <v>70</v>
      </c>
    </row>
    <row r="22" spans="1:3" x14ac:dyDescent="0.25">
      <c r="A22" t="s">
        <v>71</v>
      </c>
      <c r="B22">
        <v>2462.58</v>
      </c>
      <c r="C22">
        <v>2419.04</v>
      </c>
    </row>
    <row r="23" spans="1:3" x14ac:dyDescent="0.25">
      <c r="A23" t="s">
        <v>72</v>
      </c>
      <c r="B23">
        <v>476.93</v>
      </c>
      <c r="C23">
        <v>431.91</v>
      </c>
    </row>
    <row r="24" spans="1:3" x14ac:dyDescent="0.25">
      <c r="A24" t="s">
        <v>73</v>
      </c>
    </row>
    <row r="25" spans="1:3" x14ac:dyDescent="0.25">
      <c r="A25" t="s">
        <v>74</v>
      </c>
      <c r="B25">
        <v>145.62</v>
      </c>
    </row>
    <row r="26" spans="1:3" x14ac:dyDescent="0.25">
      <c r="A26" t="s">
        <v>75</v>
      </c>
      <c r="B26" t="s">
        <v>1</v>
      </c>
    </row>
    <row r="27" spans="1:3" x14ac:dyDescent="0.25">
      <c r="A27" t="s">
        <v>76</v>
      </c>
      <c r="B27" t="s">
        <v>1</v>
      </c>
    </row>
    <row r="28" spans="1:3" x14ac:dyDescent="0.25">
      <c r="A28" t="s">
        <v>77</v>
      </c>
      <c r="B28" t="s">
        <v>1</v>
      </c>
    </row>
    <row r="29" spans="1:3" x14ac:dyDescent="0.25">
      <c r="A29" t="s">
        <v>2</v>
      </c>
      <c r="B29" t="s">
        <v>1</v>
      </c>
    </row>
    <row r="30" spans="1:3" x14ac:dyDescent="0.25">
      <c r="A30" t="s">
        <v>78</v>
      </c>
      <c r="B30" t="s">
        <v>1</v>
      </c>
    </row>
    <row r="31" spans="1:3" x14ac:dyDescent="0.25">
      <c r="A31" t="s">
        <v>79</v>
      </c>
      <c r="B31" t="s">
        <v>1</v>
      </c>
    </row>
    <row r="32" spans="1:3" x14ac:dyDescent="0.25">
      <c r="A32" t="s">
        <v>80</v>
      </c>
      <c r="B32">
        <v>451.63</v>
      </c>
    </row>
    <row r="33" spans="1:5" x14ac:dyDescent="0.25">
      <c r="A33" t="s">
        <v>81</v>
      </c>
      <c r="B33">
        <v>772.37</v>
      </c>
    </row>
    <row r="34" spans="1:5" x14ac:dyDescent="0.25">
      <c r="A34" t="s">
        <v>82</v>
      </c>
      <c r="B34">
        <v>6.92</v>
      </c>
      <c r="D34">
        <v>7.08</v>
      </c>
    </row>
    <row r="35" spans="1:5" x14ac:dyDescent="0.25">
      <c r="A35" t="s">
        <v>83</v>
      </c>
      <c r="B35">
        <v>102.6</v>
      </c>
      <c r="C35">
        <v>105.77</v>
      </c>
      <c r="D35">
        <v>82.92</v>
      </c>
      <c r="E35">
        <v>82.98</v>
      </c>
    </row>
    <row r="36" spans="1:5" x14ac:dyDescent="0.25">
      <c r="A36" t="s">
        <v>84</v>
      </c>
      <c r="B36">
        <v>102.23</v>
      </c>
      <c r="C36">
        <v>95.61</v>
      </c>
      <c r="D36">
        <v>81.45</v>
      </c>
      <c r="E36">
        <v>83.37</v>
      </c>
    </row>
    <row r="37" spans="1:5" x14ac:dyDescent="0.25">
      <c r="A37" t="s">
        <v>5</v>
      </c>
      <c r="B37">
        <v>34.450000000000003</v>
      </c>
      <c r="D37">
        <v>27.09</v>
      </c>
    </row>
    <row r="38" spans="1:5" x14ac:dyDescent="0.25">
      <c r="A38" t="s">
        <v>85</v>
      </c>
      <c r="B38">
        <v>59.88</v>
      </c>
      <c r="D38">
        <v>58.13</v>
      </c>
    </row>
    <row r="39" spans="1:5" x14ac:dyDescent="0.25">
      <c r="A39" t="s">
        <v>86</v>
      </c>
      <c r="B39">
        <v>40.700000000000003</v>
      </c>
      <c r="D39">
        <v>41.54</v>
      </c>
    </row>
    <row r="40" spans="1:5" x14ac:dyDescent="0.25">
      <c r="A40" t="s">
        <v>87</v>
      </c>
      <c r="B40">
        <v>13.78</v>
      </c>
      <c r="D40">
        <v>21.24</v>
      </c>
    </row>
    <row r="41" spans="1:5" x14ac:dyDescent="0.25">
      <c r="A41" t="s">
        <v>88</v>
      </c>
      <c r="B41">
        <v>268.43</v>
      </c>
      <c r="C41">
        <v>261.27</v>
      </c>
    </row>
    <row r="42" spans="1:5" x14ac:dyDescent="0.25">
      <c r="A42" t="s">
        <v>0</v>
      </c>
      <c r="B42">
        <v>102.95</v>
      </c>
      <c r="C42">
        <v>93.41</v>
      </c>
    </row>
    <row r="43" spans="1:5" x14ac:dyDescent="0.25">
      <c r="A43" t="s">
        <v>3</v>
      </c>
      <c r="B43">
        <v>172.9</v>
      </c>
      <c r="C43">
        <v>165.18</v>
      </c>
    </row>
    <row r="44" spans="1:5" x14ac:dyDescent="0.25">
      <c r="A44" t="s">
        <v>89</v>
      </c>
      <c r="B44">
        <v>103.9</v>
      </c>
    </row>
    <row r="45" spans="1:5" x14ac:dyDescent="0.25">
      <c r="A45" t="s">
        <v>90</v>
      </c>
      <c r="B45">
        <v>88.41</v>
      </c>
    </row>
    <row r="46" spans="1:5" x14ac:dyDescent="0.25">
      <c r="A46" t="s">
        <v>91</v>
      </c>
      <c r="B46">
        <v>339.3</v>
      </c>
    </row>
    <row r="47" spans="1:5" x14ac:dyDescent="0.25">
      <c r="A47" t="s">
        <v>92</v>
      </c>
      <c r="B47">
        <v>175.92</v>
      </c>
    </row>
    <row r="48" spans="1:5" x14ac:dyDescent="0.25">
      <c r="A48" t="s">
        <v>93</v>
      </c>
      <c r="B48" t="s">
        <v>1</v>
      </c>
    </row>
    <row r="49" spans="1:2" x14ac:dyDescent="0.25">
      <c r="A49" t="s">
        <v>94</v>
      </c>
      <c r="B49" t="s">
        <v>1</v>
      </c>
    </row>
    <row r="50" spans="1:2" x14ac:dyDescent="0.25">
      <c r="A50" t="s">
        <v>95</v>
      </c>
      <c r="B50" t="s">
        <v>1</v>
      </c>
    </row>
    <row r="51" spans="1:2" x14ac:dyDescent="0.25">
      <c r="A51" t="s">
        <v>96</v>
      </c>
      <c r="B51" t="s">
        <v>1</v>
      </c>
    </row>
    <row r="52" spans="1:2" x14ac:dyDescent="0.25">
      <c r="A52" t="s">
        <v>97</v>
      </c>
      <c r="B52" t="s">
        <v>1</v>
      </c>
    </row>
    <row r="53" spans="1:2" x14ac:dyDescent="0.25">
      <c r="A53" t="s">
        <v>98</v>
      </c>
      <c r="B53" t="s">
        <v>1</v>
      </c>
    </row>
    <row r="54" spans="1:2" x14ac:dyDescent="0.25">
      <c r="A54" t="s">
        <v>99</v>
      </c>
      <c r="B54" t="s">
        <v>1</v>
      </c>
    </row>
    <row r="55" spans="1:2" x14ac:dyDescent="0.25">
      <c r="A55" t="s">
        <v>100</v>
      </c>
      <c r="B55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All P. aegyptense data</vt:lpstr>
      <vt:lpstr>USNM 1355449</vt:lpstr>
      <vt:lpstr>USNM 1355450.1</vt:lpstr>
      <vt:lpstr>USNM 1355450.2</vt:lpstr>
      <vt:lpstr>USNM1363700.1</vt:lpstr>
      <vt:lpstr>USNM1363700.2</vt:lpstr>
      <vt:lpstr>USNM1363700.3</vt:lpstr>
      <vt:lpstr>USNM1363700.4</vt:lpstr>
      <vt:lpstr>USNM1363700.5</vt:lpstr>
      <vt:lpstr>RMCA_VERMES_35196</vt:lpstr>
      <vt:lpstr>RMCA_VERMES_35580</vt:lpstr>
      <vt:lpstr>'USNM 1355449'!_Hlk141885356</vt:lpstr>
      <vt:lpstr>'USNM 1355449'!_Hlk141885400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</dc:creator>
  <cp:lastModifiedBy>Reviewer</cp:lastModifiedBy>
  <dcterms:created xsi:type="dcterms:W3CDTF">2014-06-04T15:39:39Z</dcterms:created>
  <dcterms:modified xsi:type="dcterms:W3CDTF">2024-01-18T14:08:02Z</dcterms:modified>
</cp:coreProperties>
</file>