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 filterPrivacy="1"/>
  <xr:revisionPtr revIDLastSave="0" documentId="13_ncr:1_{30970825-83FB-48ED-9C17-B8A3D84CAA0B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fig7-9" sheetId="6" r:id="rId1"/>
    <sheet name="fig8" sheetId="7" r:id="rId2"/>
    <sheet name="fig10" sheetId="8" r:id="rId3"/>
    <sheet name="tbl3" sheetId="9" r:id="rId4"/>
    <sheet name="tabl3-4" sheetId="4" r:id="rId5"/>
  </sheets>
  <definedNames>
    <definedName name="solver_adj" localSheetId="2" hidden="1">'fig10'!$D$4:$E$4</definedName>
    <definedName name="solver_cvg" localSheetId="2" hidden="1">0.0001</definedName>
    <definedName name="solver_drv" localSheetId="2" hidden="1">1</definedName>
    <definedName name="solver_eng" localSheetId="2" hidden="1">1</definedName>
    <definedName name="solver_est" localSheetId="2" hidden="1">1</definedName>
    <definedName name="solver_itr" localSheetId="2" hidden="1">2147483647</definedName>
    <definedName name="solver_mip" localSheetId="2" hidden="1">2147483647</definedName>
    <definedName name="solver_mni" localSheetId="2" hidden="1">30</definedName>
    <definedName name="solver_mrt" localSheetId="2" hidden="1">0.075</definedName>
    <definedName name="solver_msl" localSheetId="2" hidden="1">2</definedName>
    <definedName name="solver_neg" localSheetId="2" hidden="1">1</definedName>
    <definedName name="solver_nod" localSheetId="2" hidden="1">2147483647</definedName>
    <definedName name="solver_num" localSheetId="2" hidden="1">0</definedName>
    <definedName name="solver_nwt" localSheetId="2" hidden="1">1</definedName>
    <definedName name="solver_opt" localSheetId="2" hidden="1">'fig10'!#REF!</definedName>
    <definedName name="solver_pre" localSheetId="2" hidden="1">0.000001</definedName>
    <definedName name="solver_rbv" localSheetId="2" hidden="1">1</definedName>
    <definedName name="solver_rlx" localSheetId="2" hidden="1">2</definedName>
    <definedName name="solver_rsd" localSheetId="2" hidden="1">0</definedName>
    <definedName name="solver_scl" localSheetId="2" hidden="1">1</definedName>
    <definedName name="solver_sho" localSheetId="2" hidden="1">2</definedName>
    <definedName name="solver_ssz" localSheetId="2" hidden="1">100</definedName>
    <definedName name="solver_tim" localSheetId="2" hidden="1">2147483647</definedName>
    <definedName name="solver_tol" localSheetId="2" hidden="1">0.01</definedName>
    <definedName name="solver_typ" localSheetId="2" hidden="1">2</definedName>
    <definedName name="solver_val" localSheetId="2" hidden="1">0</definedName>
    <definedName name="solver_ver" localSheetId="2" hidden="1">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6" i="9" l="1"/>
  <c r="H67" i="9"/>
  <c r="H68" i="9" s="1"/>
  <c r="H69" i="9"/>
  <c r="H70" i="9" l="1"/>
  <c r="H165" i="9"/>
  <c r="H166" i="9" s="1"/>
  <c r="H164" i="9"/>
  <c r="H163" i="9"/>
  <c r="H167" i="9" s="1"/>
  <c r="H168" i="9" s="1"/>
  <c r="N132" i="9" s="1"/>
  <c r="H150" i="9"/>
  <c r="H151" i="9" s="1"/>
  <c r="H149" i="9"/>
  <c r="M131" i="9" s="1"/>
  <c r="Q131" i="9" s="1"/>
  <c r="H148" i="9"/>
  <c r="H152" i="9" s="1"/>
  <c r="O132" i="9"/>
  <c r="P132" i="9" s="1"/>
  <c r="M132" i="9"/>
  <c r="Q132" i="9" s="1"/>
  <c r="H132" i="9"/>
  <c r="H133" i="9" s="1"/>
  <c r="P131" i="9"/>
  <c r="H131" i="9"/>
  <c r="M130" i="9" s="1"/>
  <c r="Q130" i="9" s="1"/>
  <c r="P130" i="9"/>
  <c r="H130" i="9"/>
  <c r="H134" i="9" s="1"/>
  <c r="H135" i="9" s="1"/>
  <c r="N130" i="9" s="1"/>
  <c r="R130" i="9" s="1"/>
  <c r="E116" i="9"/>
  <c r="E115" i="9"/>
  <c r="H108" i="9"/>
  <c r="H106" i="9"/>
  <c r="H107" i="9" s="1"/>
  <c r="H105" i="9"/>
  <c r="H104" i="9"/>
  <c r="E100" i="9"/>
  <c r="E99" i="9"/>
  <c r="H90" i="9"/>
  <c r="H91" i="9" s="1"/>
  <c r="O89" i="9"/>
  <c r="P89" i="9" s="1"/>
  <c r="Q89" i="9" s="1"/>
  <c r="M89" i="9"/>
  <c r="H89" i="9"/>
  <c r="P88" i="9"/>
  <c r="M88" i="9"/>
  <c r="Q88" i="9" s="1"/>
  <c r="H88" i="9"/>
  <c r="H92" i="9" s="1"/>
  <c r="M50" i="9"/>
  <c r="H65" i="9"/>
  <c r="H51" i="9"/>
  <c r="H52" i="9" s="1"/>
  <c r="O50" i="9"/>
  <c r="P50" i="9" s="1"/>
  <c r="H50" i="9"/>
  <c r="P49" i="9"/>
  <c r="M49" i="9"/>
  <c r="Q49" i="9" s="1"/>
  <c r="H49" i="9"/>
  <c r="H53" i="9" s="1"/>
  <c r="H54" i="9" s="1"/>
  <c r="N49" i="9" s="1"/>
  <c r="R49" i="9" s="1"/>
  <c r="H30" i="9"/>
  <c r="H28" i="9"/>
  <c r="H29" i="9" s="1"/>
  <c r="H27" i="9"/>
  <c r="H26" i="9"/>
  <c r="H12" i="9"/>
  <c r="O11" i="9"/>
  <c r="P11" i="9" s="1"/>
  <c r="M11" i="9"/>
  <c r="Q11" i="9" s="1"/>
  <c r="H11" i="9"/>
  <c r="M10" i="9" s="1"/>
  <c r="P10" i="9"/>
  <c r="H10" i="9"/>
  <c r="H14" i="9" s="1"/>
  <c r="U108" i="8"/>
  <c r="U104" i="8"/>
  <c r="U100" i="8"/>
  <c r="U96" i="8"/>
  <c r="U92" i="8"/>
  <c r="U88" i="8"/>
  <c r="U84" i="8"/>
  <c r="U80" i="8"/>
  <c r="U78" i="8"/>
  <c r="U76" i="8"/>
  <c r="U74" i="8"/>
  <c r="G73" i="8"/>
  <c r="U72" i="8"/>
  <c r="G71" i="8"/>
  <c r="U70" i="8"/>
  <c r="G69" i="8"/>
  <c r="U68" i="8"/>
  <c r="G67" i="8"/>
  <c r="U66" i="8"/>
  <c r="G65" i="8"/>
  <c r="U64" i="8"/>
  <c r="G63" i="8"/>
  <c r="U62" i="8"/>
  <c r="G61" i="8"/>
  <c r="U60" i="8"/>
  <c r="G59" i="8"/>
  <c r="U58" i="8"/>
  <c r="G57" i="8"/>
  <c r="U56" i="8"/>
  <c r="G55" i="8"/>
  <c r="U54" i="8"/>
  <c r="G53" i="8"/>
  <c r="U52" i="8"/>
  <c r="G51" i="8"/>
  <c r="U50" i="8"/>
  <c r="G49" i="8"/>
  <c r="U48" i="8"/>
  <c r="G47" i="8"/>
  <c r="U46" i="8"/>
  <c r="G45" i="8"/>
  <c r="U44" i="8"/>
  <c r="G43" i="8"/>
  <c r="U42" i="8"/>
  <c r="G41" i="8"/>
  <c r="U40" i="8"/>
  <c r="G39" i="8"/>
  <c r="U38" i="8"/>
  <c r="G37" i="8"/>
  <c r="U36" i="8"/>
  <c r="G35" i="8"/>
  <c r="U34" i="8"/>
  <c r="G33" i="8"/>
  <c r="U32" i="8"/>
  <c r="G31" i="8"/>
  <c r="U30" i="8"/>
  <c r="G29" i="8"/>
  <c r="U28" i="8"/>
  <c r="G27" i="8"/>
  <c r="U26" i="8"/>
  <c r="G25" i="8"/>
  <c r="U24" i="8"/>
  <c r="G23" i="8"/>
  <c r="U22" i="8"/>
  <c r="G21" i="8"/>
  <c r="U20" i="8"/>
  <c r="G19" i="8"/>
  <c r="U18" i="8"/>
  <c r="G17" i="8"/>
  <c r="U16" i="8"/>
  <c r="G15" i="8"/>
  <c r="U14" i="8"/>
  <c r="G13" i="8"/>
  <c r="U12" i="8"/>
  <c r="G11" i="8"/>
  <c r="U10" i="8"/>
  <c r="U9" i="8"/>
  <c r="G9" i="8"/>
  <c r="E4" i="8"/>
  <c r="D4" i="8"/>
  <c r="U109" i="8" s="1"/>
  <c r="K4" i="7"/>
  <c r="J4" i="7"/>
  <c r="I4" i="7"/>
  <c r="H4" i="7"/>
  <c r="H12" i="7" s="1"/>
  <c r="G4" i="7"/>
  <c r="G14" i="7" s="1"/>
  <c r="F4" i="7"/>
  <c r="G15" i="7" s="1"/>
  <c r="E63" i="6"/>
  <c r="E62" i="6"/>
  <c r="E61" i="6"/>
  <c r="G61" i="6"/>
  <c r="E60" i="6"/>
  <c r="E59" i="6"/>
  <c r="E58" i="6"/>
  <c r="E57" i="6"/>
  <c r="G57" i="6"/>
  <c r="E56" i="6"/>
  <c r="E55" i="6"/>
  <c r="E54" i="6"/>
  <c r="E53" i="6"/>
  <c r="F53" i="6" s="1"/>
  <c r="E52" i="6"/>
  <c r="M39" i="6"/>
  <c r="I39" i="6"/>
  <c r="D39" i="6"/>
  <c r="M38" i="6"/>
  <c r="I38" i="6"/>
  <c r="D38" i="6"/>
  <c r="M36" i="6"/>
  <c r="I36" i="6"/>
  <c r="D36" i="6"/>
  <c r="C36" i="6"/>
  <c r="M35" i="6"/>
  <c r="L35" i="6"/>
  <c r="I35" i="6"/>
  <c r="D35" i="6"/>
  <c r="C35" i="6"/>
  <c r="C32" i="6"/>
  <c r="L32" i="6" s="1"/>
  <c r="C31" i="6"/>
  <c r="H31" i="6" s="1"/>
  <c r="C30" i="6"/>
  <c r="L30" i="6" s="1"/>
  <c r="C29" i="6"/>
  <c r="H29" i="6" s="1"/>
  <c r="C28" i="6"/>
  <c r="L28" i="6" s="1"/>
  <c r="C27" i="6"/>
  <c r="L27" i="6" s="1"/>
  <c r="C26" i="6"/>
  <c r="L26" i="6" s="1"/>
  <c r="C25" i="6"/>
  <c r="L25" i="6" s="1"/>
  <c r="C24" i="6"/>
  <c r="L24" i="6" s="1"/>
  <c r="C23" i="6"/>
  <c r="H23" i="6" s="1"/>
  <c r="H36" i="6" s="1"/>
  <c r="C22" i="6"/>
  <c r="L22" i="6" s="1"/>
  <c r="C21" i="6"/>
  <c r="H21" i="6" s="1"/>
  <c r="L18" i="6"/>
  <c r="H18" i="6"/>
  <c r="L17" i="6"/>
  <c r="H17" i="6"/>
  <c r="L16" i="6"/>
  <c r="H16" i="6"/>
  <c r="L15" i="6"/>
  <c r="H15" i="6"/>
  <c r="L14" i="6"/>
  <c r="H14" i="6"/>
  <c r="L13" i="6"/>
  <c r="H13" i="6"/>
  <c r="L12" i="6"/>
  <c r="H12" i="6"/>
  <c r="L11" i="6"/>
  <c r="H11" i="6"/>
  <c r="L10" i="6"/>
  <c r="H10" i="6"/>
  <c r="L9" i="6"/>
  <c r="H9" i="6"/>
  <c r="H35" i="6" s="1"/>
  <c r="L8" i="6"/>
  <c r="H8" i="6"/>
  <c r="L7" i="6"/>
  <c r="H7" i="6"/>
  <c r="F55" i="6" l="1"/>
  <c r="G59" i="6"/>
  <c r="G63" i="6"/>
  <c r="F54" i="6"/>
  <c r="G58" i="6"/>
  <c r="G62" i="6"/>
  <c r="H109" i="9"/>
  <c r="N89" i="9" s="1"/>
  <c r="Q50" i="9"/>
  <c r="Q51" i="9" s="1"/>
  <c r="Q10" i="9"/>
  <c r="Q12" i="9" s="1"/>
  <c r="L31" i="6"/>
  <c r="H26" i="6"/>
  <c r="L23" i="6"/>
  <c r="L36" i="6" s="1"/>
  <c r="J15" i="7"/>
  <c r="J12" i="7"/>
  <c r="H13" i="7"/>
  <c r="J13" i="7"/>
  <c r="G13" i="7"/>
  <c r="H14" i="7"/>
  <c r="I12" i="7"/>
  <c r="K14" i="7"/>
  <c r="K12" i="7"/>
  <c r="R132" i="9"/>
  <c r="H93" i="9"/>
  <c r="N88" i="9" s="1"/>
  <c r="R88" i="9" s="1"/>
  <c r="Q90" i="9"/>
  <c r="Q133" i="9"/>
  <c r="H153" i="9"/>
  <c r="N131" i="9" s="1"/>
  <c r="R131" i="9" s="1"/>
  <c r="H31" i="9"/>
  <c r="N11" i="9" s="1"/>
  <c r="R11" i="9" s="1"/>
  <c r="R89" i="9"/>
  <c r="N50" i="9"/>
  <c r="R50" i="9" s="1"/>
  <c r="R51" i="9" s="1"/>
  <c r="R52" i="9" s="1"/>
  <c r="H13" i="9"/>
  <c r="H15" i="9" s="1"/>
  <c r="N10" i="9" s="1"/>
  <c r="R10" i="9" s="1"/>
  <c r="U11" i="8"/>
  <c r="U15" i="8"/>
  <c r="U19" i="8"/>
  <c r="U23" i="8"/>
  <c r="U27" i="8"/>
  <c r="U31" i="8"/>
  <c r="U35" i="8"/>
  <c r="U39" i="8"/>
  <c r="U43" i="8"/>
  <c r="U47" i="8"/>
  <c r="U51" i="8"/>
  <c r="U55" i="8"/>
  <c r="U59" i="8"/>
  <c r="U63" i="8"/>
  <c r="U67" i="8"/>
  <c r="U71" i="8"/>
  <c r="U75" i="8"/>
  <c r="U79" i="8"/>
  <c r="U86" i="8"/>
  <c r="U94" i="8"/>
  <c r="U102" i="8"/>
  <c r="G12" i="8"/>
  <c r="G16" i="8"/>
  <c r="G20" i="8"/>
  <c r="G24" i="8"/>
  <c r="G28" i="8"/>
  <c r="G32" i="8"/>
  <c r="G36" i="8"/>
  <c r="G40" i="8"/>
  <c r="G44" i="8"/>
  <c r="G48" i="8"/>
  <c r="G52" i="8"/>
  <c r="G56" i="8"/>
  <c r="G60" i="8"/>
  <c r="G64" i="8"/>
  <c r="G68" i="8"/>
  <c r="G72" i="8"/>
  <c r="G76" i="8"/>
  <c r="G80" i="8"/>
  <c r="U87" i="8"/>
  <c r="U95" i="8"/>
  <c r="U103" i="8"/>
  <c r="G77" i="8"/>
  <c r="U81" i="8"/>
  <c r="U89" i="8"/>
  <c r="U105" i="8"/>
  <c r="U13" i="8"/>
  <c r="U41" i="8"/>
  <c r="U98" i="8"/>
  <c r="U97" i="8"/>
  <c r="G10" i="8"/>
  <c r="U17" i="8"/>
  <c r="U21" i="8"/>
  <c r="U25" i="8"/>
  <c r="U29" i="8"/>
  <c r="U33" i="8"/>
  <c r="U37" i="8"/>
  <c r="U45" i="8"/>
  <c r="U49" i="8"/>
  <c r="U53" i="8"/>
  <c r="U57" i="8"/>
  <c r="U61" i="8"/>
  <c r="U65" i="8"/>
  <c r="U69" i="8"/>
  <c r="U73" i="8"/>
  <c r="U77" i="8"/>
  <c r="U82" i="8"/>
  <c r="U90" i="8"/>
  <c r="U106" i="8"/>
  <c r="G14" i="8"/>
  <c r="G18" i="8"/>
  <c r="G22" i="8"/>
  <c r="G26" i="8"/>
  <c r="G30" i="8"/>
  <c r="G34" i="8"/>
  <c r="G38" i="8"/>
  <c r="G42" i="8"/>
  <c r="G46" i="8"/>
  <c r="G50" i="8"/>
  <c r="G54" i="8"/>
  <c r="G58" i="8"/>
  <c r="G62" i="8"/>
  <c r="G66" i="8"/>
  <c r="G70" i="8"/>
  <c r="G74" i="8"/>
  <c r="G78" i="8"/>
  <c r="U83" i="8"/>
  <c r="U91" i="8"/>
  <c r="U99" i="8"/>
  <c r="U107" i="8"/>
  <c r="G75" i="8"/>
  <c r="G79" i="8"/>
  <c r="U85" i="8"/>
  <c r="U93" i="8"/>
  <c r="U101" i="8"/>
  <c r="K13" i="7"/>
  <c r="J14" i="7"/>
  <c r="G12" i="7"/>
  <c r="F52" i="6"/>
  <c r="G56" i="6"/>
  <c r="G60" i="6"/>
  <c r="L21" i="6"/>
  <c r="H24" i="6"/>
  <c r="L29" i="6"/>
  <c r="H32" i="6"/>
  <c r="H27" i="6"/>
  <c r="H22" i="6"/>
  <c r="H30" i="6"/>
  <c r="H25" i="6"/>
  <c r="H28" i="6"/>
  <c r="R133" i="9" l="1"/>
  <c r="R134" i="9" s="1"/>
  <c r="R12" i="9"/>
  <c r="R13" i="9" s="1"/>
  <c r="R90" i="9"/>
  <c r="R91" i="9" s="1"/>
</calcChain>
</file>

<file path=xl/sharedStrings.xml><?xml version="1.0" encoding="utf-8"?>
<sst xmlns="http://schemas.openxmlformats.org/spreadsheetml/2006/main" count="607" uniqueCount="182">
  <si>
    <t>Average</t>
    <phoneticPr fontId="4"/>
  </si>
  <si>
    <t>Area</t>
    <phoneticPr fontId="4"/>
  </si>
  <si>
    <t>A</t>
    <phoneticPr fontId="4"/>
  </si>
  <si>
    <t>r</t>
    <phoneticPr fontId="4"/>
  </si>
  <si>
    <r>
      <rPr>
        <sz val="11"/>
        <color theme="1"/>
        <rFont val="ＭＳ Ｐ明朝"/>
        <family val="1"/>
        <charset val="128"/>
      </rPr>
      <t>‒</t>
    </r>
    <phoneticPr fontId="4"/>
  </si>
  <si>
    <t>HS</t>
    <phoneticPr fontId="4"/>
  </si>
  <si>
    <t>nHS</t>
    <phoneticPr fontId="4"/>
  </si>
  <si>
    <t>Total</t>
    <phoneticPr fontId="4"/>
  </si>
  <si>
    <t>Weighted average</t>
    <phoneticPr fontId="4"/>
  </si>
  <si>
    <t>Error calculation</t>
    <phoneticPr fontId="4"/>
  </si>
  <si>
    <t>Total error</t>
    <phoneticPr fontId="4"/>
  </si>
  <si>
    <r>
      <t>Average (</t>
    </r>
    <r>
      <rPr>
        <i/>
        <sz val="11"/>
        <color theme="1"/>
        <rFont val="Palatino Linotype"/>
        <family val="1"/>
      </rPr>
      <t>a</t>
    </r>
    <r>
      <rPr>
        <sz val="11"/>
        <color theme="1"/>
        <rFont val="Palatino Linotype"/>
        <family val="1"/>
      </rPr>
      <t>)</t>
    </r>
    <phoneticPr fontId="4"/>
  </si>
  <si>
    <r>
      <t>Error (</t>
    </r>
    <r>
      <rPr>
        <i/>
        <sz val="11"/>
        <color theme="1"/>
        <rFont val="Palatino Linotype"/>
        <family val="1"/>
      </rPr>
      <t>b</t>
    </r>
    <r>
      <rPr>
        <sz val="11"/>
        <color theme="1"/>
        <rFont val="Palatino Linotype"/>
        <family val="1"/>
      </rPr>
      <t>)</t>
    </r>
    <phoneticPr fontId="4"/>
  </si>
  <si>
    <r>
      <t>Area ratio (</t>
    </r>
    <r>
      <rPr>
        <i/>
        <sz val="11"/>
        <color theme="1"/>
        <rFont val="Palatino Linotype"/>
        <family val="1"/>
      </rPr>
      <t>c</t>
    </r>
    <r>
      <rPr>
        <sz val="11"/>
        <color theme="1"/>
        <rFont val="Palatino Linotype"/>
        <family val="1"/>
      </rPr>
      <t>)</t>
    </r>
    <phoneticPr fontId="4"/>
  </si>
  <si>
    <r>
      <rPr>
        <i/>
        <sz val="11"/>
        <color theme="1"/>
        <rFont val="Palatino Linotype"/>
        <family val="1"/>
      </rPr>
      <t>C</t>
    </r>
    <r>
      <rPr>
        <vertAlign val="subscript"/>
        <sz val="11"/>
        <color theme="1"/>
        <rFont val="Palatino Linotype"/>
        <family val="1"/>
      </rPr>
      <t>_ave</t>
    </r>
    <phoneticPr fontId="4"/>
  </si>
  <si>
    <r>
      <rPr>
        <i/>
        <sz val="11"/>
        <color theme="1"/>
        <rFont val="Palatino Linotype"/>
        <family val="1"/>
      </rPr>
      <t>δC</t>
    </r>
    <r>
      <rPr>
        <vertAlign val="subscript"/>
        <sz val="11"/>
        <color theme="1"/>
        <rFont val="Palatino Linotype"/>
        <family val="1"/>
      </rPr>
      <t>_ave</t>
    </r>
    <phoneticPr fontId="4"/>
  </si>
  <si>
    <r>
      <rPr>
        <i/>
        <sz val="11"/>
        <color theme="1"/>
        <rFont val="Palatino Linotype"/>
        <family val="1"/>
      </rPr>
      <t>a</t>
    </r>
    <r>
      <rPr>
        <sz val="11"/>
        <color theme="1"/>
        <rFont val="Palatino Linotype"/>
        <family val="1"/>
      </rPr>
      <t>×</t>
    </r>
    <r>
      <rPr>
        <i/>
        <sz val="11"/>
        <color theme="1"/>
        <rFont val="Palatino Linotype"/>
        <family val="1"/>
      </rPr>
      <t>c</t>
    </r>
    <phoneticPr fontId="4"/>
  </si>
  <si>
    <r>
      <rPr>
        <i/>
        <sz val="11"/>
        <color theme="1"/>
        <rFont val="Palatino Linotype"/>
        <family val="1"/>
      </rPr>
      <t>c</t>
    </r>
    <r>
      <rPr>
        <vertAlign val="superscript"/>
        <sz val="11"/>
        <color theme="1"/>
        <rFont val="Palatino Linotype"/>
        <family val="1"/>
      </rPr>
      <t>2</t>
    </r>
    <r>
      <rPr>
        <sz val="11"/>
        <color theme="1"/>
        <rFont val="Palatino Linotype"/>
        <family val="1"/>
      </rPr>
      <t>×</t>
    </r>
    <r>
      <rPr>
        <i/>
        <sz val="11"/>
        <color theme="1"/>
        <rFont val="Palatino Linotype"/>
        <family val="1"/>
      </rPr>
      <t>b</t>
    </r>
    <r>
      <rPr>
        <vertAlign val="superscript"/>
        <sz val="11"/>
        <color theme="1"/>
        <rFont val="Palatino Linotype"/>
        <family val="1"/>
      </rPr>
      <t>2</t>
    </r>
    <phoneticPr fontId="4"/>
  </si>
  <si>
    <r>
      <t>mg-MPs/m</t>
    </r>
    <r>
      <rPr>
        <vertAlign val="superscript"/>
        <sz val="11"/>
        <color theme="1"/>
        <rFont val="Palatino Linotype"/>
        <family val="1"/>
      </rPr>
      <t>2</t>
    </r>
    <r>
      <rPr>
        <sz val="11"/>
        <color theme="1"/>
        <rFont val="Palatino Linotype"/>
        <family val="1"/>
      </rPr>
      <t>-sand</t>
    </r>
    <phoneticPr fontId="4"/>
  </si>
  <si>
    <r>
      <t>m</t>
    </r>
    <r>
      <rPr>
        <vertAlign val="superscript"/>
        <sz val="11"/>
        <color theme="1"/>
        <rFont val="Palatino Linotype"/>
        <family val="1"/>
      </rPr>
      <t>2</t>
    </r>
    <r>
      <rPr>
        <sz val="11"/>
        <color theme="1"/>
        <rFont val="Palatino Linotype"/>
        <family val="1"/>
      </rPr>
      <t>-sand</t>
    </r>
    <phoneticPr fontId="4"/>
  </si>
  <si>
    <r>
      <rPr>
        <i/>
        <sz val="11"/>
        <color theme="1"/>
        <rFont val="Palatino Linotype"/>
        <family val="1"/>
      </rPr>
      <t>δC</t>
    </r>
    <r>
      <rPr>
        <vertAlign val="subscript"/>
        <sz val="11"/>
        <color theme="1"/>
        <rFont val="Palatino Linotype"/>
        <family val="1"/>
      </rPr>
      <t>all_ave</t>
    </r>
    <phoneticPr fontId="4"/>
  </si>
  <si>
    <t>HS2</t>
    <phoneticPr fontId="4"/>
  </si>
  <si>
    <t>HS1</t>
    <phoneticPr fontId="4"/>
  </si>
  <si>
    <t>B</t>
    <phoneticPr fontId="4"/>
  </si>
  <si>
    <t>C</t>
    <phoneticPr fontId="4"/>
  </si>
  <si>
    <t>Error</t>
    <phoneticPr fontId="4"/>
  </si>
  <si>
    <r>
      <rPr>
        <i/>
        <sz val="11"/>
        <color theme="1"/>
        <rFont val="Palatino Linotype"/>
        <family val="1"/>
      </rPr>
      <t>C</t>
    </r>
    <r>
      <rPr>
        <vertAlign val="subscript"/>
        <sz val="11"/>
        <color theme="1"/>
        <rFont val="Palatino Linotype"/>
        <family val="1"/>
      </rPr>
      <t>all_ave</t>
    </r>
    <phoneticPr fontId="4"/>
  </si>
  <si>
    <t>Beach B</t>
    <phoneticPr fontId="4"/>
  </si>
  <si>
    <t>Beach C</t>
    <phoneticPr fontId="4"/>
  </si>
  <si>
    <t>Beach D-1</t>
    <phoneticPr fontId="4"/>
  </si>
  <si>
    <t>Beach D-2</t>
    <phoneticPr fontId="4"/>
  </si>
  <si>
    <t>D</t>
    <phoneticPr fontId="4"/>
  </si>
  <si>
    <t>mg/m2</t>
    <phoneticPr fontId="4"/>
  </si>
  <si>
    <t>B-HS</t>
    <phoneticPr fontId="4"/>
  </si>
  <si>
    <t>C-HS</t>
    <phoneticPr fontId="4"/>
  </si>
  <si>
    <t>D-HS</t>
    <phoneticPr fontId="4"/>
  </si>
  <si>
    <t>20220914-HD-H01</t>
  </si>
  <si>
    <t>20221005-TM-H01</t>
  </si>
  <si>
    <t>20221207-GT-H01</t>
  </si>
  <si>
    <t>20220914-HD-H02</t>
  </si>
  <si>
    <t>20221005-TM-H02</t>
  </si>
  <si>
    <t>20221207-GT-H02</t>
  </si>
  <si>
    <t>20220914-HD-H03</t>
  </si>
  <si>
    <t>20221005-TM-H03</t>
  </si>
  <si>
    <t>20221207-GT-H03</t>
  </si>
  <si>
    <t>20220914-HD-H04</t>
  </si>
  <si>
    <t>20221005-TM-H04</t>
  </si>
  <si>
    <t>20221207-GT-H04</t>
  </si>
  <si>
    <t>20220914-HD-H05</t>
  </si>
  <si>
    <t>20221005-TM-H05</t>
  </si>
  <si>
    <t>20221207-GT-H05</t>
  </si>
  <si>
    <t>20220914-HD-H06</t>
  </si>
  <si>
    <t>20221005-TM-H06</t>
  </si>
  <si>
    <t>20221207-GT-H06</t>
  </si>
  <si>
    <t>20220915-HD-H07</t>
  </si>
  <si>
    <t>20221006-TM-H07</t>
  </si>
  <si>
    <t>20221207-GT-H07</t>
  </si>
  <si>
    <t>20220915-HD-H08</t>
  </si>
  <si>
    <t>20221006-TM-H08</t>
  </si>
  <si>
    <t>20221207-GT-H08</t>
  </si>
  <si>
    <t>20220915-HD-H09</t>
  </si>
  <si>
    <t>20221006-TM-H09</t>
  </si>
  <si>
    <t>20221207-GT-H09</t>
  </si>
  <si>
    <t>20220915-HD-H10</t>
  </si>
  <si>
    <t>20221006-TM-H10</t>
  </si>
  <si>
    <t>20221207-GT-H10</t>
  </si>
  <si>
    <t>20220915-HD-H11</t>
  </si>
  <si>
    <t>20221006-TM-H11</t>
  </si>
  <si>
    <t>20221207-GT-H11</t>
  </si>
  <si>
    <t>20220915-HD-H12</t>
  </si>
  <si>
    <t>20221006-TM-H12</t>
  </si>
  <si>
    <t>20221207-GT-H12</t>
  </si>
  <si>
    <t>B-nHS</t>
    <phoneticPr fontId="4"/>
  </si>
  <si>
    <t>C-nHS</t>
    <phoneticPr fontId="4"/>
  </si>
  <si>
    <t>D-nHS</t>
    <phoneticPr fontId="4"/>
  </si>
  <si>
    <t>20220914-HD-N01</t>
  </si>
  <si>
    <t>20221005-TM-N01</t>
  </si>
  <si>
    <t>20221207-GT-N01</t>
  </si>
  <si>
    <t>20220914-HD-N02</t>
  </si>
  <si>
    <t>20221005-TM-N02</t>
  </si>
  <si>
    <t>20221207-GT-N02</t>
  </si>
  <si>
    <t>20220914-HD-N03</t>
  </si>
  <si>
    <t>20221005-TM-N03</t>
  </si>
  <si>
    <t>20221207-GT-N03</t>
  </si>
  <si>
    <t>20220914-HD-N04</t>
  </si>
  <si>
    <t>20221005-TM-N04</t>
  </si>
  <si>
    <t>20221207-GT-N04</t>
  </si>
  <si>
    <t>20220914-HD-N05</t>
  </si>
  <si>
    <t>20221005-TM-N05</t>
  </si>
  <si>
    <t>20221207-GT-N05</t>
  </si>
  <si>
    <t>20220914-HD-N06</t>
  </si>
  <si>
    <t>20221005-TM-N06</t>
  </si>
  <si>
    <t>20221207-GT-N06</t>
  </si>
  <si>
    <t>20220915-HD-N07</t>
  </si>
  <si>
    <t>20221006-TM-N07</t>
  </si>
  <si>
    <t>20221207-GT-N07</t>
  </si>
  <si>
    <t>20220915-HD-N08</t>
  </si>
  <si>
    <t>20221006-TM-N08</t>
  </si>
  <si>
    <t>20221207-GT-N08</t>
  </si>
  <si>
    <t>20220915-HD-N09</t>
  </si>
  <si>
    <t>20221006-TM-N09</t>
  </si>
  <si>
    <t>20221207-GT-N09</t>
  </si>
  <si>
    <t>20220915-HD-N10</t>
  </si>
  <si>
    <t>20221006-TM-N10</t>
  </si>
  <si>
    <t>20221207-GT-N10</t>
  </si>
  <si>
    <t>20220915-HD-N11</t>
  </si>
  <si>
    <t>20221006-TM-N11</t>
  </si>
  <si>
    <t>20221207-GT-N11</t>
  </si>
  <si>
    <t>20220915-HD-N12</t>
  </si>
  <si>
    <t>20221006-TM-N12</t>
  </si>
  <si>
    <t>20221207-GT-N12</t>
  </si>
  <si>
    <t>B-ave</t>
    <phoneticPr fontId="4"/>
  </si>
  <si>
    <t>C-ave</t>
    <phoneticPr fontId="4"/>
  </si>
  <si>
    <t>D-ave</t>
    <phoneticPr fontId="4"/>
  </si>
  <si>
    <r>
      <rPr>
        <sz val="11"/>
        <color theme="1"/>
        <rFont val="ＭＳ Ｐ明朝"/>
        <family val="1"/>
        <charset val="128"/>
      </rPr>
      <t>平均</t>
    </r>
    <rPh sb="0" eb="2">
      <t>ヘイキン</t>
    </rPh>
    <phoneticPr fontId="4"/>
  </si>
  <si>
    <t>m</t>
    <phoneticPr fontId="4"/>
  </si>
  <si>
    <t>mg-MPs/m2-sand</t>
    <phoneticPr fontId="4"/>
  </si>
  <si>
    <t>1/m</t>
    <phoneticPr fontId="4"/>
  </si>
  <si>
    <t>http://aoki2.si.gunma-u.ac.jp/JavaScript/fit-logistic01.html</t>
    <phoneticPr fontId="4"/>
  </si>
  <si>
    <t>β0</t>
    <phoneticPr fontId="4"/>
  </si>
  <si>
    <t>β1</t>
    <phoneticPr fontId="4"/>
  </si>
  <si>
    <t>P</t>
    <phoneticPr fontId="4"/>
  </si>
  <si>
    <t>a: 2.8714485655004e+14</t>
    <phoneticPr fontId="4"/>
  </si>
  <si>
    <t>x1</t>
    <phoneticPr fontId="4"/>
  </si>
  <si>
    <t>b: 0.13783245472548</t>
    <phoneticPr fontId="4"/>
  </si>
  <si>
    <t>Regression curve</t>
    <phoneticPr fontId="4"/>
  </si>
  <si>
    <t>mg-MP/m2</t>
    <phoneticPr fontId="4"/>
  </si>
  <si>
    <t>HS:1, nHS:0</t>
    <phoneticPr fontId="4"/>
  </si>
  <si>
    <t>Conc.</t>
    <phoneticPr fontId="4"/>
  </si>
  <si>
    <t>Judge</t>
    <phoneticPr fontId="4"/>
  </si>
  <si>
    <t>Constant</t>
    <phoneticPr fontId="4"/>
  </si>
  <si>
    <t>a</t>
    <phoneticPr fontId="4"/>
  </si>
  <si>
    <t>b</t>
    <phoneticPr fontId="4"/>
  </si>
  <si>
    <t>a = exp(-β0)</t>
    <phoneticPr fontId="4"/>
  </si>
  <si>
    <t>β0 = -ln(a)</t>
    <phoneticPr fontId="4"/>
  </si>
  <si>
    <r>
      <rPr>
        <sz val="11"/>
        <color theme="1"/>
        <rFont val="ＭＳ Ｐ明朝"/>
        <family val="1"/>
        <charset val="128"/>
      </rPr>
      <t>分散</t>
    </r>
    <rPh sb="0" eb="2">
      <t>ブンサン</t>
    </rPh>
    <phoneticPr fontId="4"/>
  </si>
  <si>
    <r>
      <rPr>
        <i/>
        <sz val="11"/>
        <color theme="1"/>
        <rFont val="Times New Roman"/>
        <family val="1"/>
      </rPr>
      <t>C</t>
    </r>
    <r>
      <rPr>
        <vertAlign val="subscript"/>
        <sz val="11"/>
        <color theme="1"/>
        <rFont val="Times New Roman"/>
        <family val="1"/>
      </rPr>
      <t>_ave</t>
    </r>
    <phoneticPr fontId="4"/>
  </si>
  <si>
    <r>
      <rPr>
        <i/>
        <sz val="11"/>
        <color theme="1"/>
        <rFont val="Times New Roman"/>
        <family val="1"/>
      </rPr>
      <t>δC</t>
    </r>
    <r>
      <rPr>
        <vertAlign val="subscript"/>
        <sz val="11"/>
        <color theme="1"/>
        <rFont val="Times New Roman"/>
        <family val="1"/>
      </rPr>
      <t>_ave</t>
    </r>
    <phoneticPr fontId="4"/>
  </si>
  <si>
    <r>
      <rPr>
        <i/>
        <sz val="11"/>
        <color theme="1"/>
        <rFont val="Times New Roman"/>
        <family val="1"/>
      </rPr>
      <t>a</t>
    </r>
    <r>
      <rPr>
        <sz val="11"/>
        <color theme="1"/>
        <rFont val="Times New Roman"/>
        <family val="1"/>
      </rPr>
      <t>×</t>
    </r>
    <r>
      <rPr>
        <i/>
        <sz val="11"/>
        <color theme="1"/>
        <rFont val="Times New Roman"/>
        <family val="1"/>
      </rPr>
      <t>c</t>
    </r>
    <phoneticPr fontId="4"/>
  </si>
  <si>
    <r>
      <rPr>
        <i/>
        <sz val="11"/>
        <color theme="1"/>
        <rFont val="Times New Roman"/>
        <family val="1"/>
      </rPr>
      <t>c</t>
    </r>
    <r>
      <rPr>
        <vertAlign val="superscript"/>
        <sz val="11"/>
        <color theme="1"/>
        <rFont val="Times New Roman"/>
        <family val="1"/>
      </rPr>
      <t>2</t>
    </r>
    <r>
      <rPr>
        <sz val="11"/>
        <color theme="1"/>
        <rFont val="Times New Roman"/>
        <family val="1"/>
      </rPr>
      <t>×</t>
    </r>
    <r>
      <rPr>
        <i/>
        <sz val="11"/>
        <color theme="1"/>
        <rFont val="Times New Roman"/>
        <family val="1"/>
      </rPr>
      <t>b</t>
    </r>
    <r>
      <rPr>
        <vertAlign val="superscript"/>
        <sz val="11"/>
        <color theme="1"/>
        <rFont val="Times New Roman"/>
        <family val="1"/>
      </rPr>
      <t>2</t>
    </r>
    <phoneticPr fontId="4"/>
  </si>
  <si>
    <t>20220914-HD-H01</t>
    <phoneticPr fontId="4"/>
  </si>
  <si>
    <t>α</t>
    <phoneticPr fontId="4"/>
  </si>
  <si>
    <t>n</t>
    <phoneticPr fontId="4"/>
  </si>
  <si>
    <r>
      <rPr>
        <i/>
        <sz val="11"/>
        <color theme="1"/>
        <rFont val="Times New Roman"/>
        <family val="1"/>
      </rPr>
      <t>δC</t>
    </r>
    <r>
      <rPr>
        <vertAlign val="subscript"/>
        <sz val="11"/>
        <color theme="1"/>
        <rFont val="Times New Roman"/>
        <family val="1"/>
      </rPr>
      <t>all_ave</t>
    </r>
    <phoneticPr fontId="4"/>
  </si>
  <si>
    <t>t</t>
    <phoneticPr fontId="4"/>
  </si>
  <si>
    <t>20220915-HD-H07</t>
    <phoneticPr fontId="4"/>
  </si>
  <si>
    <r>
      <t>20220915-HD-H08</t>
    </r>
    <r>
      <rPr>
        <sz val="11"/>
        <color theme="1"/>
        <rFont val="Yu Gothic"/>
        <family val="2"/>
        <charset val="128"/>
        <scheme val="minor"/>
      </rPr>
      <t/>
    </r>
  </si>
  <si>
    <r>
      <t>20220915-HD-H09</t>
    </r>
    <r>
      <rPr>
        <sz val="11"/>
        <color theme="1"/>
        <rFont val="Yu Gothic"/>
        <family val="2"/>
        <charset val="128"/>
        <scheme val="minor"/>
      </rPr>
      <t/>
    </r>
  </si>
  <si>
    <r>
      <t>20220915-HD-H10</t>
    </r>
    <r>
      <rPr>
        <sz val="11"/>
        <color theme="1"/>
        <rFont val="Yu Gothic"/>
        <family val="2"/>
        <charset val="128"/>
        <scheme val="minor"/>
      </rPr>
      <t/>
    </r>
  </si>
  <si>
    <r>
      <t>20220915-HD-H11</t>
    </r>
    <r>
      <rPr>
        <sz val="11"/>
        <color theme="1"/>
        <rFont val="Yu Gothic"/>
        <family val="2"/>
        <charset val="128"/>
        <scheme val="minor"/>
      </rPr>
      <t/>
    </r>
  </si>
  <si>
    <r>
      <t>20220915-HD-H12</t>
    </r>
    <r>
      <rPr>
        <sz val="11"/>
        <color theme="1"/>
        <rFont val="Yu Gothic"/>
        <family val="2"/>
        <charset val="128"/>
        <scheme val="minor"/>
      </rPr>
      <t/>
    </r>
  </si>
  <si>
    <t>20220914-HD-N01</t>
    <phoneticPr fontId="4"/>
  </si>
  <si>
    <t>20220915-HD-N07</t>
    <phoneticPr fontId="4"/>
  </si>
  <si>
    <t>HS2</t>
  </si>
  <si>
    <t>20220914B</t>
    <phoneticPr fontId="4"/>
  </si>
  <si>
    <t>20221005C</t>
    <phoneticPr fontId="4"/>
  </si>
  <si>
    <t>20221207D</t>
    <phoneticPr fontId="4"/>
  </si>
  <si>
    <t>HS</t>
    <phoneticPr fontId="4"/>
  </si>
  <si>
    <r>
      <t>mg-MPs</t>
    </r>
    <r>
      <rPr>
        <sz val="11"/>
        <color theme="1"/>
        <rFont val="ＭＳ Ｐ明朝"/>
        <family val="1"/>
        <charset val="128"/>
      </rPr>
      <t xml:space="preserve">
</t>
    </r>
    <r>
      <rPr>
        <sz val="11"/>
        <color theme="1"/>
        <rFont val="Times New Roman"/>
        <family val="1"/>
      </rPr>
      <t>/m2-sand</t>
    </r>
    <phoneticPr fontId="4"/>
  </si>
  <si>
    <t>Fixed spot</t>
    <phoneticPr fontId="4"/>
  </si>
  <si>
    <t>Beach A</t>
    <phoneticPr fontId="4"/>
  </si>
  <si>
    <t>Day</t>
    <phoneticPr fontId="4"/>
  </si>
  <si>
    <t>Elapsed day</t>
    <phoneticPr fontId="4"/>
  </si>
  <si>
    <t>Content</t>
    <phoneticPr fontId="4"/>
  </si>
  <si>
    <t>Accumulation rate</t>
    <phoneticPr fontId="4"/>
  </si>
  <si>
    <t>Logistic regression analysis</t>
    <phoneticPr fontId="4"/>
  </si>
  <si>
    <t>P = 1/{1+exp{-(β0*1+β1x1)}</t>
    <phoneticPr fontId="4"/>
  </si>
  <si>
    <r>
      <t>Y = 1/{1+a*exp(-b*X)}</t>
    </r>
    <r>
      <rPr>
        <sz val="11"/>
        <color theme="1"/>
        <rFont val="游ゴシック"/>
        <family val="2"/>
      </rPr>
      <t>　　</t>
    </r>
    <r>
      <rPr>
        <sz val="11"/>
        <color theme="1"/>
        <rFont val="Times New Roman"/>
        <family val="1"/>
      </rPr>
      <t xml:space="preserve">Marquardt </t>
    </r>
    <phoneticPr fontId="4"/>
  </si>
  <si>
    <t>partial regression coefficients</t>
    <phoneticPr fontId="4"/>
  </si>
  <si>
    <t>Estimation</t>
    <phoneticPr fontId="4"/>
  </si>
  <si>
    <r>
      <rPr>
        <sz val="11"/>
        <color theme="1"/>
        <rFont val="Times New Roman"/>
        <family val="2"/>
      </rPr>
      <t xml:space="preserve">sum of squared residuals: </t>
    </r>
    <r>
      <rPr>
        <sz val="11"/>
        <color theme="1"/>
        <rFont val="Times New Roman"/>
        <family val="1"/>
      </rPr>
      <t>1.006897041200</t>
    </r>
    <phoneticPr fontId="4"/>
  </si>
  <si>
    <t>mg-MPs/(m2-sand·d)</t>
    <phoneticPr fontId="4"/>
  </si>
  <si>
    <t>Average and error</t>
    <phoneticPr fontId="4"/>
  </si>
  <si>
    <t>Standard deviation</t>
    <phoneticPr fontId="4"/>
  </si>
  <si>
    <t>Distance</t>
    <phoneticPr fontId="4"/>
  </si>
  <si>
    <t>HS</t>
    <phoneticPr fontId="4"/>
  </si>
  <si>
    <t>nHS</t>
    <phoneticPr fontId="4"/>
  </si>
  <si>
    <t>HS/nHS</t>
    <phoneticPr fontId="4"/>
  </si>
  <si>
    <t>Variance</t>
    <phoneticPr fontId="4"/>
  </si>
  <si>
    <t>Standard error</t>
    <phoneticPr fontId="4"/>
  </si>
  <si>
    <r>
      <t>mg-MPs/m</t>
    </r>
    <r>
      <rPr>
        <vertAlign val="superscript"/>
        <sz val="11"/>
        <color theme="1"/>
        <rFont val="Times New Roman"/>
        <family val="1"/>
      </rPr>
      <t>2</t>
    </r>
    <r>
      <rPr>
        <sz val="11"/>
        <color theme="1"/>
        <rFont val="Times New Roman"/>
        <family val="1"/>
      </rPr>
      <t>-sand</t>
    </r>
    <phoneticPr fontId="4"/>
  </si>
  <si>
    <r>
      <t>m</t>
    </r>
    <r>
      <rPr>
        <vertAlign val="superscript"/>
        <sz val="11"/>
        <color theme="1"/>
        <rFont val="Times New Roman"/>
        <family val="1"/>
      </rPr>
      <t>2</t>
    </r>
    <r>
      <rPr>
        <sz val="11"/>
        <color theme="1"/>
        <rFont val="Times New Roman"/>
        <family val="1"/>
      </rPr>
      <t>-sand</t>
    </r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</si>
</sst>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"/>
    <numFmt numFmtId="177" formatCode="0.000"/>
    <numFmt numFmtId="178" formatCode="0.0E+00"/>
  </numFmts>
  <fonts count="18">
    <font>
      <sz val="11"/>
      <color theme="1"/>
      <name val="Yu Gothic"/>
      <family val="2"/>
      <scheme val="minor"/>
    </font>
    <font>
      <sz val="11"/>
      <color theme="1"/>
      <name val="Yu Gothic"/>
      <family val="2"/>
      <charset val="128"/>
      <scheme val="minor"/>
    </font>
    <font>
      <sz val="11"/>
      <color theme="1"/>
      <name val="Yu Gothic"/>
      <family val="2"/>
      <charset val="128"/>
      <scheme val="minor"/>
    </font>
    <font>
      <sz val="11"/>
      <color theme="1"/>
      <name val="Yu Gothic"/>
      <family val="2"/>
      <charset val="128"/>
      <scheme val="minor"/>
    </font>
    <font>
      <sz val="6"/>
      <name val="Yu Gothic"/>
      <family val="3"/>
      <charset val="128"/>
      <scheme val="minor"/>
    </font>
    <font>
      <sz val="11"/>
      <color theme="1"/>
      <name val="Palatino Linotype"/>
      <family val="1"/>
    </font>
    <font>
      <i/>
      <sz val="11"/>
      <color theme="1"/>
      <name val="Palatino Linotype"/>
      <family val="1"/>
    </font>
    <font>
      <vertAlign val="subscript"/>
      <sz val="11"/>
      <color theme="1"/>
      <name val="Palatino Linotype"/>
      <family val="1"/>
    </font>
    <font>
      <vertAlign val="superscript"/>
      <sz val="11"/>
      <color theme="1"/>
      <name val="Palatino Linotype"/>
      <family val="1"/>
    </font>
    <font>
      <sz val="11"/>
      <color theme="1"/>
      <name val="Times New Roman"/>
      <family val="1"/>
    </font>
    <font>
      <sz val="11"/>
      <color theme="1"/>
      <name val="ＭＳ Ｐ明朝"/>
      <family val="1"/>
      <charset val="128"/>
    </font>
    <font>
      <vertAlign val="superscript"/>
      <sz val="11"/>
      <color theme="1"/>
      <name val="Times New Roman"/>
      <family val="1"/>
    </font>
    <font>
      <sz val="11"/>
      <color theme="1"/>
      <name val="ＭＳ 明朝"/>
      <family val="1"/>
      <charset val="128"/>
    </font>
    <font>
      <sz val="11"/>
      <color theme="1"/>
      <name val="游ゴシック"/>
      <family val="2"/>
    </font>
    <font>
      <i/>
      <sz val="11"/>
      <color theme="1"/>
      <name val="Times New Roman"/>
      <family val="1"/>
    </font>
    <font>
      <vertAlign val="subscript"/>
      <sz val="11"/>
      <color theme="1"/>
      <name val="Times New Roman"/>
      <family val="1"/>
    </font>
    <font>
      <sz val="11"/>
      <color theme="1"/>
      <name val="Times New Roman"/>
      <family val="2"/>
    </font>
    <font>
      <sz val="10.5"/>
      <color theme="1"/>
      <name val="Palatino Linotype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52">
    <xf numFmtId="0" fontId="0" fillId="0" borderId="0" xfId="0"/>
    <xf numFmtId="0" fontId="5" fillId="0" borderId="0" xfId="0" applyFont="1"/>
    <xf numFmtId="2" fontId="5" fillId="0" borderId="0" xfId="0" applyNumberFormat="1" applyFont="1"/>
    <xf numFmtId="0" fontId="5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1" xfId="0" applyFont="1" applyBorder="1"/>
    <xf numFmtId="0" fontId="9" fillId="0" borderId="0" xfId="0" applyFont="1"/>
    <xf numFmtId="0" fontId="5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1" fontId="5" fillId="0" borderId="0" xfId="0" applyNumberFormat="1" applyFont="1"/>
    <xf numFmtId="1" fontId="5" fillId="0" borderId="1" xfId="0" applyNumberFormat="1" applyFont="1" applyBorder="1"/>
    <xf numFmtId="0" fontId="5" fillId="0" borderId="3" xfId="0" applyFont="1" applyBorder="1" applyAlignment="1">
      <alignment horizontal="center"/>
    </xf>
    <xf numFmtId="0" fontId="5" fillId="0" borderId="2" xfId="0" applyFont="1" applyBorder="1"/>
    <xf numFmtId="0" fontId="5" fillId="0" borderId="0" xfId="0" applyFont="1" applyAlignment="1">
      <alignment horizontal="right"/>
    </xf>
    <xf numFmtId="0" fontId="5" fillId="0" borderId="0" xfId="0" applyFont="1" applyFill="1" applyBorder="1"/>
    <xf numFmtId="0" fontId="9" fillId="0" borderId="0" xfId="2" applyFont="1" applyAlignment="1">
      <alignment horizontal="center" vertical="center" wrapText="1"/>
    </xf>
    <xf numFmtId="1" fontId="9" fillId="0" borderId="0" xfId="0" applyNumberFormat="1" applyFont="1"/>
    <xf numFmtId="1" fontId="9" fillId="2" borderId="0" xfId="0" applyNumberFormat="1" applyFont="1" applyFill="1"/>
    <xf numFmtId="0" fontId="9" fillId="0" borderId="2" xfId="0" applyFont="1" applyBorder="1"/>
    <xf numFmtId="0" fontId="9" fillId="0" borderId="1" xfId="0" applyFont="1" applyBorder="1"/>
    <xf numFmtId="0" fontId="12" fillId="0" borderId="0" xfId="0" applyFont="1"/>
    <xf numFmtId="2" fontId="9" fillId="0" borderId="0" xfId="0" applyNumberFormat="1" applyFont="1"/>
    <xf numFmtId="14" fontId="9" fillId="0" borderId="0" xfId="0" applyNumberFormat="1" applyFont="1"/>
    <xf numFmtId="0" fontId="9" fillId="0" borderId="0" xfId="2" applyFont="1" applyAlignment="1">
      <alignment horizontal="left" vertical="center"/>
    </xf>
    <xf numFmtId="0" fontId="2" fillId="0" borderId="0" xfId="2" applyFont="1" applyAlignment="1">
      <alignment horizontal="center" vertical="center"/>
    </xf>
    <xf numFmtId="176" fontId="0" fillId="0" borderId="0" xfId="0" applyNumberFormat="1"/>
    <xf numFmtId="11" fontId="9" fillId="0" borderId="0" xfId="0" applyNumberFormat="1" applyFont="1"/>
    <xf numFmtId="178" fontId="9" fillId="0" borderId="0" xfId="0" applyNumberFormat="1" applyFont="1"/>
    <xf numFmtId="1" fontId="9" fillId="3" borderId="0" xfId="0" applyNumberFormat="1" applyFont="1" applyFill="1"/>
    <xf numFmtId="0" fontId="16" fillId="0" borderId="0" xfId="0" applyFont="1"/>
    <xf numFmtId="0" fontId="17" fillId="0" borderId="0" xfId="0" applyFont="1" applyFill="1"/>
    <xf numFmtId="0" fontId="9" fillId="0" borderId="0" xfId="0" applyFont="1" applyFill="1"/>
    <xf numFmtId="14" fontId="9" fillId="0" borderId="0" xfId="0" applyNumberFormat="1" applyFont="1" applyFill="1"/>
    <xf numFmtId="0" fontId="9" fillId="0" borderId="1" xfId="0" applyFont="1" applyFill="1" applyBorder="1"/>
    <xf numFmtId="0" fontId="9" fillId="0" borderId="2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14" fillId="0" borderId="2" xfId="0" applyFont="1" applyFill="1" applyBorder="1" applyAlignment="1">
      <alignment horizontal="center"/>
    </xf>
    <xf numFmtId="0" fontId="9" fillId="0" borderId="0" xfId="3" applyFont="1" applyFill="1">
      <alignment vertical="center"/>
    </xf>
    <xf numFmtId="1" fontId="9" fillId="0" borderId="0" xfId="0" applyNumberFormat="1" applyFont="1" applyFill="1"/>
    <xf numFmtId="0" fontId="9" fillId="0" borderId="1" xfId="0" applyFont="1" applyFill="1" applyBorder="1" applyAlignment="1">
      <alignment horizontal="center"/>
    </xf>
    <xf numFmtId="2" fontId="9" fillId="0" borderId="0" xfId="0" applyNumberFormat="1" applyFont="1" applyFill="1"/>
    <xf numFmtId="1" fontId="9" fillId="0" borderId="1" xfId="0" applyNumberFormat="1" applyFont="1" applyFill="1" applyBorder="1"/>
    <xf numFmtId="0" fontId="9" fillId="0" borderId="3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177" fontId="9" fillId="0" borderId="0" xfId="0" applyNumberFormat="1" applyFont="1" applyFill="1"/>
    <xf numFmtId="0" fontId="9" fillId="0" borderId="2" xfId="0" applyFont="1" applyFill="1" applyBorder="1"/>
    <xf numFmtId="14" fontId="9" fillId="0" borderId="2" xfId="0" applyNumberFormat="1" applyFont="1" applyFill="1" applyBorder="1"/>
    <xf numFmtId="0" fontId="9" fillId="0" borderId="0" xfId="2" applyFont="1" applyFill="1">
      <alignment vertical="center"/>
    </xf>
    <xf numFmtId="0" fontId="9" fillId="0" borderId="1" xfId="2" applyFont="1" applyFill="1" applyBorder="1">
      <alignment vertical="center"/>
    </xf>
    <xf numFmtId="0" fontId="9" fillId="0" borderId="0" xfId="2" applyFont="1" applyFill="1" applyAlignment="1">
      <alignment horizontal="center" vertical="center" wrapText="1"/>
    </xf>
    <xf numFmtId="176" fontId="9" fillId="0" borderId="0" xfId="0" applyNumberFormat="1" applyFont="1" applyFill="1"/>
    <xf numFmtId="0" fontId="12" fillId="0" borderId="0" xfId="0" applyFont="1" applyFill="1"/>
  </cellXfs>
  <cellStyles count="4">
    <cellStyle name="標準" xfId="0" builtinId="0"/>
    <cellStyle name="標準 2" xfId="1" xr:uid="{FDA643F4-5C4F-496A-8918-549A611B4E15}"/>
    <cellStyle name="標準 2 2" xfId="2" xr:uid="{FA86C50A-FC92-4032-BA06-4A3C196BFE28}"/>
    <cellStyle name="標準 2 3 2" xfId="3" xr:uid="{E97B9D7B-61B7-4DF3-A701-E9129E5168D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3637328667249927"/>
          <c:y val="4.2247619047619048E-2"/>
          <c:w val="0.53387728886830321"/>
          <c:h val="0.79546666666666666"/>
        </c:manualLayout>
      </c:layout>
      <c:scatterChart>
        <c:scatterStyle val="lineMarker"/>
        <c:varyColors val="0"/>
        <c:ser>
          <c:idx val="0"/>
          <c:order val="0"/>
          <c:tx>
            <c:strRef>
              <c:f>'fig7-9'!$D$6</c:f>
              <c:strCache>
                <c:ptCount val="1"/>
                <c:pt idx="0">
                  <c:v>B-HS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'fig7-9'!$C$7:$C$18</c:f>
              <c:numCache>
                <c:formatCode>0.0</c:formatCode>
                <c:ptCount val="12"/>
                <c:pt idx="0">
                  <c:v>0.8</c:v>
                </c:pt>
                <c:pt idx="1">
                  <c:v>0.9</c:v>
                </c:pt>
                <c:pt idx="2">
                  <c:v>1</c:v>
                </c:pt>
                <c:pt idx="3">
                  <c:v>1.1000000000000001</c:v>
                </c:pt>
                <c:pt idx="4">
                  <c:v>1.2</c:v>
                </c:pt>
                <c:pt idx="5">
                  <c:v>0.8</c:v>
                </c:pt>
                <c:pt idx="6">
                  <c:v>0.9</c:v>
                </c:pt>
                <c:pt idx="7">
                  <c:v>1</c:v>
                </c:pt>
                <c:pt idx="8">
                  <c:v>1.1000000000000001</c:v>
                </c:pt>
                <c:pt idx="9">
                  <c:v>1.2</c:v>
                </c:pt>
                <c:pt idx="10">
                  <c:v>0.8</c:v>
                </c:pt>
                <c:pt idx="11">
                  <c:v>0.9</c:v>
                </c:pt>
              </c:numCache>
            </c:numRef>
          </c:xVal>
          <c:yVal>
            <c:numRef>
              <c:f>'fig7-9'!$D$7:$D$18</c:f>
              <c:numCache>
                <c:formatCode>0</c:formatCode>
                <c:ptCount val="12"/>
                <c:pt idx="0">
                  <c:v>3397</c:v>
                </c:pt>
                <c:pt idx="1">
                  <c:v>1858.4</c:v>
                </c:pt>
                <c:pt idx="2">
                  <c:v>4789.5</c:v>
                </c:pt>
                <c:pt idx="3">
                  <c:v>543.90000000000009</c:v>
                </c:pt>
                <c:pt idx="4">
                  <c:v>1389.3999999999999</c:v>
                </c:pt>
                <c:pt idx="5">
                  <c:v>262.29999999999995</c:v>
                </c:pt>
                <c:pt idx="6">
                  <c:v>359.1</c:v>
                </c:pt>
                <c:pt idx="7">
                  <c:v>5964.4000000000005</c:v>
                </c:pt>
                <c:pt idx="8">
                  <c:v>969.40000000000009</c:v>
                </c:pt>
                <c:pt idx="9">
                  <c:v>1282.4000000000001</c:v>
                </c:pt>
                <c:pt idx="10">
                  <c:v>4963.9999999999991</c:v>
                </c:pt>
                <c:pt idx="11">
                  <c:v>1340.2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E8A-4196-A626-AFD3FA42B095}"/>
            </c:ext>
          </c:extLst>
        </c:ser>
        <c:ser>
          <c:idx val="1"/>
          <c:order val="1"/>
          <c:tx>
            <c:strRef>
              <c:f>'fig7-9'!$I$6</c:f>
              <c:strCache>
                <c:ptCount val="1"/>
                <c:pt idx="0">
                  <c:v>C-HS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'fig7-9'!$H$7:$H$18</c:f>
              <c:numCache>
                <c:formatCode>0.0</c:formatCode>
                <c:ptCount val="12"/>
                <c:pt idx="0">
                  <c:v>1.8</c:v>
                </c:pt>
                <c:pt idx="1">
                  <c:v>1.9</c:v>
                </c:pt>
                <c:pt idx="2">
                  <c:v>2</c:v>
                </c:pt>
                <c:pt idx="3">
                  <c:v>2.1</c:v>
                </c:pt>
                <c:pt idx="4">
                  <c:v>2.2000000000000002</c:v>
                </c:pt>
                <c:pt idx="5">
                  <c:v>1.8</c:v>
                </c:pt>
                <c:pt idx="6">
                  <c:v>1.9</c:v>
                </c:pt>
                <c:pt idx="7">
                  <c:v>2</c:v>
                </c:pt>
                <c:pt idx="8">
                  <c:v>2.1</c:v>
                </c:pt>
                <c:pt idx="9">
                  <c:v>2.2000000000000002</c:v>
                </c:pt>
                <c:pt idx="10">
                  <c:v>1.8</c:v>
                </c:pt>
                <c:pt idx="11">
                  <c:v>1.9</c:v>
                </c:pt>
              </c:numCache>
            </c:numRef>
          </c:xVal>
          <c:yVal>
            <c:numRef>
              <c:f>'fig7-9'!$I$7:$I$18</c:f>
              <c:numCache>
                <c:formatCode>0</c:formatCode>
                <c:ptCount val="12"/>
                <c:pt idx="0">
                  <c:v>4919.3000000000011</c:v>
                </c:pt>
                <c:pt idx="1">
                  <c:v>6418.6</c:v>
                </c:pt>
                <c:pt idx="2">
                  <c:v>4158.8999999999996</c:v>
                </c:pt>
                <c:pt idx="3">
                  <c:v>4251.1000000000004</c:v>
                </c:pt>
                <c:pt idx="4">
                  <c:v>10977.7</c:v>
                </c:pt>
                <c:pt idx="5">
                  <c:v>5013.5000000000009</c:v>
                </c:pt>
                <c:pt idx="6">
                  <c:v>1345.8999999999999</c:v>
                </c:pt>
                <c:pt idx="7">
                  <c:v>5729.0999999999995</c:v>
                </c:pt>
                <c:pt idx="8">
                  <c:v>1531.1</c:v>
                </c:pt>
                <c:pt idx="9">
                  <c:v>755.80000000000007</c:v>
                </c:pt>
                <c:pt idx="10">
                  <c:v>659.1</c:v>
                </c:pt>
                <c:pt idx="11">
                  <c:v>2260.2000000000003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E8A-4196-A626-AFD3FA42B095}"/>
            </c:ext>
          </c:extLst>
        </c:ser>
        <c:ser>
          <c:idx val="2"/>
          <c:order val="2"/>
          <c:tx>
            <c:strRef>
              <c:f>'fig7-9'!$M$6</c:f>
              <c:strCache>
                <c:ptCount val="1"/>
                <c:pt idx="0">
                  <c:v>D-HS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xVal>
            <c:numRef>
              <c:f>'fig7-9'!$L$7:$L$18</c:f>
              <c:numCache>
                <c:formatCode>0.0</c:formatCode>
                <c:ptCount val="12"/>
                <c:pt idx="0">
                  <c:v>2.8</c:v>
                </c:pt>
                <c:pt idx="1">
                  <c:v>2.9</c:v>
                </c:pt>
                <c:pt idx="2">
                  <c:v>3</c:v>
                </c:pt>
                <c:pt idx="3">
                  <c:v>3.1</c:v>
                </c:pt>
                <c:pt idx="4">
                  <c:v>3.2</c:v>
                </c:pt>
                <c:pt idx="5">
                  <c:v>2.8</c:v>
                </c:pt>
                <c:pt idx="6">
                  <c:v>2.9</c:v>
                </c:pt>
                <c:pt idx="7">
                  <c:v>3</c:v>
                </c:pt>
                <c:pt idx="8">
                  <c:v>3.1</c:v>
                </c:pt>
                <c:pt idx="9">
                  <c:v>3.2</c:v>
                </c:pt>
                <c:pt idx="10">
                  <c:v>2.8</c:v>
                </c:pt>
                <c:pt idx="11">
                  <c:v>2.9</c:v>
                </c:pt>
              </c:numCache>
            </c:numRef>
          </c:xVal>
          <c:yVal>
            <c:numRef>
              <c:f>'fig7-9'!$M$7:$M$18</c:f>
              <c:numCache>
                <c:formatCode>0</c:formatCode>
                <c:ptCount val="12"/>
                <c:pt idx="0">
                  <c:v>35395.299999999996</c:v>
                </c:pt>
                <c:pt idx="1">
                  <c:v>15998.699999999999</c:v>
                </c:pt>
                <c:pt idx="2">
                  <c:v>45279.3</c:v>
                </c:pt>
                <c:pt idx="3">
                  <c:v>40090.5</c:v>
                </c:pt>
                <c:pt idx="4">
                  <c:v>2521.3000000000002</c:v>
                </c:pt>
                <c:pt idx="5">
                  <c:v>640.80000000000007</c:v>
                </c:pt>
                <c:pt idx="6">
                  <c:v>559.9</c:v>
                </c:pt>
                <c:pt idx="7">
                  <c:v>753.19999999999993</c:v>
                </c:pt>
                <c:pt idx="8">
                  <c:v>1207.1000000000001</c:v>
                </c:pt>
                <c:pt idx="9">
                  <c:v>1513.7</c:v>
                </c:pt>
                <c:pt idx="10">
                  <c:v>429.8</c:v>
                </c:pt>
                <c:pt idx="11">
                  <c:v>1263.4999999999998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E8A-4196-A626-AFD3FA42B095}"/>
            </c:ext>
          </c:extLst>
        </c:ser>
        <c:ser>
          <c:idx val="3"/>
          <c:order val="3"/>
          <c:tx>
            <c:strRef>
              <c:f>'fig7-9'!$D$20</c:f>
              <c:strCache>
                <c:ptCount val="1"/>
                <c:pt idx="0">
                  <c:v>B-nHS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'fig7-9'!$C$21:$C$32</c:f>
              <c:numCache>
                <c:formatCode>0.0</c:formatCode>
                <c:ptCount val="12"/>
                <c:pt idx="0">
                  <c:v>4.8</c:v>
                </c:pt>
                <c:pt idx="1">
                  <c:v>4.9000000000000004</c:v>
                </c:pt>
                <c:pt idx="2">
                  <c:v>5</c:v>
                </c:pt>
                <c:pt idx="3">
                  <c:v>5.0999999999999996</c:v>
                </c:pt>
                <c:pt idx="4">
                  <c:v>5.2</c:v>
                </c:pt>
                <c:pt idx="5">
                  <c:v>4.8</c:v>
                </c:pt>
                <c:pt idx="6">
                  <c:v>4.9000000000000004</c:v>
                </c:pt>
                <c:pt idx="7">
                  <c:v>5</c:v>
                </c:pt>
                <c:pt idx="8">
                  <c:v>5.0999999999999996</c:v>
                </c:pt>
                <c:pt idx="9">
                  <c:v>5.2</c:v>
                </c:pt>
                <c:pt idx="10">
                  <c:v>4.8</c:v>
                </c:pt>
                <c:pt idx="11">
                  <c:v>4.9000000000000004</c:v>
                </c:pt>
              </c:numCache>
            </c:numRef>
          </c:xVal>
          <c:yVal>
            <c:numRef>
              <c:f>'fig7-9'!$D$21:$D$32</c:f>
              <c:numCache>
                <c:formatCode>0</c:formatCode>
                <c:ptCount val="12"/>
                <c:pt idx="0">
                  <c:v>13</c:v>
                </c:pt>
                <c:pt idx="1">
                  <c:v>13</c:v>
                </c:pt>
                <c:pt idx="2">
                  <c:v>13</c:v>
                </c:pt>
                <c:pt idx="3">
                  <c:v>108.7</c:v>
                </c:pt>
                <c:pt idx="4">
                  <c:v>32.700000000000003</c:v>
                </c:pt>
                <c:pt idx="5">
                  <c:v>13</c:v>
                </c:pt>
                <c:pt idx="6">
                  <c:v>13</c:v>
                </c:pt>
                <c:pt idx="7">
                  <c:v>13</c:v>
                </c:pt>
                <c:pt idx="8">
                  <c:v>88.8</c:v>
                </c:pt>
                <c:pt idx="9">
                  <c:v>13</c:v>
                </c:pt>
                <c:pt idx="10">
                  <c:v>13</c:v>
                </c:pt>
                <c:pt idx="11">
                  <c:v>215.2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E8A-4196-A626-AFD3FA42B095}"/>
            </c:ext>
          </c:extLst>
        </c:ser>
        <c:ser>
          <c:idx val="4"/>
          <c:order val="4"/>
          <c:tx>
            <c:strRef>
              <c:f>'fig7-9'!$I$20</c:f>
              <c:strCache>
                <c:ptCount val="1"/>
                <c:pt idx="0">
                  <c:v>C-nHS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'fig7-9'!$H$21:$H$32</c:f>
              <c:numCache>
                <c:formatCode>0.0</c:formatCode>
                <c:ptCount val="12"/>
                <c:pt idx="0">
                  <c:v>5.8</c:v>
                </c:pt>
                <c:pt idx="1">
                  <c:v>5.9</c:v>
                </c:pt>
                <c:pt idx="2">
                  <c:v>6</c:v>
                </c:pt>
                <c:pt idx="3">
                  <c:v>6.1</c:v>
                </c:pt>
                <c:pt idx="4">
                  <c:v>6.2</c:v>
                </c:pt>
                <c:pt idx="5">
                  <c:v>5.8</c:v>
                </c:pt>
                <c:pt idx="6">
                  <c:v>5.9</c:v>
                </c:pt>
                <c:pt idx="7">
                  <c:v>6</c:v>
                </c:pt>
                <c:pt idx="8">
                  <c:v>6.1</c:v>
                </c:pt>
                <c:pt idx="9">
                  <c:v>6.2</c:v>
                </c:pt>
                <c:pt idx="10">
                  <c:v>5.8</c:v>
                </c:pt>
                <c:pt idx="11">
                  <c:v>5.9</c:v>
                </c:pt>
              </c:numCache>
            </c:numRef>
          </c:xVal>
          <c:yVal>
            <c:numRef>
              <c:f>'fig7-9'!$I$21:$I$32</c:f>
              <c:numCache>
                <c:formatCode>0</c:formatCode>
                <c:ptCount val="12"/>
                <c:pt idx="0">
                  <c:v>13</c:v>
                </c:pt>
                <c:pt idx="1">
                  <c:v>26.4</c:v>
                </c:pt>
                <c:pt idx="2">
                  <c:v>13</c:v>
                </c:pt>
                <c:pt idx="3">
                  <c:v>50.5</c:v>
                </c:pt>
                <c:pt idx="4">
                  <c:v>29.4</c:v>
                </c:pt>
                <c:pt idx="5">
                  <c:v>32.599999999999994</c:v>
                </c:pt>
                <c:pt idx="6">
                  <c:v>71.599999999999994</c:v>
                </c:pt>
                <c:pt idx="7">
                  <c:v>13</c:v>
                </c:pt>
                <c:pt idx="8">
                  <c:v>13</c:v>
                </c:pt>
                <c:pt idx="9">
                  <c:v>13</c:v>
                </c:pt>
                <c:pt idx="10">
                  <c:v>13</c:v>
                </c:pt>
                <c:pt idx="11">
                  <c:v>13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E8A-4196-A626-AFD3FA42B095}"/>
            </c:ext>
          </c:extLst>
        </c:ser>
        <c:ser>
          <c:idx val="5"/>
          <c:order val="5"/>
          <c:tx>
            <c:strRef>
              <c:f>'fig7-9'!$M$20</c:f>
              <c:strCache>
                <c:ptCount val="1"/>
                <c:pt idx="0">
                  <c:v>D-nHS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solidFill>
                  <a:srgbClr val="00B050"/>
                </a:solidFill>
              </a:ln>
              <a:effectLst/>
            </c:spPr>
          </c:marker>
          <c:xVal>
            <c:numRef>
              <c:f>'fig7-9'!$L$21:$L$32</c:f>
              <c:numCache>
                <c:formatCode>0.0</c:formatCode>
                <c:ptCount val="12"/>
                <c:pt idx="0">
                  <c:v>6.8</c:v>
                </c:pt>
                <c:pt idx="1">
                  <c:v>6.9</c:v>
                </c:pt>
                <c:pt idx="2">
                  <c:v>7</c:v>
                </c:pt>
                <c:pt idx="3">
                  <c:v>7.1</c:v>
                </c:pt>
                <c:pt idx="4">
                  <c:v>7.2</c:v>
                </c:pt>
                <c:pt idx="5">
                  <c:v>6.8</c:v>
                </c:pt>
                <c:pt idx="6">
                  <c:v>6.9</c:v>
                </c:pt>
                <c:pt idx="7">
                  <c:v>7</c:v>
                </c:pt>
                <c:pt idx="8">
                  <c:v>7.1</c:v>
                </c:pt>
                <c:pt idx="9">
                  <c:v>7.2</c:v>
                </c:pt>
                <c:pt idx="10">
                  <c:v>6.8</c:v>
                </c:pt>
                <c:pt idx="11">
                  <c:v>6.9</c:v>
                </c:pt>
              </c:numCache>
            </c:numRef>
          </c:xVal>
          <c:yVal>
            <c:numRef>
              <c:f>'fig7-9'!$M$21:$M$32</c:f>
              <c:numCache>
                <c:formatCode>0</c:formatCode>
                <c:ptCount val="12"/>
                <c:pt idx="0">
                  <c:v>220.5</c:v>
                </c:pt>
                <c:pt idx="1">
                  <c:v>64.699999999999989</c:v>
                </c:pt>
                <c:pt idx="2">
                  <c:v>435.59999999999997</c:v>
                </c:pt>
                <c:pt idx="3">
                  <c:v>13</c:v>
                </c:pt>
                <c:pt idx="4">
                  <c:v>48.4</c:v>
                </c:pt>
                <c:pt idx="5">
                  <c:v>13</c:v>
                </c:pt>
                <c:pt idx="6">
                  <c:v>19.3</c:v>
                </c:pt>
                <c:pt idx="7">
                  <c:v>62.4</c:v>
                </c:pt>
                <c:pt idx="8">
                  <c:v>68.099999999999994</c:v>
                </c:pt>
                <c:pt idx="9">
                  <c:v>21.6</c:v>
                </c:pt>
                <c:pt idx="10">
                  <c:v>48.4</c:v>
                </c:pt>
                <c:pt idx="11">
                  <c:v>191.89999999999998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E8A-4196-A626-AFD3FA42B095}"/>
            </c:ext>
          </c:extLst>
        </c:ser>
        <c:ser>
          <c:idx val="6"/>
          <c:order val="6"/>
          <c:tx>
            <c:strRef>
              <c:f>'fig7-9'!$D$34</c:f>
              <c:strCache>
                <c:ptCount val="1"/>
                <c:pt idx="0">
                  <c:v>B-ave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dash"/>
            <c:size val="1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'fig7-9'!$C$35:$C$36</c:f>
              <c:numCache>
                <c:formatCode>0.0</c:formatCode>
                <c:ptCount val="2"/>
                <c:pt idx="0">
                  <c:v>1</c:v>
                </c:pt>
                <c:pt idx="1">
                  <c:v>5</c:v>
                </c:pt>
              </c:numCache>
            </c:numRef>
          </c:xVal>
          <c:yVal>
            <c:numRef>
              <c:f>'fig7-9'!$D$35:$D$36</c:f>
              <c:numCache>
                <c:formatCode>0</c:formatCode>
                <c:ptCount val="2"/>
                <c:pt idx="0">
                  <c:v>2260.0000000000005</c:v>
                </c:pt>
                <c:pt idx="1">
                  <c:v>45.783333333333331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E8A-4196-A626-AFD3FA42B095}"/>
            </c:ext>
          </c:extLst>
        </c:ser>
        <c:ser>
          <c:idx val="7"/>
          <c:order val="7"/>
          <c:tx>
            <c:strRef>
              <c:f>'fig7-9'!$I$34</c:f>
              <c:strCache>
                <c:ptCount val="1"/>
                <c:pt idx="0">
                  <c:v>C-ave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dash"/>
            <c:size val="1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'fig7-9'!$H$35:$H$36</c:f>
              <c:numCache>
                <c:formatCode>0.0</c:formatCode>
                <c:ptCount val="2"/>
                <c:pt idx="0">
                  <c:v>2</c:v>
                </c:pt>
                <c:pt idx="1">
                  <c:v>6</c:v>
                </c:pt>
              </c:numCache>
            </c:numRef>
          </c:xVal>
          <c:yVal>
            <c:numRef>
              <c:f>'fig7-9'!$I$35:$I$36</c:f>
              <c:numCache>
                <c:formatCode>0</c:formatCode>
                <c:ptCount val="2"/>
                <c:pt idx="0">
                  <c:v>4001.6916666666671</c:v>
                </c:pt>
                <c:pt idx="1">
                  <c:v>25.125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E8A-4196-A626-AFD3FA42B095}"/>
            </c:ext>
          </c:extLst>
        </c:ser>
        <c:ser>
          <c:idx val="8"/>
          <c:order val="8"/>
          <c:tx>
            <c:strRef>
              <c:f>'fig7-9'!$M$34</c:f>
              <c:strCache>
                <c:ptCount val="1"/>
                <c:pt idx="0">
                  <c:v>D-ave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dash"/>
            <c:size val="1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xVal>
            <c:numRef>
              <c:f>'fig7-9'!$L$35:$L$36</c:f>
              <c:numCache>
                <c:formatCode>0.0</c:formatCode>
                <c:ptCount val="2"/>
                <c:pt idx="0">
                  <c:v>3</c:v>
                </c:pt>
                <c:pt idx="1">
                  <c:v>7</c:v>
                </c:pt>
              </c:numCache>
            </c:numRef>
          </c:xVal>
          <c:yVal>
            <c:numRef>
              <c:f>'fig7-9'!$M$35:$M$36</c:f>
              <c:numCache>
                <c:formatCode>0</c:formatCode>
                <c:ptCount val="2"/>
                <c:pt idx="0">
                  <c:v>12137.758333333331</c:v>
                </c:pt>
                <c:pt idx="1">
                  <c:v>100.57499999999999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9E8A-4196-A626-AFD3FA42B0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5611951"/>
        <c:axId val="533155135"/>
      </c:scatterChart>
      <c:valAx>
        <c:axId val="515611951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Palatino Linotype" panose="02040502050505030304" pitchFamily="18" charset="0"/>
                    <a:ea typeface="ＭＳ Ｐ明朝" panose="02020600040205080304" pitchFamily="18" charset="-128"/>
                    <a:cs typeface="Times New Roman" panose="02020603050405020304" pitchFamily="18" charset="0"/>
                  </a:defRPr>
                </a:pPr>
                <a:r>
                  <a:rPr lang="en-US"/>
                  <a:t>B,     C,     D           B,     C,     D</a:t>
                </a:r>
                <a:endParaRPr lang="ja-JP"/>
              </a:p>
            </c:rich>
          </c:tx>
          <c:layout>
            <c:manualLayout>
              <c:xMode val="edge"/>
              <c:yMode val="edge"/>
              <c:x val="0.27676703132426522"/>
              <c:y val="0.8529523809523809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/>
                  </a:solidFill>
                  <a:latin typeface="Palatino Linotype" panose="02040502050505030304" pitchFamily="18" charset="0"/>
                  <a:ea typeface="ＭＳ Ｐ明朝" panose="02020600040205080304" pitchFamily="18" charset="-128"/>
                  <a:cs typeface="Times New Roman" panose="02020603050405020304" pitchFamily="18" charset="0"/>
                </a:defRPr>
              </a:pPr>
              <a:endParaRPr lang="ja-JP"/>
            </a:p>
          </c:txPr>
        </c:title>
        <c:numFmt formatCode="0.0" sourceLinked="1"/>
        <c:majorTickMark val="none"/>
        <c:minorTickMark val="none"/>
        <c:tickLblPos val="none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Palatino Linotype" panose="02040502050505030304" pitchFamily="18" charset="0"/>
                <a:ea typeface="ＭＳ Ｐ明朝" panose="02020600040205080304" pitchFamily="18" charset="-128"/>
                <a:cs typeface="Times New Roman" panose="02020603050405020304" pitchFamily="18" charset="0"/>
              </a:defRPr>
            </a:pPr>
            <a:endParaRPr lang="ja-JP"/>
          </a:p>
        </c:txPr>
        <c:crossAx val="533155135"/>
        <c:crosses val="autoZero"/>
        <c:crossBetween val="midCat"/>
      </c:valAx>
      <c:valAx>
        <c:axId val="533155135"/>
        <c:scaling>
          <c:logBase val="10"/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Palatino Linotype" panose="02040502050505030304" pitchFamily="18" charset="0"/>
                    <a:ea typeface="ＭＳ Ｐ明朝" panose="02020600040205080304" pitchFamily="18" charset="-128"/>
                    <a:cs typeface="Times New Roman" panose="02020603050405020304" pitchFamily="18" charset="0"/>
                  </a:defRPr>
                </a:pPr>
                <a:r>
                  <a:rPr lang="en-US"/>
                  <a:t>MPs content</a:t>
                </a:r>
              </a:p>
              <a:p>
                <a:pPr>
                  <a:defRPr/>
                </a:pPr>
                <a:r>
                  <a:rPr lang="en-US"/>
                  <a:t> (mg-MPs/m</a:t>
                </a:r>
                <a:r>
                  <a:rPr lang="en-US" baseline="30000"/>
                  <a:t>2</a:t>
                </a:r>
                <a:r>
                  <a:rPr lang="en-US"/>
                  <a:t>-sand)</a:t>
                </a:r>
                <a:endParaRPr lang="ja-JP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/>
                  </a:solidFill>
                  <a:latin typeface="Palatino Linotype" panose="02040502050505030304" pitchFamily="18" charset="0"/>
                  <a:ea typeface="ＭＳ Ｐ明朝" panose="02020600040205080304" pitchFamily="18" charset="-128"/>
                  <a:cs typeface="Times New Roman" panose="02020603050405020304" pitchFamily="18" charset="0"/>
                </a:defRPr>
              </a:pPr>
              <a:endParaRPr lang="ja-JP"/>
            </a:p>
          </c:txPr>
        </c:title>
        <c:numFmt formatCode="0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Palatino Linotype" panose="02040502050505030304" pitchFamily="18" charset="0"/>
                <a:ea typeface="ＭＳ Ｐ明朝" panose="02020600040205080304" pitchFamily="18" charset="-128"/>
                <a:cs typeface="Times New Roman" panose="02020603050405020304" pitchFamily="18" charset="0"/>
              </a:defRPr>
            </a:pPr>
            <a:endParaRPr lang="ja-JP"/>
          </a:p>
        </c:txPr>
        <c:crossAx val="515611951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16450208429829"/>
          <c:y val="0.13900374953130856"/>
          <c:w val="0.22578506853310004"/>
          <c:h val="0.63818282714660668"/>
        </c:manualLayout>
      </c:layout>
      <c:overlay val="0"/>
      <c:spPr>
        <a:solidFill>
          <a:schemeClr val="bg1"/>
        </a:solidFill>
        <a:ln>
          <a:solidFill>
            <a:schemeClr val="bg1">
              <a:lumMod val="50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Palatino Linotype" panose="02040502050505030304" pitchFamily="18" charset="0"/>
              <a:ea typeface="ＭＳ Ｐ明朝" panose="02020600040205080304" pitchFamily="18" charset="-128"/>
              <a:cs typeface="Times New Roman" panose="02020603050405020304" pitchFamily="18" charset="0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chemeClr val="tx1"/>
          </a:solidFill>
          <a:latin typeface="Palatino Linotype" panose="02040502050505030304" pitchFamily="18" charset="0"/>
          <a:ea typeface="ＭＳ Ｐ明朝" panose="02020600040205080304" pitchFamily="18" charset="-128"/>
          <a:cs typeface="Times New Roman" panose="02020603050405020304" pitchFamily="18" charset="0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9068009642179732"/>
          <c:y val="5.1342592592592592E-2"/>
          <c:w val="0.65327992519775913"/>
          <c:h val="0.76545676582093902"/>
        </c:manualLayout>
      </c:layout>
      <c:scatterChart>
        <c:scatterStyle val="lineMarker"/>
        <c:varyColors val="0"/>
        <c:ser>
          <c:idx val="0"/>
          <c:order val="0"/>
          <c:tx>
            <c:strRef>
              <c:f>'fig7-9'!$F$51</c:f>
              <c:strCache>
                <c:ptCount val="1"/>
                <c:pt idx="0">
                  <c:v>HS1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'fig7-9'!$B$52:$B$63</c:f>
              <c:numCache>
                <c:formatCode>0.0</c:formatCode>
                <c:ptCount val="12"/>
                <c:pt idx="0">
                  <c:v>2.0204776335497647</c:v>
                </c:pt>
                <c:pt idx="1">
                  <c:v>2.9272738080114653</c:v>
                </c:pt>
                <c:pt idx="2">
                  <c:v>1.4521608955417589</c:v>
                </c:pt>
                <c:pt idx="3">
                  <c:v>4.5840986357688109</c:v>
                </c:pt>
                <c:pt idx="4">
                  <c:v>2.3724244815388573</c:v>
                </c:pt>
                <c:pt idx="5">
                  <c:v>1.4164524097588069</c:v>
                </c:pt>
                <c:pt idx="6">
                  <c:v>2.8494892256123565</c:v>
                </c:pt>
                <c:pt idx="7">
                  <c:v>1.7064151171344202</c:v>
                </c:pt>
                <c:pt idx="8">
                  <c:v>2.0659323705161103</c:v>
                </c:pt>
                <c:pt idx="9">
                  <c:v>1.3018980618032399</c:v>
                </c:pt>
                <c:pt idx="10">
                  <c:v>1.5170190773050196</c:v>
                </c:pt>
                <c:pt idx="11">
                  <c:v>3.8415233322586158</c:v>
                </c:pt>
              </c:numCache>
            </c:numRef>
          </c:xVal>
          <c:yVal>
            <c:numRef>
              <c:f>'fig7-9'!$F$52:$F$63</c:f>
              <c:numCache>
                <c:formatCode>0</c:formatCode>
                <c:ptCount val="12"/>
                <c:pt idx="0">
                  <c:v>79.447997755020609</c:v>
                </c:pt>
                <c:pt idx="1">
                  <c:v>84.472834499758065</c:v>
                </c:pt>
                <c:pt idx="2">
                  <c:v>71.58089025540805</c:v>
                </c:pt>
                <c:pt idx="3">
                  <c:v>672.73522243209959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37B-437C-AFCE-9CA48BD8DCF1}"/>
            </c:ext>
          </c:extLst>
        </c:ser>
        <c:ser>
          <c:idx val="1"/>
          <c:order val="1"/>
          <c:tx>
            <c:strRef>
              <c:f>'fig7-9'!$G$51</c:f>
              <c:strCache>
                <c:ptCount val="1"/>
                <c:pt idx="0">
                  <c:v>HS2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triang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'fig7-9'!$B$52:$B$63</c:f>
              <c:numCache>
                <c:formatCode>0.0</c:formatCode>
                <c:ptCount val="12"/>
                <c:pt idx="0">
                  <c:v>2.0204776335497647</c:v>
                </c:pt>
                <c:pt idx="1">
                  <c:v>2.9272738080114653</c:v>
                </c:pt>
                <c:pt idx="2">
                  <c:v>1.4521608955417589</c:v>
                </c:pt>
                <c:pt idx="3">
                  <c:v>4.5840986357688109</c:v>
                </c:pt>
                <c:pt idx="4">
                  <c:v>2.3724244815388573</c:v>
                </c:pt>
                <c:pt idx="5">
                  <c:v>1.4164524097588069</c:v>
                </c:pt>
                <c:pt idx="6">
                  <c:v>2.8494892256123565</c:v>
                </c:pt>
                <c:pt idx="7">
                  <c:v>1.7064151171344202</c:v>
                </c:pt>
                <c:pt idx="8">
                  <c:v>2.0659323705161103</c:v>
                </c:pt>
                <c:pt idx="9">
                  <c:v>1.3018980618032399</c:v>
                </c:pt>
                <c:pt idx="10">
                  <c:v>1.5170190773050196</c:v>
                </c:pt>
                <c:pt idx="11">
                  <c:v>3.8415233322586158</c:v>
                </c:pt>
              </c:numCache>
            </c:numRef>
          </c:xVal>
          <c:yVal>
            <c:numRef>
              <c:f>'fig7-9'!$G$52:$G$63</c:f>
              <c:numCache>
                <c:formatCode>General</c:formatCode>
                <c:ptCount val="12"/>
                <c:pt idx="4" formatCode="0">
                  <c:v>21.957695855853679</c:v>
                </c:pt>
                <c:pt idx="5" formatCode="0">
                  <c:v>34.79983326845494</c:v>
                </c:pt>
                <c:pt idx="6" formatCode="0">
                  <c:v>10.180899241009124</c:v>
                </c:pt>
                <c:pt idx="7" formatCode="0">
                  <c:v>7.0736087012536606</c:v>
                </c:pt>
                <c:pt idx="8" formatCode="0">
                  <c:v>8.5798567614711807</c:v>
                </c:pt>
                <c:pt idx="9" formatCode="0">
                  <c:v>53.828103566448753</c:v>
                </c:pt>
                <c:pt idx="10" formatCode="0">
                  <c:v>5.8536938803906073</c:v>
                </c:pt>
                <c:pt idx="11" formatCode="0">
                  <c:v>1.7139446637098625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37B-437C-AFCE-9CA48BD8DC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38716319"/>
        <c:axId val="1842728591"/>
      </c:scatterChart>
      <c:valAx>
        <c:axId val="1838716319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lang="ja-JP" altLang="en-US" sz="1200" b="0" i="0" u="none" strike="noStrike" kern="1200" baseline="0">
                    <a:solidFill>
                      <a:schemeClr val="tx1"/>
                    </a:solidFill>
                    <a:latin typeface="Palatino Linotype" panose="02040502050505030304" pitchFamily="18" charset="0"/>
                    <a:ea typeface="ＭＳ Ｐ明朝" panose="02020600040205080304" pitchFamily="18" charset="-128"/>
                    <a:cs typeface="Times New Roman" panose="02020603050405020304" pitchFamily="18" charset="0"/>
                  </a:defRPr>
                </a:pPr>
                <a:r>
                  <a:rPr lang="en-US" altLang="ja-JP"/>
                  <a:t>Distance (m)</a:t>
                </a:r>
                <a:endParaRPr lang="ja-JP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lang="ja-JP" altLang="en-US" sz="1200" b="0" i="0" u="none" strike="noStrike" kern="1200" baseline="0">
                  <a:solidFill>
                    <a:schemeClr val="tx1"/>
                  </a:solidFill>
                  <a:latin typeface="Palatino Linotype" panose="02040502050505030304" pitchFamily="18" charset="0"/>
                  <a:ea typeface="ＭＳ Ｐ明朝" panose="02020600040205080304" pitchFamily="18" charset="-128"/>
                  <a:cs typeface="Times New Roman" panose="02020603050405020304" pitchFamily="18" charset="0"/>
                </a:defRPr>
              </a:pPr>
              <a:endParaRPr lang="ja-JP"/>
            </a:p>
          </c:txPr>
        </c:title>
        <c:numFmt formatCode="General" sourceLinked="0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ja-JP" altLang="en-US" sz="1200" b="0" i="0" u="none" strike="noStrike" kern="1200" baseline="0">
                <a:solidFill>
                  <a:schemeClr val="tx1"/>
                </a:solidFill>
                <a:latin typeface="Palatino Linotype" panose="02040502050505030304" pitchFamily="18" charset="0"/>
                <a:ea typeface="ＭＳ Ｐ明朝" panose="02020600040205080304" pitchFamily="18" charset="-128"/>
                <a:cs typeface="Times New Roman" panose="02020603050405020304" pitchFamily="18" charset="0"/>
              </a:defRPr>
            </a:pPr>
            <a:endParaRPr lang="ja-JP"/>
          </a:p>
        </c:txPr>
        <c:crossAx val="1842728591"/>
        <c:crosses val="autoZero"/>
        <c:crossBetween val="midCat"/>
      </c:valAx>
      <c:valAx>
        <c:axId val="1842728591"/>
        <c:scaling>
          <c:logBase val="10"/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 algn="ctr" rtl="0">
                  <a:defRPr lang="ja-JP" altLang="en-US" sz="1200" b="0" i="0" u="none" strike="noStrike" kern="1200" baseline="0">
                    <a:solidFill>
                      <a:schemeClr val="tx1"/>
                    </a:solidFill>
                    <a:latin typeface="Palatino Linotype" panose="02040502050505030304" pitchFamily="18" charset="0"/>
                    <a:ea typeface="ＭＳ Ｐ明朝" panose="02020600040205080304" pitchFamily="18" charset="-128"/>
                    <a:cs typeface="Times New Roman" panose="02020603050405020304" pitchFamily="18" charset="0"/>
                  </a:defRPr>
                </a:pPr>
                <a:r>
                  <a:rPr lang="en-US"/>
                  <a:t>HS / nHS / distance</a:t>
                </a:r>
                <a:r>
                  <a:rPr lang="en-US" baseline="0"/>
                  <a:t> </a:t>
                </a:r>
                <a:r>
                  <a:rPr lang="en-US"/>
                  <a:t>(1/m)</a:t>
                </a:r>
                <a:endParaRPr lang="ja-JP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algn="ctr" rtl="0">
                <a:defRPr lang="ja-JP" altLang="en-US" sz="1200" b="0" i="0" u="none" strike="noStrike" kern="1200" baseline="0">
                  <a:solidFill>
                    <a:schemeClr val="tx1"/>
                  </a:solidFill>
                  <a:latin typeface="Palatino Linotype" panose="02040502050505030304" pitchFamily="18" charset="0"/>
                  <a:ea typeface="ＭＳ Ｐ明朝" panose="02020600040205080304" pitchFamily="18" charset="-128"/>
                  <a:cs typeface="Times New Roman" panose="02020603050405020304" pitchFamily="18" charset="0"/>
                </a:defRPr>
              </a:pPr>
              <a:endParaRPr lang="ja-JP"/>
            </a:p>
          </c:txPr>
        </c:title>
        <c:numFmt formatCode="0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ja-JP" altLang="en-US" sz="1200" b="0" i="0" u="none" strike="noStrike" kern="1200" baseline="0">
                <a:solidFill>
                  <a:schemeClr val="tx1"/>
                </a:solidFill>
                <a:latin typeface="Palatino Linotype" panose="02040502050505030304" pitchFamily="18" charset="0"/>
                <a:ea typeface="ＭＳ Ｐ明朝" panose="02020600040205080304" pitchFamily="18" charset="-128"/>
                <a:cs typeface="Times New Roman" panose="02020603050405020304" pitchFamily="18" charset="0"/>
              </a:defRPr>
            </a:pPr>
            <a:endParaRPr lang="ja-JP"/>
          </a:p>
        </c:txPr>
        <c:crossAx val="1838716319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637633334935221"/>
          <c:y val="0.50436060075823852"/>
          <c:w val="0.16816650855437906"/>
          <c:h val="0.26878754738990962"/>
        </c:manualLayout>
      </c:layout>
      <c:overlay val="0"/>
      <c:spPr>
        <a:noFill/>
        <a:ln>
          <a:solidFill>
            <a:schemeClr val="bg1">
              <a:lumMod val="50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ja-JP" altLang="en-US" sz="1200" b="0" i="0" u="none" strike="noStrike" kern="1200" baseline="0">
              <a:solidFill>
                <a:schemeClr val="tx1"/>
              </a:solidFill>
              <a:latin typeface="Palatino Linotype" panose="02040502050505030304" pitchFamily="18" charset="0"/>
              <a:ea typeface="ＭＳ Ｐ明朝" panose="02020600040205080304" pitchFamily="18" charset="-128"/>
              <a:cs typeface="Times New Roman" panose="02020603050405020304" pitchFamily="18" charset="0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lang="ja-JP" altLang="en-US" sz="1200" b="0" i="0" u="none" strike="noStrike" kern="1200" baseline="0">
          <a:solidFill>
            <a:schemeClr val="tx1"/>
          </a:solidFill>
          <a:latin typeface="Palatino Linotype" panose="02040502050505030304" pitchFamily="18" charset="0"/>
          <a:ea typeface="ＭＳ Ｐ明朝" panose="02020600040205080304" pitchFamily="18" charset="-128"/>
          <a:cs typeface="Times New Roman" panose="02020603050405020304" pitchFamily="18" charset="0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293456152375858"/>
          <c:y val="4.8888888888888891E-2"/>
          <c:w val="0.66339344032377623"/>
          <c:h val="0.75642939632545936"/>
        </c:manualLayout>
      </c:layout>
      <c:scatterChart>
        <c:scatterStyle val="lineMarker"/>
        <c:varyColors val="0"/>
        <c:ser>
          <c:idx val="0"/>
          <c:order val="0"/>
          <c:tx>
            <c:strRef>
              <c:f>'fig8'!$E$12</c:f>
              <c:strCache>
                <c:ptCount val="1"/>
                <c:pt idx="0">
                  <c:v>4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'fig8'!$F$4:$K$4</c:f>
              <c:numCache>
                <c:formatCode>General</c:formatCode>
                <c:ptCount val="6"/>
                <c:pt idx="0">
                  <c:v>0</c:v>
                </c:pt>
                <c:pt idx="1">
                  <c:v>57</c:v>
                </c:pt>
                <c:pt idx="2">
                  <c:v>120</c:v>
                </c:pt>
                <c:pt idx="3">
                  <c:v>288</c:v>
                </c:pt>
                <c:pt idx="4">
                  <c:v>393</c:v>
                </c:pt>
                <c:pt idx="5">
                  <c:v>462</c:v>
                </c:pt>
              </c:numCache>
            </c:numRef>
          </c:xVal>
          <c:yVal>
            <c:numRef>
              <c:f>'fig8'!$F$12:$K$12</c:f>
              <c:numCache>
                <c:formatCode>0.000</c:formatCode>
                <c:ptCount val="6"/>
                <c:pt idx="1">
                  <c:v>1.4929824561403509</c:v>
                </c:pt>
                <c:pt idx="2">
                  <c:v>0.71587301587301588</c:v>
                </c:pt>
                <c:pt idx="3">
                  <c:v>0.40595238095238095</c:v>
                </c:pt>
                <c:pt idx="4">
                  <c:v>0.26380952380952383</c:v>
                </c:pt>
                <c:pt idx="5">
                  <c:v>2.9449275362318841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5DB-429A-82CB-83769A0C7DEA}"/>
            </c:ext>
          </c:extLst>
        </c:ser>
        <c:ser>
          <c:idx val="1"/>
          <c:order val="1"/>
          <c:tx>
            <c:strRef>
              <c:f>'fig8'!$E$13</c:f>
              <c:strCache>
                <c:ptCount val="1"/>
                <c:pt idx="0">
                  <c:v>8</c:v>
                </c:pt>
              </c:strCache>
            </c:strRef>
          </c:tx>
          <c:spPr>
            <a:ln w="19050" cap="rnd">
              <a:solidFill>
                <a:schemeClr val="accent2"/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'fig8'!$F$4:$K$4</c:f>
              <c:numCache>
                <c:formatCode>General</c:formatCode>
                <c:ptCount val="6"/>
                <c:pt idx="0">
                  <c:v>0</c:v>
                </c:pt>
                <c:pt idx="1">
                  <c:v>57</c:v>
                </c:pt>
                <c:pt idx="2">
                  <c:v>120</c:v>
                </c:pt>
                <c:pt idx="3">
                  <c:v>288</c:v>
                </c:pt>
                <c:pt idx="4">
                  <c:v>393</c:v>
                </c:pt>
                <c:pt idx="5">
                  <c:v>462</c:v>
                </c:pt>
              </c:numCache>
            </c:numRef>
          </c:xVal>
          <c:yVal>
            <c:numRef>
              <c:f>'fig8'!$F$13:$K$13</c:f>
              <c:numCache>
                <c:formatCode>0.000</c:formatCode>
                <c:ptCount val="6"/>
                <c:pt idx="1">
                  <c:v>1.9649122807017543</c:v>
                </c:pt>
                <c:pt idx="2">
                  <c:v>4.4301587301587304</c:v>
                </c:pt>
                <c:pt idx="3">
                  <c:v>0.1</c:v>
                </c:pt>
                <c:pt idx="4">
                  <c:v>7.1542857142857139</c:v>
                </c:pt>
                <c:pt idx="5">
                  <c:v>1.355072463768116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5DB-429A-82CB-83769A0C7DEA}"/>
            </c:ext>
          </c:extLst>
        </c:ser>
        <c:ser>
          <c:idx val="2"/>
          <c:order val="2"/>
          <c:tx>
            <c:strRef>
              <c:f>'fig8'!$E$14</c:f>
              <c:strCache>
                <c:ptCount val="1"/>
                <c:pt idx="0">
                  <c:v>12</c:v>
                </c:pt>
              </c:strCache>
            </c:strRef>
          </c:tx>
          <c:spPr>
            <a:ln w="19050" cap="rnd">
              <a:solidFill>
                <a:schemeClr val="accent3"/>
              </a:solidFill>
              <a:prstDash val="dash"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'fig8'!$F$4:$K$4</c:f>
              <c:numCache>
                <c:formatCode>General</c:formatCode>
                <c:ptCount val="6"/>
                <c:pt idx="0">
                  <c:v>0</c:v>
                </c:pt>
                <c:pt idx="1">
                  <c:v>57</c:v>
                </c:pt>
                <c:pt idx="2">
                  <c:v>120</c:v>
                </c:pt>
                <c:pt idx="3">
                  <c:v>288</c:v>
                </c:pt>
                <c:pt idx="4">
                  <c:v>393</c:v>
                </c:pt>
                <c:pt idx="5">
                  <c:v>462</c:v>
                </c:pt>
              </c:numCache>
            </c:numRef>
          </c:xVal>
          <c:yVal>
            <c:numRef>
              <c:f>'fig8'!$F$14:$K$14</c:f>
              <c:numCache>
                <c:formatCode>0.000</c:formatCode>
                <c:ptCount val="6"/>
                <c:pt idx="1">
                  <c:v>0.25964912280701757</c:v>
                </c:pt>
                <c:pt idx="2">
                  <c:v>0.31428571428571422</c:v>
                </c:pt>
                <c:pt idx="3">
                  <c:v>0.1</c:v>
                </c:pt>
                <c:pt idx="4">
                  <c:v>0.49142857142857144</c:v>
                </c:pt>
                <c:pt idx="5">
                  <c:v>0.33478260869565213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5DB-429A-82CB-83769A0C7DEA}"/>
            </c:ext>
          </c:extLst>
        </c:ser>
        <c:ser>
          <c:idx val="3"/>
          <c:order val="3"/>
          <c:tx>
            <c:strRef>
              <c:f>'fig8'!$E$15</c:f>
              <c:strCache>
                <c:ptCount val="1"/>
                <c:pt idx="0">
                  <c:v>16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'fig8'!$F$4:$K$4</c:f>
              <c:numCache>
                <c:formatCode>General</c:formatCode>
                <c:ptCount val="6"/>
                <c:pt idx="0">
                  <c:v>0</c:v>
                </c:pt>
                <c:pt idx="1">
                  <c:v>57</c:v>
                </c:pt>
                <c:pt idx="2">
                  <c:v>120</c:v>
                </c:pt>
                <c:pt idx="3">
                  <c:v>288</c:v>
                </c:pt>
                <c:pt idx="4">
                  <c:v>393</c:v>
                </c:pt>
                <c:pt idx="5">
                  <c:v>462</c:v>
                </c:pt>
              </c:numCache>
            </c:numRef>
          </c:xVal>
          <c:yVal>
            <c:numRef>
              <c:f>'fig8'!$F$15:$K$15</c:f>
              <c:numCache>
                <c:formatCode>0.000</c:formatCode>
                <c:ptCount val="6"/>
                <c:pt idx="1">
                  <c:v>2.4859649122807017</c:v>
                </c:pt>
                <c:pt idx="2">
                  <c:v>0.1</c:v>
                </c:pt>
                <c:pt idx="3">
                  <c:v>0.1</c:v>
                </c:pt>
                <c:pt idx="4">
                  <c:v>0.17333333333333334</c:v>
                </c:pt>
                <c:pt idx="5">
                  <c:v>0.1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5DB-429A-82CB-83769A0C7DEA}"/>
            </c:ext>
          </c:extLst>
        </c:ser>
        <c:ser>
          <c:idx val="4"/>
          <c:order val="4"/>
          <c:tx>
            <c:strRef>
              <c:f>'fig8'!$E$16</c:f>
              <c:strCache>
                <c:ptCount val="1"/>
                <c:pt idx="0">
                  <c:v>20</c:v>
                </c:pt>
              </c:strCache>
            </c:strRef>
          </c:tx>
          <c:spPr>
            <a:ln w="19050" cap="rnd">
              <a:solidFill>
                <a:schemeClr val="accent5"/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'fig8'!$F$4:$K$4</c:f>
              <c:numCache>
                <c:formatCode>General</c:formatCode>
                <c:ptCount val="6"/>
                <c:pt idx="0">
                  <c:v>0</c:v>
                </c:pt>
                <c:pt idx="1">
                  <c:v>57</c:v>
                </c:pt>
                <c:pt idx="2">
                  <c:v>120</c:v>
                </c:pt>
                <c:pt idx="3">
                  <c:v>288</c:v>
                </c:pt>
                <c:pt idx="4">
                  <c:v>393</c:v>
                </c:pt>
                <c:pt idx="5">
                  <c:v>462</c:v>
                </c:pt>
              </c:numCache>
            </c:numRef>
          </c:xVal>
          <c:yVal>
            <c:numRef>
              <c:f>'fig8'!$F$16:$K$16</c:f>
              <c:numCache>
                <c:formatCode>0.000</c:formatCode>
                <c:ptCount val="6"/>
                <c:pt idx="1">
                  <c:v>0.1</c:v>
                </c:pt>
                <c:pt idx="2">
                  <c:v>0.1</c:v>
                </c:pt>
                <c:pt idx="3">
                  <c:v>0.1</c:v>
                </c:pt>
                <c:pt idx="4">
                  <c:v>0.1</c:v>
                </c:pt>
                <c:pt idx="5">
                  <c:v>0.1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5DB-429A-82CB-83769A0C7DEA}"/>
            </c:ext>
          </c:extLst>
        </c:ser>
        <c:ser>
          <c:idx val="5"/>
          <c:order val="5"/>
          <c:tx>
            <c:strRef>
              <c:f>'fig8'!$E$17</c:f>
              <c:strCache>
                <c:ptCount val="1"/>
                <c:pt idx="0">
                  <c:v>40</c:v>
                </c:pt>
              </c:strCache>
            </c:strRef>
          </c:tx>
          <c:spPr>
            <a:ln w="19050" cap="rnd">
              <a:solidFill>
                <a:schemeClr val="accent6"/>
              </a:solidFill>
              <a:prstDash val="dash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solidFill>
                  <a:schemeClr val="accent6"/>
                </a:solidFill>
              </a:ln>
              <a:effectLst/>
            </c:spPr>
          </c:marker>
          <c:xVal>
            <c:numRef>
              <c:f>'fig8'!$F$4:$K$4</c:f>
              <c:numCache>
                <c:formatCode>General</c:formatCode>
                <c:ptCount val="6"/>
                <c:pt idx="0">
                  <c:v>0</c:v>
                </c:pt>
                <c:pt idx="1">
                  <c:v>57</c:v>
                </c:pt>
                <c:pt idx="2">
                  <c:v>120</c:v>
                </c:pt>
                <c:pt idx="3">
                  <c:v>288</c:v>
                </c:pt>
                <c:pt idx="4">
                  <c:v>393</c:v>
                </c:pt>
                <c:pt idx="5">
                  <c:v>462</c:v>
                </c:pt>
              </c:numCache>
            </c:numRef>
          </c:xVal>
          <c:yVal>
            <c:numRef>
              <c:f>'fig8'!$F$17:$K$17</c:f>
              <c:numCache>
                <c:formatCode>General</c:formatCode>
                <c:ptCount val="6"/>
                <c:pt idx="3" formatCode="0.000">
                  <c:v>0.1</c:v>
                </c:pt>
                <c:pt idx="4" formatCode="0.000">
                  <c:v>0.1</c:v>
                </c:pt>
                <c:pt idx="5" formatCode="0.000">
                  <c:v>0.1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5DB-429A-82CB-83769A0C7D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0686608"/>
        <c:axId val="390688248"/>
      </c:scatterChart>
      <c:valAx>
        <c:axId val="3906866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Palatino Linotype" panose="02040502050505030304" pitchFamily="18" charset="0"/>
                    <a:ea typeface="ＭＳ Ｐ明朝" panose="02020600040205080304" pitchFamily="18" charset="-128"/>
                    <a:cs typeface="Times New Roman" panose="02020603050405020304" pitchFamily="18" charset="0"/>
                  </a:defRPr>
                </a:pPr>
                <a:r>
                  <a:rPr lang="en-US"/>
                  <a:t>Elapsed time (d)</a:t>
                </a:r>
                <a:endParaRPr lang="ja-JP"/>
              </a:p>
            </c:rich>
          </c:tx>
          <c:layout>
            <c:manualLayout>
              <c:xMode val="edge"/>
              <c:yMode val="edge"/>
              <c:x val="0.74239073618982332"/>
              <c:y val="0.899532808398950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Palatino Linotype" panose="02040502050505030304" pitchFamily="18" charset="0"/>
                  <a:ea typeface="ＭＳ Ｐ明朝" panose="02020600040205080304" pitchFamily="18" charset="-128"/>
                  <a:cs typeface="Times New Roman" panose="02020603050405020304" pitchFamily="18" charset="0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Palatino Linotype" panose="02040502050505030304" pitchFamily="18" charset="0"/>
                <a:ea typeface="ＭＳ Ｐ明朝" panose="02020600040205080304" pitchFamily="18" charset="-128"/>
                <a:cs typeface="Times New Roman" panose="02020603050405020304" pitchFamily="18" charset="0"/>
              </a:defRPr>
            </a:pPr>
            <a:endParaRPr lang="ja-JP"/>
          </a:p>
        </c:txPr>
        <c:crossAx val="390688248"/>
        <c:crossesAt val="1.0000000000000002E-3"/>
        <c:crossBetween val="midCat"/>
      </c:valAx>
      <c:valAx>
        <c:axId val="390688248"/>
        <c:scaling>
          <c:logBase val="10"/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Palatino Linotype" panose="02040502050505030304" pitchFamily="18" charset="0"/>
                    <a:ea typeface="ＭＳ Ｐ明朝" panose="02020600040205080304" pitchFamily="18" charset="-128"/>
                    <a:cs typeface="Times New Roman" panose="02020603050405020304" pitchFamily="18" charset="0"/>
                  </a:defRPr>
                </a:pPr>
                <a:r>
                  <a:rPr lang="en-US"/>
                  <a:t>Accumulation rate</a:t>
                </a:r>
              </a:p>
              <a:p>
                <a:pPr>
                  <a:defRPr/>
                </a:pPr>
                <a:r>
                  <a:rPr lang="en-US"/>
                  <a:t> </a:t>
                </a:r>
                <a:r>
                  <a:rPr lang="en-US" i="1"/>
                  <a:t>r</a:t>
                </a:r>
                <a:r>
                  <a:rPr lang="en-US" baseline="-25000"/>
                  <a:t>acc</a:t>
                </a:r>
                <a:r>
                  <a:rPr lang="en-US"/>
                  <a:t> (mg-MPs/(m</a:t>
                </a:r>
                <a:r>
                  <a:rPr lang="en-US" baseline="30000"/>
                  <a:t>2</a:t>
                </a:r>
                <a:r>
                  <a:rPr lang="en-US"/>
                  <a:t>-sand</a:t>
                </a:r>
                <a:r>
                  <a:rPr lang="en-US" altLang="ja-JP" sz="1200" b="0" i="0" u="none" strike="noStrike" baseline="0">
                    <a:effectLst/>
                  </a:rPr>
                  <a:t>∙</a:t>
                </a:r>
                <a:r>
                  <a:rPr lang="en-US"/>
                  <a:t>d))</a:t>
                </a:r>
                <a:endParaRPr lang="ja-JP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Palatino Linotype" panose="02040502050505030304" pitchFamily="18" charset="0"/>
                  <a:ea typeface="ＭＳ Ｐ明朝" panose="02020600040205080304" pitchFamily="18" charset="-128"/>
                  <a:cs typeface="Times New Roman" panose="02020603050405020304" pitchFamily="18" charset="0"/>
                </a:defRPr>
              </a:pPr>
              <a:endParaRPr lang="ja-JP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Palatino Linotype" panose="02040502050505030304" pitchFamily="18" charset="0"/>
                <a:ea typeface="ＭＳ Ｐ明朝" panose="02020600040205080304" pitchFamily="18" charset="-128"/>
                <a:cs typeface="Times New Roman" panose="02020603050405020304" pitchFamily="18" charset="0"/>
              </a:defRPr>
            </a:pPr>
            <a:endParaRPr lang="ja-JP"/>
          </a:p>
        </c:txPr>
        <c:crossAx val="39068660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8522023201298311"/>
          <c:y val="0.12055503062117236"/>
          <c:w val="0.14016416737716703"/>
          <c:h val="0.62166719160104988"/>
        </c:manualLayout>
      </c:layout>
      <c:overlay val="0"/>
      <c:spPr>
        <a:noFill/>
        <a:ln>
          <a:solidFill>
            <a:schemeClr val="bg1">
              <a:lumMod val="75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Palatino Linotype" panose="02040502050505030304" pitchFamily="18" charset="0"/>
              <a:ea typeface="ＭＳ Ｐ明朝" panose="02020600040205080304" pitchFamily="18" charset="-128"/>
              <a:cs typeface="Times New Roman" panose="02020603050405020304" pitchFamily="18" charset="0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Palatino Linotype" panose="02040502050505030304" pitchFamily="18" charset="0"/>
          <a:ea typeface="ＭＳ Ｐ明朝" panose="02020600040205080304" pitchFamily="18" charset="-128"/>
          <a:cs typeface="Times New Roman" panose="02020603050405020304" pitchFamily="18" charset="0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131462825924357"/>
          <c:y val="5.6593050565413854E-2"/>
          <c:w val="0.67418135814472024"/>
          <c:h val="0.72557540702551437"/>
        </c:manualLayout>
      </c:layout>
      <c:scatterChart>
        <c:scatterStyle val="lineMarker"/>
        <c:varyColors val="0"/>
        <c:ser>
          <c:idx val="0"/>
          <c:order val="0"/>
          <c:tx>
            <c:strRef>
              <c:f>'fig10'!$P$8</c:f>
              <c:strCache>
                <c:ptCount val="1"/>
                <c:pt idx="0">
                  <c:v>B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x"/>
            <c:size val="8"/>
            <c:spPr>
              <a:noFill/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'fig10'!$O$9:$O$80</c:f>
              <c:numCache>
                <c:formatCode>0</c:formatCode>
                <c:ptCount val="72"/>
                <c:pt idx="0">
                  <c:v>3397</c:v>
                </c:pt>
                <c:pt idx="1">
                  <c:v>1858.4</c:v>
                </c:pt>
                <c:pt idx="2">
                  <c:v>4789.5</c:v>
                </c:pt>
                <c:pt idx="3">
                  <c:v>543.90000000000009</c:v>
                </c:pt>
                <c:pt idx="4">
                  <c:v>1389.3999999999999</c:v>
                </c:pt>
                <c:pt idx="5">
                  <c:v>262.29999999999995</c:v>
                </c:pt>
                <c:pt idx="6">
                  <c:v>359.1</c:v>
                </c:pt>
                <c:pt idx="7">
                  <c:v>5964.4000000000005</c:v>
                </c:pt>
                <c:pt idx="8">
                  <c:v>969.40000000000009</c:v>
                </c:pt>
                <c:pt idx="9">
                  <c:v>1282.4000000000001</c:v>
                </c:pt>
                <c:pt idx="10">
                  <c:v>4963.9999999999991</c:v>
                </c:pt>
                <c:pt idx="11">
                  <c:v>1340.2</c:v>
                </c:pt>
                <c:pt idx="12">
                  <c:v>4919.3000000000011</c:v>
                </c:pt>
                <c:pt idx="13">
                  <c:v>6418.6</c:v>
                </c:pt>
                <c:pt idx="14">
                  <c:v>4158.8999999999996</c:v>
                </c:pt>
                <c:pt idx="15">
                  <c:v>4251.1000000000004</c:v>
                </c:pt>
                <c:pt idx="16">
                  <c:v>10977.7</c:v>
                </c:pt>
                <c:pt idx="17">
                  <c:v>5013.5000000000009</c:v>
                </c:pt>
                <c:pt idx="18">
                  <c:v>1345.8999999999999</c:v>
                </c:pt>
                <c:pt idx="19">
                  <c:v>5729.0999999999995</c:v>
                </c:pt>
                <c:pt idx="20">
                  <c:v>1531.1</c:v>
                </c:pt>
                <c:pt idx="21">
                  <c:v>755.80000000000007</c:v>
                </c:pt>
                <c:pt idx="22">
                  <c:v>659.1</c:v>
                </c:pt>
                <c:pt idx="23">
                  <c:v>2260.2000000000003</c:v>
                </c:pt>
                <c:pt idx="24">
                  <c:v>35395.299999999996</c:v>
                </c:pt>
                <c:pt idx="25">
                  <c:v>15998.699999999999</c:v>
                </c:pt>
                <c:pt idx="26">
                  <c:v>45279.3</c:v>
                </c:pt>
                <c:pt idx="27">
                  <c:v>40090.5</c:v>
                </c:pt>
                <c:pt idx="28">
                  <c:v>2521.3000000000002</c:v>
                </c:pt>
                <c:pt idx="29">
                  <c:v>640.80000000000007</c:v>
                </c:pt>
                <c:pt idx="30">
                  <c:v>559.9</c:v>
                </c:pt>
                <c:pt idx="31">
                  <c:v>753.19999999999993</c:v>
                </c:pt>
                <c:pt idx="32">
                  <c:v>1207.1000000000001</c:v>
                </c:pt>
                <c:pt idx="33">
                  <c:v>1513.7</c:v>
                </c:pt>
                <c:pt idx="34">
                  <c:v>429.8</c:v>
                </c:pt>
                <c:pt idx="35">
                  <c:v>1263.4999999999998</c:v>
                </c:pt>
                <c:pt idx="36">
                  <c:v>13</c:v>
                </c:pt>
                <c:pt idx="37">
                  <c:v>13</c:v>
                </c:pt>
                <c:pt idx="38">
                  <c:v>13</c:v>
                </c:pt>
                <c:pt idx="39">
                  <c:v>108.7</c:v>
                </c:pt>
                <c:pt idx="40">
                  <c:v>32.700000000000003</c:v>
                </c:pt>
                <c:pt idx="41">
                  <c:v>13</c:v>
                </c:pt>
                <c:pt idx="42">
                  <c:v>13</c:v>
                </c:pt>
                <c:pt idx="43">
                  <c:v>13</c:v>
                </c:pt>
                <c:pt idx="44">
                  <c:v>88.8</c:v>
                </c:pt>
                <c:pt idx="45">
                  <c:v>13</c:v>
                </c:pt>
                <c:pt idx="46">
                  <c:v>13</c:v>
                </c:pt>
                <c:pt idx="47">
                  <c:v>215.2</c:v>
                </c:pt>
                <c:pt idx="48">
                  <c:v>13</c:v>
                </c:pt>
                <c:pt idx="49">
                  <c:v>26.4</c:v>
                </c:pt>
                <c:pt idx="50">
                  <c:v>13</c:v>
                </c:pt>
                <c:pt idx="51">
                  <c:v>50.5</c:v>
                </c:pt>
                <c:pt idx="52">
                  <c:v>29.4</c:v>
                </c:pt>
                <c:pt idx="53">
                  <c:v>32.599999999999994</c:v>
                </c:pt>
                <c:pt idx="54">
                  <c:v>71.599999999999994</c:v>
                </c:pt>
                <c:pt idx="55">
                  <c:v>13</c:v>
                </c:pt>
                <c:pt idx="56">
                  <c:v>13</c:v>
                </c:pt>
                <c:pt idx="57">
                  <c:v>13</c:v>
                </c:pt>
                <c:pt idx="58">
                  <c:v>13</c:v>
                </c:pt>
                <c:pt idx="59">
                  <c:v>13</c:v>
                </c:pt>
                <c:pt idx="60">
                  <c:v>220.5</c:v>
                </c:pt>
                <c:pt idx="61">
                  <c:v>64.699999999999989</c:v>
                </c:pt>
                <c:pt idx="62">
                  <c:v>435.59999999999997</c:v>
                </c:pt>
                <c:pt idx="63">
                  <c:v>13</c:v>
                </c:pt>
                <c:pt idx="64">
                  <c:v>48.4</c:v>
                </c:pt>
                <c:pt idx="65">
                  <c:v>13</c:v>
                </c:pt>
                <c:pt idx="66">
                  <c:v>19.3</c:v>
                </c:pt>
                <c:pt idx="67">
                  <c:v>62.4</c:v>
                </c:pt>
                <c:pt idx="68">
                  <c:v>68.099999999999994</c:v>
                </c:pt>
                <c:pt idx="69">
                  <c:v>21.6</c:v>
                </c:pt>
                <c:pt idx="70">
                  <c:v>48.4</c:v>
                </c:pt>
                <c:pt idx="71">
                  <c:v>191.89999999999998</c:v>
                </c:pt>
              </c:numCache>
            </c:numRef>
          </c:xVal>
          <c:yVal>
            <c:numRef>
              <c:f>'fig10'!$P$9:$P$80</c:f>
              <c:numCache>
                <c:formatCode>General</c:formatCode>
                <c:ptCount val="72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A1A-4BA5-8825-3FB58CEBD53A}"/>
            </c:ext>
          </c:extLst>
        </c:ser>
        <c:ser>
          <c:idx val="1"/>
          <c:order val="1"/>
          <c:tx>
            <c:strRef>
              <c:f>'fig10'!$Q$8</c:f>
              <c:strCache>
                <c:ptCount val="1"/>
                <c:pt idx="0">
                  <c:v>C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triangle"/>
            <c:size val="8"/>
            <c:spPr>
              <a:noFill/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'fig10'!$O$9:$O$80</c:f>
              <c:numCache>
                <c:formatCode>0</c:formatCode>
                <c:ptCount val="72"/>
                <c:pt idx="0">
                  <c:v>3397</c:v>
                </c:pt>
                <c:pt idx="1">
                  <c:v>1858.4</c:v>
                </c:pt>
                <c:pt idx="2">
                  <c:v>4789.5</c:v>
                </c:pt>
                <c:pt idx="3">
                  <c:v>543.90000000000009</c:v>
                </c:pt>
                <c:pt idx="4">
                  <c:v>1389.3999999999999</c:v>
                </c:pt>
                <c:pt idx="5">
                  <c:v>262.29999999999995</c:v>
                </c:pt>
                <c:pt idx="6">
                  <c:v>359.1</c:v>
                </c:pt>
                <c:pt idx="7">
                  <c:v>5964.4000000000005</c:v>
                </c:pt>
                <c:pt idx="8">
                  <c:v>969.40000000000009</c:v>
                </c:pt>
                <c:pt idx="9">
                  <c:v>1282.4000000000001</c:v>
                </c:pt>
                <c:pt idx="10">
                  <c:v>4963.9999999999991</c:v>
                </c:pt>
                <c:pt idx="11">
                  <c:v>1340.2</c:v>
                </c:pt>
                <c:pt idx="12">
                  <c:v>4919.3000000000011</c:v>
                </c:pt>
                <c:pt idx="13">
                  <c:v>6418.6</c:v>
                </c:pt>
                <c:pt idx="14">
                  <c:v>4158.8999999999996</c:v>
                </c:pt>
                <c:pt idx="15">
                  <c:v>4251.1000000000004</c:v>
                </c:pt>
                <c:pt idx="16">
                  <c:v>10977.7</c:v>
                </c:pt>
                <c:pt idx="17">
                  <c:v>5013.5000000000009</c:v>
                </c:pt>
                <c:pt idx="18">
                  <c:v>1345.8999999999999</c:v>
                </c:pt>
                <c:pt idx="19">
                  <c:v>5729.0999999999995</c:v>
                </c:pt>
                <c:pt idx="20">
                  <c:v>1531.1</c:v>
                </c:pt>
                <c:pt idx="21">
                  <c:v>755.80000000000007</c:v>
                </c:pt>
                <c:pt idx="22">
                  <c:v>659.1</c:v>
                </c:pt>
                <c:pt idx="23">
                  <c:v>2260.2000000000003</c:v>
                </c:pt>
                <c:pt idx="24">
                  <c:v>35395.299999999996</c:v>
                </c:pt>
                <c:pt idx="25">
                  <c:v>15998.699999999999</c:v>
                </c:pt>
                <c:pt idx="26">
                  <c:v>45279.3</c:v>
                </c:pt>
                <c:pt idx="27">
                  <c:v>40090.5</c:v>
                </c:pt>
                <c:pt idx="28">
                  <c:v>2521.3000000000002</c:v>
                </c:pt>
                <c:pt idx="29">
                  <c:v>640.80000000000007</c:v>
                </c:pt>
                <c:pt idx="30">
                  <c:v>559.9</c:v>
                </c:pt>
                <c:pt idx="31">
                  <c:v>753.19999999999993</c:v>
                </c:pt>
                <c:pt idx="32">
                  <c:v>1207.1000000000001</c:v>
                </c:pt>
                <c:pt idx="33">
                  <c:v>1513.7</c:v>
                </c:pt>
                <c:pt idx="34">
                  <c:v>429.8</c:v>
                </c:pt>
                <c:pt idx="35">
                  <c:v>1263.4999999999998</c:v>
                </c:pt>
                <c:pt idx="36">
                  <c:v>13</c:v>
                </c:pt>
                <c:pt idx="37">
                  <c:v>13</c:v>
                </c:pt>
                <c:pt idx="38">
                  <c:v>13</c:v>
                </c:pt>
                <c:pt idx="39">
                  <c:v>108.7</c:v>
                </c:pt>
                <c:pt idx="40">
                  <c:v>32.700000000000003</c:v>
                </c:pt>
                <c:pt idx="41">
                  <c:v>13</c:v>
                </c:pt>
                <c:pt idx="42">
                  <c:v>13</c:v>
                </c:pt>
                <c:pt idx="43">
                  <c:v>13</c:v>
                </c:pt>
                <c:pt idx="44">
                  <c:v>88.8</c:v>
                </c:pt>
                <c:pt idx="45">
                  <c:v>13</c:v>
                </c:pt>
                <c:pt idx="46">
                  <c:v>13</c:v>
                </c:pt>
                <c:pt idx="47">
                  <c:v>215.2</c:v>
                </c:pt>
                <c:pt idx="48">
                  <c:v>13</c:v>
                </c:pt>
                <c:pt idx="49">
                  <c:v>26.4</c:v>
                </c:pt>
                <c:pt idx="50">
                  <c:v>13</c:v>
                </c:pt>
                <c:pt idx="51">
                  <c:v>50.5</c:v>
                </c:pt>
                <c:pt idx="52">
                  <c:v>29.4</c:v>
                </c:pt>
                <c:pt idx="53">
                  <c:v>32.599999999999994</c:v>
                </c:pt>
                <c:pt idx="54">
                  <c:v>71.599999999999994</c:v>
                </c:pt>
                <c:pt idx="55">
                  <c:v>13</c:v>
                </c:pt>
                <c:pt idx="56">
                  <c:v>13</c:v>
                </c:pt>
                <c:pt idx="57">
                  <c:v>13</c:v>
                </c:pt>
                <c:pt idx="58">
                  <c:v>13</c:v>
                </c:pt>
                <c:pt idx="59">
                  <c:v>13</c:v>
                </c:pt>
                <c:pt idx="60">
                  <c:v>220.5</c:v>
                </c:pt>
                <c:pt idx="61">
                  <c:v>64.699999999999989</c:v>
                </c:pt>
                <c:pt idx="62">
                  <c:v>435.59999999999997</c:v>
                </c:pt>
                <c:pt idx="63">
                  <c:v>13</c:v>
                </c:pt>
                <c:pt idx="64">
                  <c:v>48.4</c:v>
                </c:pt>
                <c:pt idx="65">
                  <c:v>13</c:v>
                </c:pt>
                <c:pt idx="66">
                  <c:v>19.3</c:v>
                </c:pt>
                <c:pt idx="67">
                  <c:v>62.4</c:v>
                </c:pt>
                <c:pt idx="68">
                  <c:v>68.099999999999994</c:v>
                </c:pt>
                <c:pt idx="69">
                  <c:v>21.6</c:v>
                </c:pt>
                <c:pt idx="70">
                  <c:v>48.4</c:v>
                </c:pt>
                <c:pt idx="71">
                  <c:v>191.89999999999998</c:v>
                </c:pt>
              </c:numCache>
            </c:numRef>
          </c:xVal>
          <c:yVal>
            <c:numRef>
              <c:f>'fig10'!$Q$9:$Q$80</c:f>
              <c:numCache>
                <c:formatCode>General</c:formatCode>
                <c:ptCount val="72"/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A1A-4BA5-8825-3FB58CEBD53A}"/>
            </c:ext>
          </c:extLst>
        </c:ser>
        <c:ser>
          <c:idx val="2"/>
          <c:order val="2"/>
          <c:tx>
            <c:strRef>
              <c:f>'fig10'!$R$8</c:f>
              <c:strCache>
                <c:ptCount val="1"/>
                <c:pt idx="0">
                  <c:v>D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8"/>
            <c:spPr>
              <a:noFill/>
              <a:ln w="9525">
                <a:solidFill>
                  <a:srgbClr val="00B050"/>
                </a:solidFill>
              </a:ln>
              <a:effectLst/>
            </c:spPr>
          </c:marker>
          <c:xVal>
            <c:numRef>
              <c:f>'fig10'!$O$9:$O$80</c:f>
              <c:numCache>
                <c:formatCode>0</c:formatCode>
                <c:ptCount val="72"/>
                <c:pt idx="0">
                  <c:v>3397</c:v>
                </c:pt>
                <c:pt idx="1">
                  <c:v>1858.4</c:v>
                </c:pt>
                <c:pt idx="2">
                  <c:v>4789.5</c:v>
                </c:pt>
                <c:pt idx="3">
                  <c:v>543.90000000000009</c:v>
                </c:pt>
                <c:pt idx="4">
                  <c:v>1389.3999999999999</c:v>
                </c:pt>
                <c:pt idx="5">
                  <c:v>262.29999999999995</c:v>
                </c:pt>
                <c:pt idx="6">
                  <c:v>359.1</c:v>
                </c:pt>
                <c:pt idx="7">
                  <c:v>5964.4000000000005</c:v>
                </c:pt>
                <c:pt idx="8">
                  <c:v>969.40000000000009</c:v>
                </c:pt>
                <c:pt idx="9">
                  <c:v>1282.4000000000001</c:v>
                </c:pt>
                <c:pt idx="10">
                  <c:v>4963.9999999999991</c:v>
                </c:pt>
                <c:pt idx="11">
                  <c:v>1340.2</c:v>
                </c:pt>
                <c:pt idx="12">
                  <c:v>4919.3000000000011</c:v>
                </c:pt>
                <c:pt idx="13">
                  <c:v>6418.6</c:v>
                </c:pt>
                <c:pt idx="14">
                  <c:v>4158.8999999999996</c:v>
                </c:pt>
                <c:pt idx="15">
                  <c:v>4251.1000000000004</c:v>
                </c:pt>
                <c:pt idx="16">
                  <c:v>10977.7</c:v>
                </c:pt>
                <c:pt idx="17">
                  <c:v>5013.5000000000009</c:v>
                </c:pt>
                <c:pt idx="18">
                  <c:v>1345.8999999999999</c:v>
                </c:pt>
                <c:pt idx="19">
                  <c:v>5729.0999999999995</c:v>
                </c:pt>
                <c:pt idx="20">
                  <c:v>1531.1</c:v>
                </c:pt>
                <c:pt idx="21">
                  <c:v>755.80000000000007</c:v>
                </c:pt>
                <c:pt idx="22">
                  <c:v>659.1</c:v>
                </c:pt>
                <c:pt idx="23">
                  <c:v>2260.2000000000003</c:v>
                </c:pt>
                <c:pt idx="24">
                  <c:v>35395.299999999996</c:v>
                </c:pt>
                <c:pt idx="25">
                  <c:v>15998.699999999999</c:v>
                </c:pt>
                <c:pt idx="26">
                  <c:v>45279.3</c:v>
                </c:pt>
                <c:pt idx="27">
                  <c:v>40090.5</c:v>
                </c:pt>
                <c:pt idx="28">
                  <c:v>2521.3000000000002</c:v>
                </c:pt>
                <c:pt idx="29">
                  <c:v>640.80000000000007</c:v>
                </c:pt>
                <c:pt idx="30">
                  <c:v>559.9</c:v>
                </c:pt>
                <c:pt idx="31">
                  <c:v>753.19999999999993</c:v>
                </c:pt>
                <c:pt idx="32">
                  <c:v>1207.1000000000001</c:v>
                </c:pt>
                <c:pt idx="33">
                  <c:v>1513.7</c:v>
                </c:pt>
                <c:pt idx="34">
                  <c:v>429.8</c:v>
                </c:pt>
                <c:pt idx="35">
                  <c:v>1263.4999999999998</c:v>
                </c:pt>
                <c:pt idx="36">
                  <c:v>13</c:v>
                </c:pt>
                <c:pt idx="37">
                  <c:v>13</c:v>
                </c:pt>
                <c:pt idx="38">
                  <c:v>13</c:v>
                </c:pt>
                <c:pt idx="39">
                  <c:v>108.7</c:v>
                </c:pt>
                <c:pt idx="40">
                  <c:v>32.700000000000003</c:v>
                </c:pt>
                <c:pt idx="41">
                  <c:v>13</c:v>
                </c:pt>
                <c:pt idx="42">
                  <c:v>13</c:v>
                </c:pt>
                <c:pt idx="43">
                  <c:v>13</c:v>
                </c:pt>
                <c:pt idx="44">
                  <c:v>88.8</c:v>
                </c:pt>
                <c:pt idx="45">
                  <c:v>13</c:v>
                </c:pt>
                <c:pt idx="46">
                  <c:v>13</c:v>
                </c:pt>
                <c:pt idx="47">
                  <c:v>215.2</c:v>
                </c:pt>
                <c:pt idx="48">
                  <c:v>13</c:v>
                </c:pt>
                <c:pt idx="49">
                  <c:v>26.4</c:v>
                </c:pt>
                <c:pt idx="50">
                  <c:v>13</c:v>
                </c:pt>
                <c:pt idx="51">
                  <c:v>50.5</c:v>
                </c:pt>
                <c:pt idx="52">
                  <c:v>29.4</c:v>
                </c:pt>
                <c:pt idx="53">
                  <c:v>32.599999999999994</c:v>
                </c:pt>
                <c:pt idx="54">
                  <c:v>71.599999999999994</c:v>
                </c:pt>
                <c:pt idx="55">
                  <c:v>13</c:v>
                </c:pt>
                <c:pt idx="56">
                  <c:v>13</c:v>
                </c:pt>
                <c:pt idx="57">
                  <c:v>13</c:v>
                </c:pt>
                <c:pt idx="58">
                  <c:v>13</c:v>
                </c:pt>
                <c:pt idx="59">
                  <c:v>13</c:v>
                </c:pt>
                <c:pt idx="60">
                  <c:v>220.5</c:v>
                </c:pt>
                <c:pt idx="61">
                  <c:v>64.699999999999989</c:v>
                </c:pt>
                <c:pt idx="62">
                  <c:v>435.59999999999997</c:v>
                </c:pt>
                <c:pt idx="63">
                  <c:v>13</c:v>
                </c:pt>
                <c:pt idx="64">
                  <c:v>48.4</c:v>
                </c:pt>
                <c:pt idx="65">
                  <c:v>13</c:v>
                </c:pt>
                <c:pt idx="66">
                  <c:v>19.3</c:v>
                </c:pt>
                <c:pt idx="67">
                  <c:v>62.4</c:v>
                </c:pt>
                <c:pt idx="68">
                  <c:v>68.099999999999994</c:v>
                </c:pt>
                <c:pt idx="69">
                  <c:v>21.6</c:v>
                </c:pt>
                <c:pt idx="70">
                  <c:v>48.4</c:v>
                </c:pt>
                <c:pt idx="71">
                  <c:v>191.89999999999998</c:v>
                </c:pt>
              </c:numCache>
            </c:numRef>
          </c:xVal>
          <c:yVal>
            <c:numRef>
              <c:f>'fig10'!$R$9:$R$80</c:f>
              <c:numCache>
                <c:formatCode>General</c:formatCode>
                <c:ptCount val="72"/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A1A-4BA5-8825-3FB58CEBD5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77866607"/>
        <c:axId val="725785503"/>
      </c:scatterChart>
      <c:scatterChart>
        <c:scatterStyle val="smoothMarker"/>
        <c:varyColors val="0"/>
        <c:ser>
          <c:idx val="3"/>
          <c:order val="3"/>
          <c:tx>
            <c:strRef>
              <c:f>'fig10'!$U$8</c:f>
              <c:strCache>
                <c:ptCount val="1"/>
                <c:pt idx="0">
                  <c:v>Regression curve</c:v>
                </c:pt>
              </c:strCache>
            </c:strRef>
          </c:tx>
          <c:spPr>
            <a:ln w="6350" cap="rnd">
              <a:solidFill>
                <a:schemeClr val="bg1">
                  <a:lumMod val="65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'fig10'!$T$9:$T$109</c:f>
              <c:numCache>
                <c:formatCode>General</c:formatCode>
                <c:ptCount val="101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  <c:pt idx="11">
                  <c:v>110</c:v>
                </c:pt>
                <c:pt idx="12">
                  <c:v>120</c:v>
                </c:pt>
                <c:pt idx="13">
                  <c:v>130</c:v>
                </c:pt>
                <c:pt idx="14">
                  <c:v>140</c:v>
                </c:pt>
                <c:pt idx="15">
                  <c:v>150</c:v>
                </c:pt>
                <c:pt idx="16">
                  <c:v>160</c:v>
                </c:pt>
                <c:pt idx="17">
                  <c:v>170</c:v>
                </c:pt>
                <c:pt idx="18">
                  <c:v>180</c:v>
                </c:pt>
                <c:pt idx="19">
                  <c:v>190</c:v>
                </c:pt>
                <c:pt idx="20">
                  <c:v>200</c:v>
                </c:pt>
                <c:pt idx="21">
                  <c:v>210</c:v>
                </c:pt>
                <c:pt idx="22">
                  <c:v>220</c:v>
                </c:pt>
                <c:pt idx="23">
                  <c:v>230</c:v>
                </c:pt>
                <c:pt idx="24">
                  <c:v>240</c:v>
                </c:pt>
                <c:pt idx="25">
                  <c:v>250</c:v>
                </c:pt>
                <c:pt idx="26">
                  <c:v>260</c:v>
                </c:pt>
                <c:pt idx="27">
                  <c:v>270</c:v>
                </c:pt>
                <c:pt idx="28">
                  <c:v>280</c:v>
                </c:pt>
                <c:pt idx="29">
                  <c:v>290</c:v>
                </c:pt>
                <c:pt idx="30">
                  <c:v>300</c:v>
                </c:pt>
                <c:pt idx="31">
                  <c:v>310</c:v>
                </c:pt>
                <c:pt idx="32">
                  <c:v>320</c:v>
                </c:pt>
                <c:pt idx="33">
                  <c:v>330</c:v>
                </c:pt>
                <c:pt idx="34">
                  <c:v>340</c:v>
                </c:pt>
                <c:pt idx="35">
                  <c:v>350</c:v>
                </c:pt>
                <c:pt idx="36">
                  <c:v>360</c:v>
                </c:pt>
                <c:pt idx="37">
                  <c:v>370</c:v>
                </c:pt>
                <c:pt idx="38">
                  <c:v>380</c:v>
                </c:pt>
                <c:pt idx="39">
                  <c:v>390</c:v>
                </c:pt>
                <c:pt idx="40">
                  <c:v>400</c:v>
                </c:pt>
                <c:pt idx="41">
                  <c:v>410</c:v>
                </c:pt>
                <c:pt idx="42">
                  <c:v>420</c:v>
                </c:pt>
                <c:pt idx="43">
                  <c:v>430</c:v>
                </c:pt>
                <c:pt idx="44">
                  <c:v>440</c:v>
                </c:pt>
                <c:pt idx="45">
                  <c:v>450</c:v>
                </c:pt>
                <c:pt idx="46">
                  <c:v>460</c:v>
                </c:pt>
                <c:pt idx="47">
                  <c:v>470</c:v>
                </c:pt>
                <c:pt idx="48">
                  <c:v>480</c:v>
                </c:pt>
                <c:pt idx="49">
                  <c:v>490</c:v>
                </c:pt>
                <c:pt idx="50">
                  <c:v>500</c:v>
                </c:pt>
                <c:pt idx="51">
                  <c:v>510</c:v>
                </c:pt>
                <c:pt idx="52">
                  <c:v>520</c:v>
                </c:pt>
                <c:pt idx="53">
                  <c:v>530</c:v>
                </c:pt>
                <c:pt idx="54">
                  <c:v>540</c:v>
                </c:pt>
                <c:pt idx="55">
                  <c:v>550</c:v>
                </c:pt>
                <c:pt idx="56">
                  <c:v>560</c:v>
                </c:pt>
                <c:pt idx="57">
                  <c:v>570</c:v>
                </c:pt>
                <c:pt idx="58">
                  <c:v>580</c:v>
                </c:pt>
                <c:pt idx="59">
                  <c:v>590</c:v>
                </c:pt>
                <c:pt idx="60">
                  <c:v>600</c:v>
                </c:pt>
                <c:pt idx="61">
                  <c:v>610</c:v>
                </c:pt>
                <c:pt idx="62">
                  <c:v>620</c:v>
                </c:pt>
                <c:pt idx="63">
                  <c:v>630</c:v>
                </c:pt>
                <c:pt idx="64">
                  <c:v>640</c:v>
                </c:pt>
                <c:pt idx="65">
                  <c:v>650</c:v>
                </c:pt>
                <c:pt idx="66">
                  <c:v>660</c:v>
                </c:pt>
                <c:pt idx="67">
                  <c:v>670</c:v>
                </c:pt>
                <c:pt idx="68">
                  <c:v>680</c:v>
                </c:pt>
                <c:pt idx="69">
                  <c:v>690</c:v>
                </c:pt>
                <c:pt idx="70">
                  <c:v>700</c:v>
                </c:pt>
                <c:pt idx="71">
                  <c:v>710</c:v>
                </c:pt>
                <c:pt idx="72">
                  <c:v>720</c:v>
                </c:pt>
                <c:pt idx="73">
                  <c:v>730</c:v>
                </c:pt>
                <c:pt idx="74">
                  <c:v>740</c:v>
                </c:pt>
                <c:pt idx="75">
                  <c:v>750</c:v>
                </c:pt>
                <c:pt idx="76">
                  <c:v>760</c:v>
                </c:pt>
                <c:pt idx="77">
                  <c:v>770</c:v>
                </c:pt>
                <c:pt idx="78">
                  <c:v>780</c:v>
                </c:pt>
                <c:pt idx="79">
                  <c:v>790</c:v>
                </c:pt>
                <c:pt idx="80">
                  <c:v>800</c:v>
                </c:pt>
                <c:pt idx="81">
                  <c:v>810</c:v>
                </c:pt>
                <c:pt idx="82">
                  <c:v>820</c:v>
                </c:pt>
                <c:pt idx="83">
                  <c:v>830</c:v>
                </c:pt>
                <c:pt idx="84">
                  <c:v>840</c:v>
                </c:pt>
                <c:pt idx="85">
                  <c:v>850</c:v>
                </c:pt>
                <c:pt idx="86">
                  <c:v>860</c:v>
                </c:pt>
                <c:pt idx="87">
                  <c:v>870</c:v>
                </c:pt>
                <c:pt idx="88">
                  <c:v>880</c:v>
                </c:pt>
                <c:pt idx="89">
                  <c:v>890</c:v>
                </c:pt>
                <c:pt idx="90">
                  <c:v>900</c:v>
                </c:pt>
                <c:pt idx="91">
                  <c:v>910</c:v>
                </c:pt>
                <c:pt idx="92">
                  <c:v>920</c:v>
                </c:pt>
                <c:pt idx="93">
                  <c:v>930</c:v>
                </c:pt>
                <c:pt idx="94">
                  <c:v>940</c:v>
                </c:pt>
                <c:pt idx="95">
                  <c:v>950</c:v>
                </c:pt>
                <c:pt idx="96">
                  <c:v>960</c:v>
                </c:pt>
                <c:pt idx="97">
                  <c:v>970</c:v>
                </c:pt>
                <c:pt idx="98">
                  <c:v>980</c:v>
                </c:pt>
                <c:pt idx="99">
                  <c:v>990</c:v>
                </c:pt>
                <c:pt idx="100">
                  <c:v>1000</c:v>
                </c:pt>
              </c:numCache>
            </c:numRef>
          </c:xVal>
          <c:yVal>
            <c:numRef>
              <c:f>'fig10'!$U$9:$U$109</c:f>
              <c:numCache>
                <c:formatCode>0.0E+00</c:formatCode>
                <c:ptCount val="101"/>
                <c:pt idx="0">
                  <c:v>3.4825628152100628E-15</c:v>
                </c:pt>
                <c:pt idx="1">
                  <c:v>1.3819670988609244E-14</c:v>
                </c:pt>
                <c:pt idx="2">
                  <c:v>5.4839874071842977E-14</c:v>
                </c:pt>
                <c:pt idx="3">
                  <c:v>2.176181900925177E-13</c:v>
                </c:pt>
                <c:pt idx="4">
                  <c:v>8.6356282651341187E-13</c:v>
                </c:pt>
                <c:pt idx="5">
                  <c:v>3.4268309786850234E-12</c:v>
                </c:pt>
                <c:pt idx="6">
                  <c:v>1.3598513270653832E-11</c:v>
                </c:pt>
                <c:pt idx="7">
                  <c:v>5.3962265520759486E-11</c:v>
                </c:pt>
                <c:pt idx="8">
                  <c:v>2.1413562216894191E-10</c:v>
                </c:pt>
                <c:pt idx="9">
                  <c:v>8.4974313471400087E-10</c:v>
                </c:pt>
                <c:pt idx="10">
                  <c:v>3.3719910135345417E-9</c:v>
                </c:pt>
                <c:pt idx="11">
                  <c:v>1.3380894585348989E-8</c:v>
                </c:pt>
                <c:pt idx="12">
                  <c:v>5.3098698622334768E-8</c:v>
                </c:pt>
                <c:pt idx="13">
                  <c:v>2.107087418563744E-7</c:v>
                </c:pt>
                <c:pt idx="14">
                  <c:v>8.3614390326002137E-7</c:v>
                </c:pt>
                <c:pt idx="15">
                  <c:v>3.3180176716591213E-6</c:v>
                </c:pt>
                <c:pt idx="16">
                  <c:v>1.3166585469640693E-5</c:v>
                </c:pt>
                <c:pt idx="17">
                  <c:v>5.224622726022419E-5</c:v>
                </c:pt>
                <c:pt idx="18">
                  <c:v>2.0729381069446715E-4</c:v>
                </c:pt>
                <c:pt idx="19">
                  <c:v>8.2208730459845713E-4</c:v>
                </c:pt>
                <c:pt idx="20">
                  <c:v>3.254304825171259E-3</c:v>
                </c:pt>
                <c:pt idx="21">
                  <c:v>1.2790337489650866E-2</c:v>
                </c:pt>
                <c:pt idx="22">
                  <c:v>4.8898787139504511E-2</c:v>
                </c:pt>
                <c:pt idx="23">
                  <c:v>0.16944815491227555</c:v>
                </c:pt>
                <c:pt idx="24">
                  <c:v>0.44739074522182842</c:v>
                </c:pt>
                <c:pt idx="25">
                  <c:v>0.76262146812688003</c:v>
                </c:pt>
                <c:pt idx="26">
                  <c:v>0.92726591749323872</c:v>
                </c:pt>
                <c:pt idx="27">
                  <c:v>0.9806164159487758</c:v>
                </c:pt>
                <c:pt idx="28">
                  <c:v>0.99504346441014391</c:v>
                </c:pt>
                <c:pt idx="29">
                  <c:v>0.9987463029125403</c:v>
                </c:pt>
                <c:pt idx="30">
                  <c:v>0.99968377126629238</c:v>
                </c:pt>
                <c:pt idx="31">
                  <c:v>0.99992029137388294</c:v>
                </c:pt>
                <c:pt idx="32">
                  <c:v>0.9999799121955163</c:v>
                </c:pt>
                <c:pt idx="33">
                  <c:v>0.99999493778888382</c:v>
                </c:pt>
                <c:pt idx="34">
                  <c:v>0.99999872431587078</c:v>
                </c:pt>
                <c:pt idx="35">
                  <c:v>0.99999967852676408</c:v>
                </c:pt>
                <c:pt idx="36">
                  <c:v>0.99999991898859186</c:v>
                </c:pt>
                <c:pt idx="37">
                  <c:v>0.99999997958509046</c:v>
                </c:pt>
                <c:pt idx="38">
                  <c:v>0.99999999485543412</c:v>
                </c:pt>
                <c:pt idx="39">
                  <c:v>0.99999999870356726</c:v>
                </c:pt>
                <c:pt idx="40">
                  <c:v>0.99999999967329845</c:v>
                </c:pt>
                <c:pt idx="41">
                  <c:v>0.99999999991767097</c:v>
                </c:pt>
                <c:pt idx="42">
                  <c:v>0.99999999997925304</c:v>
                </c:pt>
                <c:pt idx="43">
                  <c:v>0.99999999999477174</c:v>
                </c:pt>
                <c:pt idx="44">
                  <c:v>0.99999999999868239</c:v>
                </c:pt>
                <c:pt idx="45">
                  <c:v>0.99999999999966804</c:v>
                </c:pt>
                <c:pt idx="46">
                  <c:v>0.99999999999991629</c:v>
                </c:pt>
                <c:pt idx="47">
                  <c:v>0.99999999999997891</c:v>
                </c:pt>
                <c:pt idx="48">
                  <c:v>0.99999999999999467</c:v>
                </c:pt>
                <c:pt idx="49">
                  <c:v>0.99999999999999867</c:v>
                </c:pt>
                <c:pt idx="50">
                  <c:v>0.99999999999999956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1</c:v>
                </c:pt>
                <c:pt idx="68">
                  <c:v>1</c:v>
                </c:pt>
                <c:pt idx="69">
                  <c:v>1</c:v>
                </c:pt>
                <c:pt idx="70">
                  <c:v>1</c:v>
                </c:pt>
                <c:pt idx="71">
                  <c:v>1</c:v>
                </c:pt>
                <c:pt idx="72">
                  <c:v>1</c:v>
                </c:pt>
                <c:pt idx="73">
                  <c:v>1</c:v>
                </c:pt>
                <c:pt idx="74">
                  <c:v>1</c:v>
                </c:pt>
                <c:pt idx="75">
                  <c:v>1</c:v>
                </c:pt>
                <c:pt idx="76">
                  <c:v>1</c:v>
                </c:pt>
                <c:pt idx="77">
                  <c:v>1</c:v>
                </c:pt>
                <c:pt idx="78">
                  <c:v>1</c:v>
                </c:pt>
                <c:pt idx="79">
                  <c:v>1</c:v>
                </c:pt>
                <c:pt idx="80">
                  <c:v>1</c:v>
                </c:pt>
                <c:pt idx="81">
                  <c:v>1</c:v>
                </c:pt>
                <c:pt idx="82">
                  <c:v>1</c:v>
                </c:pt>
                <c:pt idx="83">
                  <c:v>1</c:v>
                </c:pt>
                <c:pt idx="84">
                  <c:v>1</c:v>
                </c:pt>
                <c:pt idx="85">
                  <c:v>1</c:v>
                </c:pt>
                <c:pt idx="86">
                  <c:v>1</c:v>
                </c:pt>
                <c:pt idx="87">
                  <c:v>1</c:v>
                </c:pt>
                <c:pt idx="88">
                  <c:v>1</c:v>
                </c:pt>
                <c:pt idx="89">
                  <c:v>1</c:v>
                </c:pt>
                <c:pt idx="90">
                  <c:v>1</c:v>
                </c:pt>
                <c:pt idx="91">
                  <c:v>1</c:v>
                </c:pt>
                <c:pt idx="92">
                  <c:v>1</c:v>
                </c:pt>
                <c:pt idx="93">
                  <c:v>1</c:v>
                </c:pt>
                <c:pt idx="94">
                  <c:v>1</c:v>
                </c:pt>
                <c:pt idx="95">
                  <c:v>1</c:v>
                </c:pt>
                <c:pt idx="96">
                  <c:v>1</c:v>
                </c:pt>
                <c:pt idx="97">
                  <c:v>1</c:v>
                </c:pt>
                <c:pt idx="98">
                  <c:v>1</c:v>
                </c:pt>
                <c:pt idx="99">
                  <c:v>1</c:v>
                </c:pt>
                <c:pt idx="100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DA1A-4BA5-8825-3FB58CEBD5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77866607"/>
        <c:axId val="725785503"/>
      </c:scatterChart>
      <c:valAx>
        <c:axId val="777866607"/>
        <c:scaling>
          <c:orientation val="minMax"/>
          <c:max val="100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/>
                    </a:solidFill>
                    <a:latin typeface="Palatino Linotype" panose="02040502050505030304" pitchFamily="18" charset="0"/>
                    <a:ea typeface="+mn-ea"/>
                    <a:cs typeface="+mn-cs"/>
                  </a:defRPr>
                </a:pPr>
                <a:r>
                  <a:rPr lang="en-US"/>
                  <a:t>MPs content </a:t>
                </a:r>
                <a:r>
                  <a:rPr lang="en-US" i="1"/>
                  <a:t>x</a:t>
                </a:r>
                <a:r>
                  <a:rPr lang="en-US"/>
                  <a:t> (mg-MPs/m</a:t>
                </a:r>
                <a:r>
                  <a:rPr lang="en-US" baseline="30000"/>
                  <a:t>2</a:t>
                </a:r>
                <a:r>
                  <a:rPr lang="en-US"/>
                  <a:t>-sand)</a:t>
                </a:r>
                <a:endParaRPr lang="ja-JP"/>
              </a:p>
            </c:rich>
          </c:tx>
          <c:layout>
            <c:manualLayout>
              <c:xMode val="edge"/>
              <c:yMode val="edge"/>
              <c:x val="0.39286817789381201"/>
              <c:y val="0.9141535368234785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/>
                  </a:solidFill>
                  <a:latin typeface="Palatino Linotype" panose="02040502050505030304" pitchFamily="18" charset="0"/>
                  <a:ea typeface="+mn-ea"/>
                  <a:cs typeface="+mn-cs"/>
                </a:defRPr>
              </a:pPr>
              <a:endParaRPr lang="ja-JP"/>
            </a:p>
          </c:txPr>
        </c:title>
        <c:numFmt formatCode="0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/>
                </a:solidFill>
                <a:latin typeface="Palatino Linotype" panose="02040502050505030304" pitchFamily="18" charset="0"/>
                <a:ea typeface="+mn-ea"/>
                <a:cs typeface="+mn-cs"/>
              </a:defRPr>
            </a:pPr>
            <a:endParaRPr lang="ja-JP"/>
          </a:p>
        </c:txPr>
        <c:crossAx val="725785503"/>
        <c:crosses val="autoZero"/>
        <c:crossBetween val="midCat"/>
        <c:majorUnit val="200"/>
      </c:valAx>
      <c:valAx>
        <c:axId val="725785503"/>
        <c:scaling>
          <c:orientation val="minMax"/>
          <c:max val="1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/>
                    </a:solidFill>
                    <a:latin typeface="Palatino Linotype" panose="02040502050505030304" pitchFamily="18" charset="0"/>
                    <a:ea typeface="+mn-ea"/>
                    <a:cs typeface="+mn-cs"/>
                  </a:defRPr>
                </a:pPr>
                <a:r>
                  <a:rPr lang="en-US"/>
                  <a:t>Probability of being determined as HS</a:t>
                </a:r>
                <a:endParaRPr lang="ja-JP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/>
                  </a:solidFill>
                  <a:latin typeface="Palatino Linotype" panose="02040502050505030304" pitchFamily="18" charset="0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/>
                </a:solidFill>
                <a:latin typeface="Palatino Linotype" panose="02040502050505030304" pitchFamily="18" charset="0"/>
                <a:ea typeface="+mn-ea"/>
                <a:cs typeface="+mn-cs"/>
              </a:defRPr>
            </a:pPr>
            <a:endParaRPr lang="ja-JP"/>
          </a:p>
        </c:txPr>
        <c:crossAx val="777866607"/>
        <c:crosses val="autoZero"/>
        <c:crossBetween val="midCat"/>
        <c:majorUnit val="1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42146308898299001"/>
          <c:y val="0.30509721963157294"/>
          <c:w val="0.51783306094018833"/>
          <c:h val="0.36785034745418982"/>
        </c:manualLayout>
      </c:layout>
      <c:overlay val="0"/>
      <c:spPr>
        <a:noFill/>
        <a:ln>
          <a:solidFill>
            <a:schemeClr val="tx1">
              <a:lumMod val="75000"/>
              <a:lumOff val="25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/>
              </a:solidFill>
              <a:latin typeface="Palatino Linotype" panose="02040502050505030304" pitchFamily="18" charset="0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400">
          <a:solidFill>
            <a:schemeClr val="tx1"/>
          </a:solidFill>
          <a:latin typeface="Palatino Linotype" panose="02040502050505030304" pitchFamily="18" charset="0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6</xdr:row>
      <xdr:rowOff>0</xdr:rowOff>
    </xdr:from>
    <xdr:to>
      <xdr:col>19</xdr:col>
      <xdr:colOff>619125</xdr:colOff>
      <xdr:row>20</xdr:row>
      <xdr:rowOff>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ADF95F3E-A3FA-48C9-B7C2-2E6097CFAF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381000</xdr:colOff>
      <xdr:row>49</xdr:row>
      <xdr:rowOff>69273</xdr:rowOff>
    </xdr:from>
    <xdr:to>
      <xdr:col>12</xdr:col>
      <xdr:colOff>277091</xdr:colOff>
      <xdr:row>63</xdr:row>
      <xdr:rowOff>145473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E21202BB-0330-4099-BFED-75ED695650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0.50482</cdr:x>
      <cdr:y>0.05172</cdr:y>
    </cdr:from>
    <cdr:to>
      <cdr:x>0.50482</cdr:x>
      <cdr:y>0.83463</cdr:y>
    </cdr:to>
    <cdr:cxnSp macro="">
      <cdr:nvCxnSpPr>
        <cdr:cNvPr id="3" name="直線コネクタ 2">
          <a:extLst xmlns:a="http://schemas.openxmlformats.org/drawingml/2006/main">
            <a:ext uri="{FF2B5EF4-FFF2-40B4-BE49-F238E27FC236}">
              <a16:creationId xmlns:a16="http://schemas.microsoft.com/office/drawing/2014/main" id="{94A5163F-03BD-4FF9-8C46-01BF19E80532}"/>
            </a:ext>
          </a:extLst>
        </cdr:cNvPr>
        <cdr:cNvCxnSpPr/>
      </cdr:nvCxnSpPr>
      <cdr:spPr>
        <a:xfrm xmlns:a="http://schemas.openxmlformats.org/drawingml/2006/main" flipH="1">
          <a:off x="2043567" y="137937"/>
          <a:ext cx="0" cy="2088021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0.32733</cdr:x>
      <cdr:y>0.00673</cdr:y>
    </cdr:from>
    <cdr:to>
      <cdr:x>0.4581</cdr:x>
      <cdr:y>0.12003</cdr:y>
    </cdr:to>
    <cdr:sp macro="" textlink="">
      <cdr:nvSpPr>
        <cdr:cNvPr id="4" name="テキスト ボックス 3">
          <a:extLst xmlns:a="http://schemas.openxmlformats.org/drawingml/2006/main">
            <a:ext uri="{FF2B5EF4-FFF2-40B4-BE49-F238E27FC236}">
              <a16:creationId xmlns:a16="http://schemas.microsoft.com/office/drawing/2014/main" id="{08788361-DB1F-4C71-9BCD-E9AA6F6A106B}"/>
            </a:ext>
          </a:extLst>
        </cdr:cNvPr>
        <cdr:cNvSpPr txBox="1"/>
      </cdr:nvSpPr>
      <cdr:spPr>
        <a:xfrm xmlns:a="http://schemas.openxmlformats.org/drawingml/2006/main">
          <a:off x="1325058" y="17949"/>
          <a:ext cx="529374" cy="3021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altLang="ja-JP" sz="1100">
              <a:latin typeface="Times New Roman" panose="02020603050405020304" pitchFamily="18" charset="0"/>
              <a:cs typeface="Times New Roman" panose="02020603050405020304" pitchFamily="18" charset="0"/>
            </a:rPr>
            <a:t>HS</a:t>
          </a:r>
          <a:endParaRPr lang="ja-JP" altLang="en-US" sz="1100"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  <cdr:relSizeAnchor xmlns:cdr="http://schemas.openxmlformats.org/drawingml/2006/chartDrawing">
    <cdr:from>
      <cdr:x>0.58612</cdr:x>
      <cdr:y>0.00673</cdr:y>
    </cdr:from>
    <cdr:to>
      <cdr:x>0.71689</cdr:x>
      <cdr:y>0.12003</cdr:y>
    </cdr:to>
    <cdr:sp macro="" textlink="">
      <cdr:nvSpPr>
        <cdr:cNvPr id="5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DDFF4F6A-B998-47EF-9594-F60671782C17}"/>
            </a:ext>
          </a:extLst>
        </cdr:cNvPr>
        <cdr:cNvSpPr txBox="1"/>
      </cdr:nvSpPr>
      <cdr:spPr>
        <a:xfrm xmlns:a="http://schemas.openxmlformats.org/drawingml/2006/main">
          <a:off x="2372670" y="17949"/>
          <a:ext cx="529374" cy="3021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1100">
              <a:latin typeface="Times New Roman" panose="02020603050405020304" pitchFamily="18" charset="0"/>
              <a:cs typeface="Times New Roman" panose="02020603050405020304" pitchFamily="18" charset="0"/>
            </a:rPr>
            <a:t>nHS</a:t>
          </a:r>
          <a:endParaRPr lang="ja-JP" altLang="en-US" sz="1100"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20</xdr:row>
      <xdr:rowOff>0</xdr:rowOff>
    </xdr:from>
    <xdr:to>
      <xdr:col>11</xdr:col>
      <xdr:colOff>0</xdr:colOff>
      <xdr:row>32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AD733732-B48B-41CC-8758-67AFC353E9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0.65612</cdr:x>
      <cdr:y>0.00458</cdr:y>
    </cdr:from>
    <cdr:to>
      <cdr:x>0.99634</cdr:x>
      <cdr:y>0.12125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1729C20A-E6BF-4281-B07E-49ADDE435F03}"/>
            </a:ext>
          </a:extLst>
        </cdr:cNvPr>
        <cdr:cNvSpPr txBox="1"/>
      </cdr:nvSpPr>
      <cdr:spPr>
        <a:xfrm xmlns:a="http://schemas.openxmlformats.org/drawingml/2006/main">
          <a:off x="3412250" y="13097"/>
          <a:ext cx="1769350" cy="3333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altLang="ja-JP" sz="1200">
              <a:solidFill>
                <a:sysClr val="windowText" lastClr="000000"/>
              </a:solidFill>
              <a:latin typeface="Palatino Linotype" panose="02040502050505030304" pitchFamily="18" charset="0"/>
              <a:ea typeface="ＭＳ Ｐ明朝" panose="02020600040205080304" pitchFamily="18" charset="-128"/>
              <a:cs typeface="Times New Roman" panose="02020603050405020304" pitchFamily="18" charset="0"/>
            </a:rPr>
            <a:t>Distance from road (m)</a:t>
          </a:r>
          <a:endParaRPr lang="ja-JP" altLang="en-US" sz="1200">
            <a:solidFill>
              <a:sysClr val="windowText" lastClr="000000"/>
            </a:solidFill>
            <a:latin typeface="Palatino Linotype" panose="02040502050505030304" pitchFamily="18" charset="0"/>
            <a:ea typeface="ＭＳ Ｐ明朝" panose="02020600040205080304" pitchFamily="18" charset="-128"/>
            <a:cs typeface="Times New Roman" panose="02020603050405020304" pitchFamily="18" charset="0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11</xdr:row>
      <xdr:rowOff>241788</xdr:rowOff>
    </xdr:from>
    <xdr:to>
      <xdr:col>13</xdr:col>
      <xdr:colOff>685799</xdr:colOff>
      <xdr:row>23</xdr:row>
      <xdr:rowOff>241787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FF4EAA40-0764-4D38-AB6E-38002CFF07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26</xdr:col>
      <xdr:colOff>0</xdr:colOff>
      <xdr:row>2</xdr:row>
      <xdr:rowOff>0</xdr:rowOff>
    </xdr:from>
    <xdr:ext cx="304800" cy="304800"/>
    <xdr:sp macro="" textlink="">
      <xdr:nvSpPr>
        <xdr:cNvPr id="2" name="AutoShape 1" descr="\tau ={\frac  {(n-1)t}{{\sqrt  {n(n-2)+nt^{2}}}}}">
          <a:extLst>
            <a:ext uri="{FF2B5EF4-FFF2-40B4-BE49-F238E27FC236}">
              <a16:creationId xmlns:a16="http://schemas.microsoft.com/office/drawing/2014/main" id="{7FFACD66-6ACD-4932-AE61-5E48818F209E}"/>
            </a:ext>
          </a:extLst>
        </xdr:cNvPr>
        <xdr:cNvSpPr>
          <a:spLocks noChangeAspect="1" noChangeArrowheads="1"/>
        </xdr:cNvSpPr>
      </xdr:nvSpPr>
      <xdr:spPr bwMode="auto">
        <a:xfrm>
          <a:off x="20745450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26</xdr:col>
      <xdr:colOff>0</xdr:colOff>
      <xdr:row>2</xdr:row>
      <xdr:rowOff>0</xdr:rowOff>
    </xdr:from>
    <xdr:ext cx="304800" cy="304800"/>
    <xdr:sp macro="" textlink="">
      <xdr:nvSpPr>
        <xdr:cNvPr id="3" name="AutoShape 2" descr="\tau ={\frac  {(n-1)t}{{\sqrt  {n(n-2)+nt^{2}}}}}">
          <a:extLst>
            <a:ext uri="{FF2B5EF4-FFF2-40B4-BE49-F238E27FC236}">
              <a16:creationId xmlns:a16="http://schemas.microsoft.com/office/drawing/2014/main" id="{21581EE1-58A7-4824-BD54-23D09833791C}"/>
            </a:ext>
          </a:extLst>
        </xdr:cNvPr>
        <xdr:cNvSpPr>
          <a:spLocks noChangeAspect="1" noChangeArrowheads="1"/>
        </xdr:cNvSpPr>
      </xdr:nvSpPr>
      <xdr:spPr bwMode="auto">
        <a:xfrm>
          <a:off x="20745450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26</xdr:col>
      <xdr:colOff>0</xdr:colOff>
      <xdr:row>2</xdr:row>
      <xdr:rowOff>0</xdr:rowOff>
    </xdr:from>
    <xdr:ext cx="304800" cy="304800"/>
    <xdr:sp macro="" textlink="">
      <xdr:nvSpPr>
        <xdr:cNvPr id="4" name="AutoShape 3" descr="\tau ={\frac  {(n-1)t}{{\sqrt  {n(n-2)+nt^{2}}}}}">
          <a:extLst>
            <a:ext uri="{FF2B5EF4-FFF2-40B4-BE49-F238E27FC236}">
              <a16:creationId xmlns:a16="http://schemas.microsoft.com/office/drawing/2014/main" id="{161D4637-07AA-4C77-871B-C1A98FCC5C4A}"/>
            </a:ext>
          </a:extLst>
        </xdr:cNvPr>
        <xdr:cNvSpPr>
          <a:spLocks noChangeAspect="1" noChangeArrowheads="1"/>
        </xdr:cNvSpPr>
      </xdr:nvSpPr>
      <xdr:spPr bwMode="auto">
        <a:xfrm>
          <a:off x="20745450" y="571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27</xdr:col>
      <xdr:colOff>0</xdr:colOff>
      <xdr:row>2</xdr:row>
      <xdr:rowOff>0</xdr:rowOff>
    </xdr:from>
    <xdr:ext cx="304800" cy="304800"/>
    <xdr:sp macro="" textlink="">
      <xdr:nvSpPr>
        <xdr:cNvPr id="5" name="AutoShape 5" descr="\tau ={\frac  {(n-1)t}{{\sqrt  {n(n-2)+nt^{2}}}}}">
          <a:extLst>
            <a:ext uri="{FF2B5EF4-FFF2-40B4-BE49-F238E27FC236}">
              <a16:creationId xmlns:a16="http://schemas.microsoft.com/office/drawing/2014/main" id="{441383AC-1BEA-4279-BDEC-B120855A5728}"/>
            </a:ext>
          </a:extLst>
        </xdr:cNvPr>
        <xdr:cNvSpPr>
          <a:spLocks noChangeAspect="1" noChangeArrowheads="1"/>
        </xdr:cNvSpPr>
      </xdr:nvSpPr>
      <xdr:spPr bwMode="auto">
        <a:xfrm>
          <a:off x="21431250" y="38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3D4567-CB01-4E36-8F9B-7F6A3E061A74}">
  <dimension ref="A1:S87"/>
  <sheetViews>
    <sheetView showGridLines="0" tabSelected="1" zoomScaleNormal="100" workbookViewId="0"/>
  </sheetViews>
  <sheetFormatPr defaultColWidth="9" defaultRowHeight="15"/>
  <cols>
    <col min="1" max="1" width="9" style="31"/>
    <col min="2" max="2" width="18.125" style="31" bestFit="1" customWidth="1"/>
    <col min="3" max="6" width="9" style="31"/>
    <col min="7" max="7" width="18.375" style="31" bestFit="1" customWidth="1"/>
    <col min="8" max="10" width="9" style="31"/>
    <col min="11" max="11" width="18.375" style="31" bestFit="1" customWidth="1"/>
    <col min="12" max="21" width="9" style="31"/>
    <col min="22" max="22" width="17.125" style="31" bestFit="1" customWidth="1"/>
    <col min="23" max="16384" width="9" style="31"/>
  </cols>
  <sheetData>
    <row r="1" spans="1:13">
      <c r="A1" s="31" t="s">
        <v>5</v>
      </c>
    </row>
    <row r="3" spans="1:13">
      <c r="C3" s="31">
        <v>4</v>
      </c>
      <c r="H3" s="31">
        <v>1</v>
      </c>
      <c r="L3" s="31">
        <v>2</v>
      </c>
    </row>
    <row r="5" spans="1:13" ht="30">
      <c r="B5" s="31" t="s">
        <v>154</v>
      </c>
      <c r="D5" s="49" t="s">
        <v>158</v>
      </c>
      <c r="G5" s="31" t="s">
        <v>155</v>
      </c>
      <c r="K5" s="31" t="s">
        <v>156</v>
      </c>
    </row>
    <row r="6" spans="1:13">
      <c r="B6" s="31" t="s">
        <v>157</v>
      </c>
      <c r="D6" s="31" t="s">
        <v>33</v>
      </c>
      <c r="G6" s="31" t="s">
        <v>157</v>
      </c>
      <c r="I6" s="31" t="s">
        <v>34</v>
      </c>
      <c r="K6" s="31" t="s">
        <v>157</v>
      </c>
      <c r="M6" s="31" t="s">
        <v>35</v>
      </c>
    </row>
    <row r="7" spans="1:13">
      <c r="B7" s="31" t="s">
        <v>36</v>
      </c>
      <c r="C7" s="50">
        <v>0.8</v>
      </c>
      <c r="D7" s="38">
        <v>3397</v>
      </c>
      <c r="G7" s="31" t="s">
        <v>37</v>
      </c>
      <c r="H7" s="50">
        <f>$C7+H$3</f>
        <v>1.8</v>
      </c>
      <c r="I7" s="38">
        <v>4919.3000000000011</v>
      </c>
      <c r="K7" s="31" t="s">
        <v>38</v>
      </c>
      <c r="L7" s="50">
        <f>$C7+L$3</f>
        <v>2.8</v>
      </c>
      <c r="M7" s="38">
        <v>35395.299999999996</v>
      </c>
    </row>
    <row r="8" spans="1:13">
      <c r="B8" s="31" t="s">
        <v>39</v>
      </c>
      <c r="C8" s="50">
        <v>0.9</v>
      </c>
      <c r="D8" s="38">
        <v>1858.4</v>
      </c>
      <c r="G8" s="31" t="s">
        <v>40</v>
      </c>
      <c r="H8" s="50">
        <f t="shared" ref="H8:H18" si="0">$C8+H$3</f>
        <v>1.9</v>
      </c>
      <c r="I8" s="38">
        <v>6418.6</v>
      </c>
      <c r="K8" s="31" t="s">
        <v>41</v>
      </c>
      <c r="L8" s="50">
        <f t="shared" ref="L8:L18" si="1">$C8+L$3</f>
        <v>2.9</v>
      </c>
      <c r="M8" s="38">
        <v>15998.699999999999</v>
      </c>
    </row>
    <row r="9" spans="1:13">
      <c r="B9" s="31" t="s">
        <v>42</v>
      </c>
      <c r="C9" s="50">
        <v>1</v>
      </c>
      <c r="D9" s="38">
        <v>4789.5</v>
      </c>
      <c r="G9" s="31" t="s">
        <v>43</v>
      </c>
      <c r="H9" s="50">
        <f t="shared" si="0"/>
        <v>2</v>
      </c>
      <c r="I9" s="38">
        <v>4158.8999999999996</v>
      </c>
      <c r="K9" s="31" t="s">
        <v>44</v>
      </c>
      <c r="L9" s="50">
        <f t="shared" si="1"/>
        <v>3</v>
      </c>
      <c r="M9" s="38">
        <v>45279.3</v>
      </c>
    </row>
    <row r="10" spans="1:13">
      <c r="B10" s="31" t="s">
        <v>45</v>
      </c>
      <c r="C10" s="50">
        <v>1.1000000000000001</v>
      </c>
      <c r="D10" s="38">
        <v>543.90000000000009</v>
      </c>
      <c r="G10" s="31" t="s">
        <v>46</v>
      </c>
      <c r="H10" s="50">
        <f t="shared" si="0"/>
        <v>2.1</v>
      </c>
      <c r="I10" s="38">
        <v>4251.1000000000004</v>
      </c>
      <c r="K10" s="31" t="s">
        <v>47</v>
      </c>
      <c r="L10" s="50">
        <f t="shared" si="1"/>
        <v>3.1</v>
      </c>
      <c r="M10" s="38">
        <v>40090.5</v>
      </c>
    </row>
    <row r="11" spans="1:13">
      <c r="B11" s="31" t="s">
        <v>48</v>
      </c>
      <c r="C11" s="50">
        <v>1.2</v>
      </c>
      <c r="D11" s="38">
        <v>1389.3999999999999</v>
      </c>
      <c r="G11" s="31" t="s">
        <v>49</v>
      </c>
      <c r="H11" s="50">
        <f t="shared" si="0"/>
        <v>2.2000000000000002</v>
      </c>
      <c r="I11" s="38">
        <v>10977.7</v>
      </c>
      <c r="K11" s="31" t="s">
        <v>50</v>
      </c>
      <c r="L11" s="50">
        <f t="shared" si="1"/>
        <v>3.2</v>
      </c>
      <c r="M11" s="38">
        <v>2521.3000000000002</v>
      </c>
    </row>
    <row r="12" spans="1:13">
      <c r="B12" s="31" t="s">
        <v>51</v>
      </c>
      <c r="C12" s="50">
        <v>0.8</v>
      </c>
      <c r="D12" s="38">
        <v>262.29999999999995</v>
      </c>
      <c r="G12" s="31" t="s">
        <v>52</v>
      </c>
      <c r="H12" s="50">
        <f t="shared" si="0"/>
        <v>1.8</v>
      </c>
      <c r="I12" s="38">
        <v>5013.5000000000009</v>
      </c>
      <c r="K12" s="31" t="s">
        <v>53</v>
      </c>
      <c r="L12" s="50">
        <f t="shared" si="1"/>
        <v>2.8</v>
      </c>
      <c r="M12" s="38">
        <v>640.80000000000007</v>
      </c>
    </row>
    <row r="13" spans="1:13">
      <c r="B13" s="31" t="s">
        <v>54</v>
      </c>
      <c r="C13" s="50">
        <v>0.9</v>
      </c>
      <c r="D13" s="38">
        <v>359.1</v>
      </c>
      <c r="G13" s="31" t="s">
        <v>55</v>
      </c>
      <c r="H13" s="50">
        <f t="shared" si="0"/>
        <v>1.9</v>
      </c>
      <c r="I13" s="38">
        <v>1345.8999999999999</v>
      </c>
      <c r="K13" s="31" t="s">
        <v>56</v>
      </c>
      <c r="L13" s="50">
        <f t="shared" si="1"/>
        <v>2.9</v>
      </c>
      <c r="M13" s="38">
        <v>559.9</v>
      </c>
    </row>
    <row r="14" spans="1:13">
      <c r="B14" s="31" t="s">
        <v>57</v>
      </c>
      <c r="C14" s="50">
        <v>1</v>
      </c>
      <c r="D14" s="38">
        <v>5964.4000000000005</v>
      </c>
      <c r="G14" s="31" t="s">
        <v>58</v>
      </c>
      <c r="H14" s="50">
        <f t="shared" si="0"/>
        <v>2</v>
      </c>
      <c r="I14" s="38">
        <v>5729.0999999999995</v>
      </c>
      <c r="K14" s="31" t="s">
        <v>59</v>
      </c>
      <c r="L14" s="50">
        <f t="shared" si="1"/>
        <v>3</v>
      </c>
      <c r="M14" s="38">
        <v>753.19999999999993</v>
      </c>
    </row>
    <row r="15" spans="1:13">
      <c r="B15" s="31" t="s">
        <v>60</v>
      </c>
      <c r="C15" s="50">
        <v>1.1000000000000001</v>
      </c>
      <c r="D15" s="38">
        <v>969.40000000000009</v>
      </c>
      <c r="G15" s="31" t="s">
        <v>61</v>
      </c>
      <c r="H15" s="50">
        <f t="shared" si="0"/>
        <v>2.1</v>
      </c>
      <c r="I15" s="38">
        <v>1531.1</v>
      </c>
      <c r="K15" s="31" t="s">
        <v>62</v>
      </c>
      <c r="L15" s="50">
        <f t="shared" si="1"/>
        <v>3.1</v>
      </c>
      <c r="M15" s="38">
        <v>1207.1000000000001</v>
      </c>
    </row>
    <row r="16" spans="1:13">
      <c r="B16" s="31" t="s">
        <v>63</v>
      </c>
      <c r="C16" s="50">
        <v>1.2</v>
      </c>
      <c r="D16" s="38">
        <v>1282.4000000000001</v>
      </c>
      <c r="G16" s="31" t="s">
        <v>64</v>
      </c>
      <c r="H16" s="50">
        <f t="shared" si="0"/>
        <v>2.2000000000000002</v>
      </c>
      <c r="I16" s="38">
        <v>755.80000000000007</v>
      </c>
      <c r="K16" s="31" t="s">
        <v>65</v>
      </c>
      <c r="L16" s="50">
        <f t="shared" si="1"/>
        <v>3.2</v>
      </c>
      <c r="M16" s="38">
        <v>1513.7</v>
      </c>
    </row>
    <row r="17" spans="2:13">
      <c r="B17" s="31" t="s">
        <v>66</v>
      </c>
      <c r="C17" s="50">
        <v>0.8</v>
      </c>
      <c r="D17" s="38">
        <v>4963.9999999999991</v>
      </c>
      <c r="G17" s="31" t="s">
        <v>67</v>
      </c>
      <c r="H17" s="50">
        <f t="shared" si="0"/>
        <v>1.8</v>
      </c>
      <c r="I17" s="38">
        <v>659.1</v>
      </c>
      <c r="K17" s="31" t="s">
        <v>68</v>
      </c>
      <c r="L17" s="50">
        <f t="shared" si="1"/>
        <v>2.8</v>
      </c>
      <c r="M17" s="38">
        <v>429.8</v>
      </c>
    </row>
    <row r="18" spans="2:13">
      <c r="B18" s="31" t="s">
        <v>69</v>
      </c>
      <c r="C18" s="50">
        <v>0.9</v>
      </c>
      <c r="D18" s="38">
        <v>1340.2</v>
      </c>
      <c r="G18" s="31" t="s">
        <v>70</v>
      </c>
      <c r="H18" s="50">
        <f t="shared" si="0"/>
        <v>1.9</v>
      </c>
      <c r="I18" s="38">
        <v>2260.2000000000003</v>
      </c>
      <c r="K18" s="31" t="s">
        <v>71</v>
      </c>
      <c r="L18" s="50">
        <f t="shared" si="1"/>
        <v>2.9</v>
      </c>
      <c r="M18" s="38">
        <v>1263.4999999999998</v>
      </c>
    </row>
    <row r="19" spans="2:13">
      <c r="D19" s="38"/>
      <c r="I19" s="38"/>
      <c r="M19" s="38"/>
    </row>
    <row r="20" spans="2:13">
      <c r="B20" s="31" t="s">
        <v>6</v>
      </c>
      <c r="D20" s="31" t="s">
        <v>72</v>
      </c>
      <c r="G20" s="31" t="s">
        <v>6</v>
      </c>
      <c r="I20" s="31" t="s">
        <v>73</v>
      </c>
      <c r="K20" s="31" t="s">
        <v>6</v>
      </c>
      <c r="M20" s="31" t="s">
        <v>74</v>
      </c>
    </row>
    <row r="21" spans="2:13">
      <c r="B21" s="31" t="s">
        <v>75</v>
      </c>
      <c r="C21" s="50">
        <f>C7+$C$3</f>
        <v>4.8</v>
      </c>
      <c r="D21" s="38">
        <v>13</v>
      </c>
      <c r="G21" s="31" t="s">
        <v>76</v>
      </c>
      <c r="H21" s="50">
        <f>$C21+H$3</f>
        <v>5.8</v>
      </c>
      <c r="I21" s="38">
        <v>13</v>
      </c>
      <c r="K21" s="31" t="s">
        <v>77</v>
      </c>
      <c r="L21" s="50">
        <f>$C21+L$3</f>
        <v>6.8</v>
      </c>
      <c r="M21" s="38">
        <v>220.5</v>
      </c>
    </row>
    <row r="22" spans="2:13">
      <c r="B22" s="31" t="s">
        <v>78</v>
      </c>
      <c r="C22" s="50">
        <f t="shared" ref="C22:C32" si="2">C8+$C$3</f>
        <v>4.9000000000000004</v>
      </c>
      <c r="D22" s="38">
        <v>13</v>
      </c>
      <c r="G22" s="31" t="s">
        <v>79</v>
      </c>
      <c r="H22" s="50">
        <f t="shared" ref="H22:H32" si="3">$C22+H$3</f>
        <v>5.9</v>
      </c>
      <c r="I22" s="38">
        <v>26.4</v>
      </c>
      <c r="K22" s="31" t="s">
        <v>80</v>
      </c>
      <c r="L22" s="50">
        <f t="shared" ref="L22:L32" si="4">$C22+L$3</f>
        <v>6.9</v>
      </c>
      <c r="M22" s="38">
        <v>64.699999999999989</v>
      </c>
    </row>
    <row r="23" spans="2:13">
      <c r="B23" s="31" t="s">
        <v>81</v>
      </c>
      <c r="C23" s="50">
        <f t="shared" si="2"/>
        <v>5</v>
      </c>
      <c r="D23" s="38">
        <v>13</v>
      </c>
      <c r="G23" s="31" t="s">
        <v>82</v>
      </c>
      <c r="H23" s="50">
        <f t="shared" si="3"/>
        <v>6</v>
      </c>
      <c r="I23" s="38">
        <v>13</v>
      </c>
      <c r="K23" s="31" t="s">
        <v>83</v>
      </c>
      <c r="L23" s="50">
        <f t="shared" si="4"/>
        <v>7</v>
      </c>
      <c r="M23" s="38">
        <v>435.59999999999997</v>
      </c>
    </row>
    <row r="24" spans="2:13">
      <c r="B24" s="31" t="s">
        <v>84</v>
      </c>
      <c r="C24" s="50">
        <f t="shared" si="2"/>
        <v>5.0999999999999996</v>
      </c>
      <c r="D24" s="38">
        <v>108.7</v>
      </c>
      <c r="G24" s="31" t="s">
        <v>85</v>
      </c>
      <c r="H24" s="50">
        <f t="shared" si="3"/>
        <v>6.1</v>
      </c>
      <c r="I24" s="38">
        <v>50.5</v>
      </c>
      <c r="K24" s="31" t="s">
        <v>86</v>
      </c>
      <c r="L24" s="50">
        <f t="shared" si="4"/>
        <v>7.1</v>
      </c>
      <c r="M24" s="38">
        <v>13</v>
      </c>
    </row>
    <row r="25" spans="2:13">
      <c r="B25" s="31" t="s">
        <v>87</v>
      </c>
      <c r="C25" s="50">
        <f t="shared" si="2"/>
        <v>5.2</v>
      </c>
      <c r="D25" s="38">
        <v>32.700000000000003</v>
      </c>
      <c r="G25" s="31" t="s">
        <v>88</v>
      </c>
      <c r="H25" s="50">
        <f t="shared" si="3"/>
        <v>6.2</v>
      </c>
      <c r="I25" s="38">
        <v>29.4</v>
      </c>
      <c r="K25" s="31" t="s">
        <v>89</v>
      </c>
      <c r="L25" s="50">
        <f t="shared" si="4"/>
        <v>7.2</v>
      </c>
      <c r="M25" s="38">
        <v>48.4</v>
      </c>
    </row>
    <row r="26" spans="2:13">
      <c r="B26" s="31" t="s">
        <v>90</v>
      </c>
      <c r="C26" s="50">
        <f t="shared" si="2"/>
        <v>4.8</v>
      </c>
      <c r="D26" s="38">
        <v>13</v>
      </c>
      <c r="G26" s="31" t="s">
        <v>91</v>
      </c>
      <c r="H26" s="50">
        <f t="shared" si="3"/>
        <v>5.8</v>
      </c>
      <c r="I26" s="38">
        <v>32.599999999999994</v>
      </c>
      <c r="K26" s="31" t="s">
        <v>92</v>
      </c>
      <c r="L26" s="50">
        <f t="shared" si="4"/>
        <v>6.8</v>
      </c>
      <c r="M26" s="38">
        <v>13</v>
      </c>
    </row>
    <row r="27" spans="2:13">
      <c r="B27" s="31" t="s">
        <v>93</v>
      </c>
      <c r="C27" s="50">
        <f t="shared" si="2"/>
        <v>4.9000000000000004</v>
      </c>
      <c r="D27" s="38">
        <v>13</v>
      </c>
      <c r="G27" s="31" t="s">
        <v>94</v>
      </c>
      <c r="H27" s="50">
        <f t="shared" si="3"/>
        <v>5.9</v>
      </c>
      <c r="I27" s="38">
        <v>71.599999999999994</v>
      </c>
      <c r="K27" s="31" t="s">
        <v>95</v>
      </c>
      <c r="L27" s="50">
        <f t="shared" si="4"/>
        <v>6.9</v>
      </c>
      <c r="M27" s="38">
        <v>19.3</v>
      </c>
    </row>
    <row r="28" spans="2:13">
      <c r="B28" s="31" t="s">
        <v>96</v>
      </c>
      <c r="C28" s="50">
        <f t="shared" si="2"/>
        <v>5</v>
      </c>
      <c r="D28" s="38">
        <v>13</v>
      </c>
      <c r="G28" s="31" t="s">
        <v>97</v>
      </c>
      <c r="H28" s="50">
        <f t="shared" si="3"/>
        <v>6</v>
      </c>
      <c r="I28" s="38">
        <v>13</v>
      </c>
      <c r="K28" s="31" t="s">
        <v>98</v>
      </c>
      <c r="L28" s="50">
        <f t="shared" si="4"/>
        <v>7</v>
      </c>
      <c r="M28" s="38">
        <v>62.4</v>
      </c>
    </row>
    <row r="29" spans="2:13">
      <c r="B29" s="31" t="s">
        <v>99</v>
      </c>
      <c r="C29" s="50">
        <f t="shared" si="2"/>
        <v>5.0999999999999996</v>
      </c>
      <c r="D29" s="38">
        <v>88.8</v>
      </c>
      <c r="G29" s="31" t="s">
        <v>100</v>
      </c>
      <c r="H29" s="50">
        <f t="shared" si="3"/>
        <v>6.1</v>
      </c>
      <c r="I29" s="38">
        <v>13</v>
      </c>
      <c r="K29" s="31" t="s">
        <v>101</v>
      </c>
      <c r="L29" s="50">
        <f t="shared" si="4"/>
        <v>7.1</v>
      </c>
      <c r="M29" s="38">
        <v>68.099999999999994</v>
      </c>
    </row>
    <row r="30" spans="2:13">
      <c r="B30" s="31" t="s">
        <v>102</v>
      </c>
      <c r="C30" s="50">
        <f t="shared" si="2"/>
        <v>5.2</v>
      </c>
      <c r="D30" s="38">
        <v>13</v>
      </c>
      <c r="G30" s="31" t="s">
        <v>103</v>
      </c>
      <c r="H30" s="50">
        <f t="shared" si="3"/>
        <v>6.2</v>
      </c>
      <c r="I30" s="38">
        <v>13</v>
      </c>
      <c r="K30" s="31" t="s">
        <v>104</v>
      </c>
      <c r="L30" s="50">
        <f t="shared" si="4"/>
        <v>7.2</v>
      </c>
      <c r="M30" s="38">
        <v>21.6</v>
      </c>
    </row>
    <row r="31" spans="2:13">
      <c r="B31" s="31" t="s">
        <v>105</v>
      </c>
      <c r="C31" s="50">
        <f t="shared" si="2"/>
        <v>4.8</v>
      </c>
      <c r="D31" s="38">
        <v>13</v>
      </c>
      <c r="G31" s="31" t="s">
        <v>106</v>
      </c>
      <c r="H31" s="50">
        <f t="shared" si="3"/>
        <v>5.8</v>
      </c>
      <c r="I31" s="38">
        <v>13</v>
      </c>
      <c r="K31" s="31" t="s">
        <v>107</v>
      </c>
      <c r="L31" s="50">
        <f t="shared" si="4"/>
        <v>6.8</v>
      </c>
      <c r="M31" s="38">
        <v>48.4</v>
      </c>
    </row>
    <row r="32" spans="2:13">
      <c r="B32" s="31" t="s">
        <v>108</v>
      </c>
      <c r="C32" s="50">
        <f t="shared" si="2"/>
        <v>4.9000000000000004</v>
      </c>
      <c r="D32" s="38">
        <v>215.2</v>
      </c>
      <c r="G32" s="31" t="s">
        <v>109</v>
      </c>
      <c r="H32" s="50">
        <f t="shared" si="3"/>
        <v>5.9</v>
      </c>
      <c r="I32" s="38">
        <v>13</v>
      </c>
      <c r="K32" s="31" t="s">
        <v>110</v>
      </c>
      <c r="L32" s="50">
        <f t="shared" si="4"/>
        <v>6.9</v>
      </c>
      <c r="M32" s="38">
        <v>191.89999999999998</v>
      </c>
    </row>
    <row r="34" spans="1:13">
      <c r="D34" s="31" t="s">
        <v>111</v>
      </c>
      <c r="I34" s="31" t="s">
        <v>112</v>
      </c>
      <c r="M34" s="31" t="s">
        <v>113</v>
      </c>
    </row>
    <row r="35" spans="1:13">
      <c r="A35" s="31" t="s">
        <v>0</v>
      </c>
      <c r="B35" s="31" t="s">
        <v>157</v>
      </c>
      <c r="C35" s="50">
        <f>C9</f>
        <v>1</v>
      </c>
      <c r="D35" s="38">
        <f>AVERAGE(D7:D18)</f>
        <v>2260.0000000000005</v>
      </c>
      <c r="H35" s="50">
        <f>H9</f>
        <v>2</v>
      </c>
      <c r="I35" s="38">
        <f>AVERAGE(I7:I18)</f>
        <v>4001.6916666666671</v>
      </c>
      <c r="L35" s="50">
        <f>L9</f>
        <v>3</v>
      </c>
      <c r="M35" s="38">
        <f>AVERAGE(M7:M18)</f>
        <v>12137.758333333331</v>
      </c>
    </row>
    <row r="36" spans="1:13">
      <c r="B36" s="31" t="s">
        <v>6</v>
      </c>
      <c r="C36" s="50">
        <f>C23</f>
        <v>5</v>
      </c>
      <c r="D36" s="38">
        <f>AVERAGE(D21:D32)</f>
        <v>45.783333333333331</v>
      </c>
      <c r="H36" s="50">
        <f>H23</f>
        <v>6</v>
      </c>
      <c r="I36" s="38">
        <f>AVERAGE(I21:I32)</f>
        <v>25.125</v>
      </c>
      <c r="L36" s="50">
        <f>L23</f>
        <v>7</v>
      </c>
      <c r="M36" s="38">
        <f>AVERAGE(M21:M32)</f>
        <v>100.57499999999999</v>
      </c>
    </row>
    <row r="38" spans="1:13">
      <c r="A38" s="31" t="s">
        <v>173</v>
      </c>
      <c r="B38" s="31" t="s">
        <v>157</v>
      </c>
      <c r="D38" s="38">
        <f>_xlfn.STDEV.S(D7:D18)</f>
        <v>1992.284412883407</v>
      </c>
      <c r="I38" s="38">
        <f>_xlfn.STDEV.S(I7:I18)</f>
        <v>2974.7625633159469</v>
      </c>
      <c r="M38" s="38">
        <f>_xlfn.STDEV.S(M7:M18)</f>
        <v>17610.752524288746</v>
      </c>
    </row>
    <row r="39" spans="1:13">
      <c r="B39" s="31" t="s">
        <v>6</v>
      </c>
      <c r="D39" s="38">
        <f>_xlfn.STDEV.S(D21:D32)</f>
        <v>62.726025240120563</v>
      </c>
      <c r="I39" s="38">
        <f>_xlfn.STDEV.S(I21:I32)</f>
        <v>18.850373760461377</v>
      </c>
      <c r="M39" s="38">
        <f>_xlfn.STDEV.S(M21:M32)</f>
        <v>125.18672689590173</v>
      </c>
    </row>
    <row r="50" spans="2:7">
      <c r="B50" s="31" t="s">
        <v>115</v>
      </c>
      <c r="C50" s="31" t="s">
        <v>116</v>
      </c>
      <c r="F50" s="31" t="s">
        <v>117</v>
      </c>
    </row>
    <row r="51" spans="2:7">
      <c r="B51" s="31" t="s">
        <v>174</v>
      </c>
      <c r="C51" s="31" t="s">
        <v>175</v>
      </c>
      <c r="D51" s="31" t="s">
        <v>176</v>
      </c>
      <c r="E51" s="31" t="s">
        <v>177</v>
      </c>
      <c r="F51" s="31" t="s">
        <v>22</v>
      </c>
      <c r="G51" s="31" t="s">
        <v>21</v>
      </c>
    </row>
    <row r="52" spans="2:7">
      <c r="B52" s="50">
        <v>2.0204776335497647</v>
      </c>
      <c r="C52" s="38">
        <v>35395.299999999996</v>
      </c>
      <c r="D52" s="38">
        <v>220.5</v>
      </c>
      <c r="E52" s="38">
        <f t="shared" ref="E52:E63" si="5">C52/D52</f>
        <v>160.52290249433105</v>
      </c>
      <c r="F52" s="38">
        <f>E52/B52</f>
        <v>79.447997755020609</v>
      </c>
    </row>
    <row r="53" spans="2:7">
      <c r="B53" s="50">
        <v>2.9272738080114653</v>
      </c>
      <c r="C53" s="38">
        <v>15998.699999999999</v>
      </c>
      <c r="D53" s="38">
        <v>64.699999999999989</v>
      </c>
      <c r="E53" s="38">
        <f t="shared" si="5"/>
        <v>247.27511591962909</v>
      </c>
      <c r="F53" s="38">
        <f>E53/B53</f>
        <v>84.472834499758065</v>
      </c>
    </row>
    <row r="54" spans="2:7">
      <c r="B54" s="50">
        <v>1.4521608955417589</v>
      </c>
      <c r="C54" s="38">
        <v>45279.3</v>
      </c>
      <c r="D54" s="38">
        <v>435.59999999999997</v>
      </c>
      <c r="E54" s="38">
        <f t="shared" si="5"/>
        <v>103.94696969696972</v>
      </c>
      <c r="F54" s="38">
        <f>E54/B54</f>
        <v>71.58089025540805</v>
      </c>
    </row>
    <row r="55" spans="2:7">
      <c r="B55" s="50">
        <v>4.5840986357688109</v>
      </c>
      <c r="C55" s="38">
        <v>40090.5</v>
      </c>
      <c r="D55" s="38">
        <v>13</v>
      </c>
      <c r="E55" s="38">
        <f t="shared" si="5"/>
        <v>3083.8846153846152</v>
      </c>
      <c r="F55" s="38">
        <f>E55/B55</f>
        <v>672.73522243209959</v>
      </c>
    </row>
    <row r="56" spans="2:7">
      <c r="B56" s="50">
        <v>2.3724244815388573</v>
      </c>
      <c r="C56" s="38">
        <v>2521.3000000000002</v>
      </c>
      <c r="D56" s="38">
        <v>48.4</v>
      </c>
      <c r="E56" s="38">
        <f t="shared" si="5"/>
        <v>52.092975206611577</v>
      </c>
      <c r="G56" s="38">
        <f t="shared" ref="G56:G63" si="6">E56/B56</f>
        <v>21.957695855853679</v>
      </c>
    </row>
    <row r="57" spans="2:7">
      <c r="B57" s="50">
        <v>1.4164524097588069</v>
      </c>
      <c r="C57" s="38">
        <v>640.80000000000007</v>
      </c>
      <c r="D57" s="38">
        <v>13</v>
      </c>
      <c r="E57" s="38">
        <f t="shared" si="5"/>
        <v>49.292307692307695</v>
      </c>
      <c r="G57" s="38">
        <f t="shared" si="6"/>
        <v>34.79983326845494</v>
      </c>
    </row>
    <row r="58" spans="2:7">
      <c r="B58" s="50">
        <v>2.8494892256123565</v>
      </c>
      <c r="C58" s="38">
        <v>559.9</v>
      </c>
      <c r="D58" s="38">
        <v>19.3</v>
      </c>
      <c r="E58" s="38">
        <f t="shared" si="5"/>
        <v>29.010362694300515</v>
      </c>
      <c r="G58" s="38">
        <f t="shared" si="6"/>
        <v>10.180899241009124</v>
      </c>
    </row>
    <row r="59" spans="2:7">
      <c r="B59" s="50">
        <v>1.7064151171344202</v>
      </c>
      <c r="C59" s="38">
        <v>753.19999999999993</v>
      </c>
      <c r="D59" s="38">
        <v>62.4</v>
      </c>
      <c r="E59" s="38">
        <f t="shared" si="5"/>
        <v>12.070512820512819</v>
      </c>
      <c r="G59" s="38">
        <f t="shared" si="6"/>
        <v>7.0736087012536606</v>
      </c>
    </row>
    <row r="60" spans="2:7">
      <c r="B60" s="50">
        <v>2.0659323705161103</v>
      </c>
      <c r="C60" s="38">
        <v>1207.1000000000001</v>
      </c>
      <c r="D60" s="38">
        <v>68.099999999999994</v>
      </c>
      <c r="E60" s="38">
        <f t="shared" si="5"/>
        <v>17.725403817914835</v>
      </c>
      <c r="G60" s="38">
        <f t="shared" si="6"/>
        <v>8.5798567614711807</v>
      </c>
    </row>
    <row r="61" spans="2:7">
      <c r="B61" s="50">
        <v>1.3018980618032399</v>
      </c>
      <c r="C61" s="38">
        <v>1513.7</v>
      </c>
      <c r="D61" s="38">
        <v>21.6</v>
      </c>
      <c r="E61" s="38">
        <f t="shared" si="5"/>
        <v>70.078703703703695</v>
      </c>
      <c r="G61" s="38">
        <f t="shared" si="6"/>
        <v>53.828103566448753</v>
      </c>
    </row>
    <row r="62" spans="2:7">
      <c r="B62" s="50">
        <v>1.5170190773050196</v>
      </c>
      <c r="C62" s="38">
        <v>429.8</v>
      </c>
      <c r="D62" s="38">
        <v>48.4</v>
      </c>
      <c r="E62" s="38">
        <f t="shared" si="5"/>
        <v>8.8801652892561993</v>
      </c>
      <c r="G62" s="38">
        <f t="shared" si="6"/>
        <v>5.8536938803906073</v>
      </c>
    </row>
    <row r="63" spans="2:7">
      <c r="B63" s="50">
        <v>3.8415233322586158</v>
      </c>
      <c r="C63" s="38">
        <v>1263.4999999999998</v>
      </c>
      <c r="D63" s="38">
        <v>191.89999999999998</v>
      </c>
      <c r="E63" s="38">
        <f t="shared" si="5"/>
        <v>6.5841584158415838</v>
      </c>
      <c r="G63" s="38">
        <f t="shared" si="6"/>
        <v>1.7139446637098625</v>
      </c>
    </row>
    <row r="69" spans="8:19">
      <c r="I69" s="44"/>
    </row>
    <row r="72" spans="8:19">
      <c r="H72" s="51"/>
    </row>
    <row r="73" spans="8:19">
      <c r="Q73" s="51"/>
      <c r="S73" s="51"/>
    </row>
    <row r="74" spans="8:19">
      <c r="H74" s="51"/>
    </row>
    <row r="75" spans="8:19">
      <c r="H75" s="51"/>
      <c r="I75" s="51"/>
      <c r="J75" s="51"/>
    </row>
    <row r="76" spans="8:19">
      <c r="H76" s="40"/>
      <c r="I76" s="40"/>
      <c r="J76" s="40"/>
    </row>
    <row r="77" spans="8:19">
      <c r="H77" s="40"/>
      <c r="I77" s="40"/>
      <c r="J77" s="40"/>
    </row>
    <row r="78" spans="8:19">
      <c r="H78" s="40"/>
      <c r="I78" s="40"/>
      <c r="J78" s="40"/>
    </row>
    <row r="79" spans="8:19">
      <c r="H79" s="40"/>
      <c r="I79" s="40"/>
      <c r="J79" s="40"/>
    </row>
    <row r="80" spans="8:19">
      <c r="H80" s="40"/>
      <c r="I80" s="40"/>
      <c r="J80" s="40"/>
    </row>
    <row r="81" spans="8:10">
      <c r="H81" s="40"/>
      <c r="I81" s="40"/>
      <c r="J81" s="40"/>
    </row>
    <row r="82" spans="8:10">
      <c r="H82" s="40"/>
      <c r="I82" s="40"/>
      <c r="J82" s="40"/>
    </row>
    <row r="83" spans="8:10">
      <c r="H83" s="40"/>
      <c r="I83" s="40"/>
      <c r="J83" s="40"/>
    </row>
    <row r="84" spans="8:10">
      <c r="H84" s="40"/>
      <c r="I84" s="40"/>
      <c r="J84" s="40"/>
    </row>
    <row r="85" spans="8:10">
      <c r="H85" s="40"/>
      <c r="I85" s="40"/>
      <c r="J85" s="40"/>
    </row>
    <row r="86" spans="8:10">
      <c r="H86" s="40"/>
      <c r="I86" s="40"/>
      <c r="J86" s="40"/>
    </row>
    <row r="87" spans="8:10">
      <c r="H87" s="40"/>
      <c r="I87" s="40"/>
      <c r="J87" s="40"/>
    </row>
  </sheetData>
  <phoneticPr fontId="4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B85D46-EFDE-421F-B34B-D44A6A2796CC}">
  <dimension ref="A1:M25"/>
  <sheetViews>
    <sheetView showGridLines="0" zoomScaleNormal="100" workbookViewId="0"/>
  </sheetViews>
  <sheetFormatPr defaultRowHeight="18.75"/>
  <cols>
    <col min="2" max="2" width="5.25" bestFit="1" customWidth="1"/>
    <col min="3" max="3" width="20.625" bestFit="1" customWidth="1"/>
    <col min="4" max="4" width="5.25" customWidth="1"/>
    <col min="5" max="5" width="9" bestFit="1" customWidth="1"/>
    <col min="6" max="12" width="11.375" customWidth="1"/>
    <col min="13" max="13" width="11.375" bestFit="1" customWidth="1"/>
  </cols>
  <sheetData>
    <row r="1" spans="1:13">
      <c r="A1" s="6" t="s">
        <v>159</v>
      </c>
      <c r="B1" s="22"/>
      <c r="C1" s="22"/>
      <c r="D1" s="22"/>
      <c r="E1" s="22"/>
      <c r="F1" s="22"/>
      <c r="G1" s="6"/>
      <c r="H1" s="6"/>
      <c r="I1" s="6"/>
      <c r="J1" s="6"/>
      <c r="K1" s="6"/>
    </row>
    <row r="2" spans="1:13">
      <c r="A2" s="6" t="s">
        <v>160</v>
      </c>
      <c r="B2" s="6"/>
      <c r="C2" s="6"/>
      <c r="D2" s="18"/>
      <c r="E2" s="45" t="s">
        <v>161</v>
      </c>
      <c r="F2" s="46">
        <v>44404</v>
      </c>
      <c r="G2" s="46">
        <v>44461</v>
      </c>
      <c r="H2" s="46">
        <v>44524</v>
      </c>
      <c r="I2" s="46">
        <v>44692</v>
      </c>
      <c r="J2" s="46">
        <v>44797</v>
      </c>
      <c r="K2" s="46">
        <v>44866</v>
      </c>
    </row>
    <row r="3" spans="1:13">
      <c r="A3" s="6"/>
      <c r="B3" s="6"/>
      <c r="C3" s="6"/>
      <c r="D3" s="6"/>
      <c r="E3" s="31"/>
      <c r="F3" s="32"/>
      <c r="G3" s="32"/>
      <c r="H3" s="32"/>
      <c r="I3" s="32"/>
      <c r="J3" s="32"/>
      <c r="K3" s="32"/>
    </row>
    <row r="4" spans="1:13">
      <c r="A4" s="6"/>
      <c r="B4" s="6"/>
      <c r="C4" s="6"/>
      <c r="D4" s="19"/>
      <c r="E4" s="33" t="s">
        <v>162</v>
      </c>
      <c r="F4" s="33">
        <f t="shared" ref="F4:K4" si="0">F2-$F$2</f>
        <v>0</v>
      </c>
      <c r="G4" s="33">
        <f t="shared" si="0"/>
        <v>57</v>
      </c>
      <c r="H4" s="33">
        <f t="shared" si="0"/>
        <v>120</v>
      </c>
      <c r="I4" s="33">
        <f t="shared" si="0"/>
        <v>288</v>
      </c>
      <c r="J4" s="33">
        <f t="shared" si="0"/>
        <v>393</v>
      </c>
      <c r="K4" s="33">
        <f t="shared" si="0"/>
        <v>462</v>
      </c>
    </row>
    <row r="5" spans="1:13">
      <c r="A5" s="6"/>
      <c r="B5" s="6"/>
      <c r="C5" s="6" t="s">
        <v>163</v>
      </c>
      <c r="D5" s="6"/>
      <c r="E5" s="47">
        <v>4</v>
      </c>
      <c r="F5" s="38">
        <v>127.2</v>
      </c>
      <c r="G5" s="38">
        <v>85.1</v>
      </c>
      <c r="H5" s="38">
        <v>45.1</v>
      </c>
      <c r="I5" s="38">
        <v>68.2</v>
      </c>
      <c r="J5" s="38">
        <v>27.7</v>
      </c>
      <c r="K5" s="38">
        <v>203.2</v>
      </c>
    </row>
    <row r="6" spans="1:13">
      <c r="A6" s="6"/>
      <c r="B6" s="6"/>
      <c r="C6" s="23" t="s">
        <v>116</v>
      </c>
      <c r="D6" s="6" t="s">
        <v>115</v>
      </c>
      <c r="E6" s="47">
        <v>8</v>
      </c>
      <c r="F6" s="38">
        <v>13</v>
      </c>
      <c r="G6" s="38">
        <v>112</v>
      </c>
      <c r="H6" s="38">
        <v>279.10000000000002</v>
      </c>
      <c r="I6" s="38">
        <v>13</v>
      </c>
      <c r="J6" s="38">
        <v>751.19999999999993</v>
      </c>
      <c r="K6" s="38">
        <v>93.5</v>
      </c>
    </row>
    <row r="7" spans="1:13">
      <c r="A7" s="6"/>
      <c r="B7" s="6"/>
      <c r="C7" s="6"/>
      <c r="D7" s="6"/>
      <c r="E7" s="47">
        <v>12</v>
      </c>
      <c r="F7" s="38">
        <v>13</v>
      </c>
      <c r="G7" s="38">
        <v>14.8</v>
      </c>
      <c r="H7" s="38">
        <v>19.799999999999997</v>
      </c>
      <c r="I7" s="38">
        <v>13</v>
      </c>
      <c r="J7" s="38">
        <v>51.6</v>
      </c>
      <c r="K7" s="38">
        <v>23.099999999999998</v>
      </c>
    </row>
    <row r="8" spans="1:13">
      <c r="A8" s="6"/>
      <c r="B8" s="6"/>
      <c r="C8" s="6"/>
      <c r="D8" s="6"/>
      <c r="E8" s="47">
        <v>16</v>
      </c>
      <c r="F8" s="38">
        <v>13</v>
      </c>
      <c r="G8" s="38">
        <v>141.69999999999999</v>
      </c>
      <c r="H8" s="38">
        <v>13</v>
      </c>
      <c r="I8" s="38">
        <v>13</v>
      </c>
      <c r="J8" s="38">
        <v>18.2</v>
      </c>
      <c r="K8" s="38">
        <v>13</v>
      </c>
    </row>
    <row r="9" spans="1:13">
      <c r="A9" s="6"/>
      <c r="B9" s="6"/>
      <c r="C9" s="6"/>
      <c r="D9" s="6"/>
      <c r="E9" s="47">
        <v>20</v>
      </c>
      <c r="F9" s="38">
        <v>13</v>
      </c>
      <c r="G9" s="38">
        <v>13</v>
      </c>
      <c r="H9" s="38">
        <v>13</v>
      </c>
      <c r="I9" s="38">
        <v>16.600000000000001</v>
      </c>
      <c r="J9" s="38">
        <v>13</v>
      </c>
      <c r="K9" s="38">
        <v>13</v>
      </c>
    </row>
    <row r="10" spans="1:13">
      <c r="A10" s="6"/>
      <c r="B10" s="6"/>
      <c r="C10" s="6"/>
      <c r="D10" s="19"/>
      <c r="E10" s="48">
        <v>40</v>
      </c>
      <c r="F10" s="41"/>
      <c r="G10" s="41"/>
      <c r="H10" s="41"/>
      <c r="I10" s="41">
        <v>13</v>
      </c>
      <c r="J10" s="41">
        <v>13</v>
      </c>
      <c r="K10" s="41">
        <v>13</v>
      </c>
    </row>
    <row r="11" spans="1:13">
      <c r="A11" s="6"/>
      <c r="B11" s="6"/>
      <c r="C11" s="6"/>
      <c r="D11" s="6"/>
      <c r="E11" s="31"/>
      <c r="F11" s="32"/>
      <c r="G11" s="32"/>
      <c r="H11" s="32"/>
      <c r="I11" s="32"/>
      <c r="J11" s="31"/>
      <c r="K11" s="31"/>
    </row>
    <row r="12" spans="1:13">
      <c r="A12" s="6"/>
      <c r="B12" s="6"/>
      <c r="C12" s="6" t="s">
        <v>164</v>
      </c>
      <c r="D12" s="6"/>
      <c r="E12" s="47">
        <v>4</v>
      </c>
      <c r="F12" s="44"/>
      <c r="G12" s="44">
        <f t="shared" ref="G12:K15" si="1">G5/(G$4-F$4)</f>
        <v>1.4929824561403509</v>
      </c>
      <c r="H12" s="44">
        <f t="shared" si="1"/>
        <v>0.71587301587301588</v>
      </c>
      <c r="I12" s="44">
        <f t="shared" si="1"/>
        <v>0.40595238095238095</v>
      </c>
      <c r="J12" s="44">
        <f t="shared" si="1"/>
        <v>0.26380952380952383</v>
      </c>
      <c r="K12" s="44">
        <f t="shared" si="1"/>
        <v>2.9449275362318841</v>
      </c>
      <c r="M12" s="6"/>
    </row>
    <row r="13" spans="1:13">
      <c r="A13" s="6"/>
      <c r="B13" s="6"/>
      <c r="C13" s="23" t="s">
        <v>171</v>
      </c>
      <c r="D13" s="6" t="s">
        <v>115</v>
      </c>
      <c r="E13" s="47">
        <v>8</v>
      </c>
      <c r="F13" s="44"/>
      <c r="G13" s="44">
        <f t="shared" si="1"/>
        <v>1.9649122807017543</v>
      </c>
      <c r="H13" s="44">
        <f t="shared" si="1"/>
        <v>4.4301587301587304</v>
      </c>
      <c r="I13" s="44">
        <v>0.1</v>
      </c>
      <c r="J13" s="44">
        <f t="shared" si="1"/>
        <v>7.1542857142857139</v>
      </c>
      <c r="K13" s="44">
        <f t="shared" si="1"/>
        <v>1.355072463768116</v>
      </c>
      <c r="M13" s="6"/>
    </row>
    <row r="14" spans="1:13">
      <c r="A14" s="6"/>
      <c r="B14" s="6"/>
      <c r="C14" s="6"/>
      <c r="D14" s="6"/>
      <c r="E14" s="47">
        <v>12</v>
      </c>
      <c r="F14" s="44"/>
      <c r="G14" s="44">
        <f t="shared" si="1"/>
        <v>0.25964912280701757</v>
      </c>
      <c r="H14" s="44">
        <f t="shared" si="1"/>
        <v>0.31428571428571422</v>
      </c>
      <c r="I14" s="44">
        <v>0.1</v>
      </c>
      <c r="J14" s="44">
        <f t="shared" si="1"/>
        <v>0.49142857142857144</v>
      </c>
      <c r="K14" s="44">
        <f t="shared" si="1"/>
        <v>0.33478260869565213</v>
      </c>
      <c r="M14" s="6"/>
    </row>
    <row r="15" spans="1:13">
      <c r="A15" s="6"/>
      <c r="B15" s="6"/>
      <c r="C15" s="6"/>
      <c r="D15" s="6"/>
      <c r="E15" s="47">
        <v>16</v>
      </c>
      <c r="F15" s="44"/>
      <c r="G15" s="44">
        <f t="shared" si="1"/>
        <v>2.4859649122807017</v>
      </c>
      <c r="H15" s="44">
        <v>0.1</v>
      </c>
      <c r="I15" s="44">
        <v>0.1</v>
      </c>
      <c r="J15" s="44">
        <f t="shared" si="1"/>
        <v>0.17333333333333334</v>
      </c>
      <c r="K15" s="44">
        <v>0.1</v>
      </c>
      <c r="M15" s="6"/>
    </row>
    <row r="16" spans="1:13">
      <c r="A16" s="6"/>
      <c r="B16" s="6"/>
      <c r="C16" s="6"/>
      <c r="D16" s="6"/>
      <c r="E16" s="47">
        <v>20</v>
      </c>
      <c r="F16" s="44"/>
      <c r="G16" s="44">
        <v>0.1</v>
      </c>
      <c r="H16" s="44">
        <v>0.1</v>
      </c>
      <c r="I16" s="44">
        <v>0.1</v>
      </c>
      <c r="J16" s="44">
        <v>0.1</v>
      </c>
      <c r="K16" s="44">
        <v>0.1</v>
      </c>
      <c r="M16" s="6"/>
    </row>
    <row r="17" spans="1:13">
      <c r="A17" s="6"/>
      <c r="B17" s="6"/>
      <c r="C17" s="6"/>
      <c r="D17" s="6"/>
      <c r="E17" s="47">
        <v>40</v>
      </c>
      <c r="F17" s="31"/>
      <c r="G17" s="31"/>
      <c r="H17" s="31"/>
      <c r="I17" s="44">
        <v>0.1</v>
      </c>
      <c r="J17" s="44">
        <v>0.1</v>
      </c>
      <c r="K17" s="44">
        <v>0.1</v>
      </c>
      <c r="M17" s="6"/>
    </row>
    <row r="18" spans="1:13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</row>
    <row r="20" spans="1:13">
      <c r="F20" s="24"/>
      <c r="G20" s="25"/>
      <c r="H20" s="25"/>
      <c r="I20" s="25"/>
    </row>
    <row r="21" spans="1:13">
      <c r="F21" s="24"/>
      <c r="G21" s="25"/>
      <c r="H21" s="25"/>
      <c r="I21" s="25"/>
    </row>
    <row r="22" spans="1:13">
      <c r="F22" s="24"/>
      <c r="G22" s="25"/>
      <c r="H22" s="25"/>
      <c r="I22" s="25"/>
    </row>
    <row r="23" spans="1:13">
      <c r="F23" s="24"/>
      <c r="G23" s="25"/>
      <c r="H23" s="25"/>
      <c r="I23" s="25"/>
    </row>
    <row r="24" spans="1:13">
      <c r="F24" s="24"/>
      <c r="G24" s="25"/>
      <c r="H24" s="25"/>
      <c r="I24" s="25"/>
    </row>
    <row r="25" spans="1:13">
      <c r="F25" s="24"/>
      <c r="G25" s="25"/>
      <c r="H25" s="25"/>
      <c r="I25" s="25"/>
    </row>
  </sheetData>
  <phoneticPr fontId="4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50E302-D17C-4CE4-9596-0AB61132DCF8}">
  <dimension ref="A1:X164"/>
  <sheetViews>
    <sheetView zoomScaleNormal="100" workbookViewId="0"/>
  </sheetViews>
  <sheetFormatPr defaultRowHeight="18.75"/>
  <cols>
    <col min="1" max="1" width="4.875" customWidth="1"/>
    <col min="2" max="2" width="4.5" bestFit="1" customWidth="1"/>
    <col min="3" max="3" width="16.25" bestFit="1" customWidth="1"/>
    <col min="4" max="6" width="9.125" bestFit="1" customWidth="1"/>
    <col min="7" max="7" width="8.875" customWidth="1"/>
    <col min="10" max="10" width="10.75" bestFit="1" customWidth="1"/>
    <col min="15" max="18" width="9.125" bestFit="1" customWidth="1"/>
    <col min="20" max="20" width="9.125" bestFit="1" customWidth="1"/>
    <col min="21" max="21" width="9" customWidth="1"/>
  </cols>
  <sheetData>
    <row r="1" spans="1:24">
      <c r="A1" s="29" t="s">
        <v>165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</row>
    <row r="2" spans="1:24">
      <c r="A2" s="6"/>
      <c r="B2" s="6"/>
      <c r="C2" s="6" t="s">
        <v>166</v>
      </c>
      <c r="D2" s="6"/>
      <c r="E2" s="6"/>
      <c r="F2" s="6"/>
      <c r="G2" s="6"/>
      <c r="H2" s="6"/>
      <c r="I2" s="6" t="s">
        <v>118</v>
      </c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</row>
    <row r="3" spans="1:24">
      <c r="A3" s="6"/>
      <c r="B3" s="6"/>
      <c r="C3" s="6"/>
      <c r="D3" s="6" t="s">
        <v>119</v>
      </c>
      <c r="E3" s="6" t="s">
        <v>120</v>
      </c>
      <c r="F3" s="6" t="s">
        <v>121</v>
      </c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</row>
    <row r="4" spans="1:24">
      <c r="A4" s="6"/>
      <c r="B4" s="6"/>
      <c r="C4" s="29" t="s">
        <v>168</v>
      </c>
      <c r="D4" s="6">
        <f>-LN(J8)</f>
        <v>-33.291007931011706</v>
      </c>
      <c r="E4" s="6">
        <f>J9</f>
        <v>0.13783245472548</v>
      </c>
      <c r="F4" s="6"/>
      <c r="G4" s="6"/>
      <c r="H4" s="6"/>
      <c r="I4" s="6" t="s">
        <v>167</v>
      </c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</row>
    <row r="5" spans="1:24">
      <c r="A5" s="6"/>
      <c r="B5" s="6"/>
      <c r="C5" s="6"/>
      <c r="D5" s="6"/>
      <c r="E5" s="6"/>
      <c r="F5" s="6"/>
      <c r="G5" s="6"/>
      <c r="H5" s="6"/>
      <c r="I5" s="6" t="s">
        <v>122</v>
      </c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1:24">
      <c r="A6" s="6"/>
      <c r="B6" s="6"/>
      <c r="C6" s="6"/>
      <c r="D6" s="6">
        <v>1</v>
      </c>
      <c r="E6" s="6" t="s">
        <v>123</v>
      </c>
      <c r="F6" s="6"/>
      <c r="G6" s="6"/>
      <c r="H6" s="6"/>
      <c r="I6" s="6" t="s">
        <v>124</v>
      </c>
      <c r="J6" s="6"/>
      <c r="K6" s="6"/>
      <c r="L6" s="6"/>
      <c r="M6" s="6"/>
      <c r="N6" s="6"/>
      <c r="O6" s="6"/>
      <c r="P6" s="6"/>
      <c r="Q6" s="6"/>
      <c r="R6" s="6"/>
      <c r="S6" s="6"/>
      <c r="T6" s="6" t="s">
        <v>125</v>
      </c>
      <c r="U6" s="6"/>
      <c r="V6" s="6"/>
      <c r="W6" s="6"/>
      <c r="X6" s="6"/>
    </row>
    <row r="7" spans="1:24">
      <c r="A7" s="6"/>
      <c r="B7" s="6"/>
      <c r="C7" s="6"/>
      <c r="D7" s="6"/>
      <c r="E7" s="15" t="s">
        <v>126</v>
      </c>
      <c r="F7" s="6" t="s">
        <v>127</v>
      </c>
      <c r="G7" s="6"/>
      <c r="H7" s="6"/>
      <c r="I7" s="29" t="s">
        <v>170</v>
      </c>
      <c r="J7" s="6"/>
      <c r="K7" s="6"/>
      <c r="L7" s="6"/>
      <c r="M7" s="6"/>
      <c r="N7" s="6"/>
      <c r="O7" s="6" t="s">
        <v>128</v>
      </c>
      <c r="P7" s="6" t="s">
        <v>129</v>
      </c>
      <c r="Q7" s="6"/>
      <c r="R7" s="6"/>
      <c r="S7" s="6"/>
      <c r="T7" s="6" t="s">
        <v>128</v>
      </c>
      <c r="U7" s="6" t="s">
        <v>129</v>
      </c>
      <c r="V7" s="6"/>
      <c r="W7" s="6"/>
      <c r="X7" s="6"/>
    </row>
    <row r="8" spans="1:24">
      <c r="A8" s="6"/>
      <c r="B8" s="6"/>
      <c r="C8" s="6"/>
      <c r="D8" s="6" t="s">
        <v>130</v>
      </c>
      <c r="E8" s="6" t="s">
        <v>128</v>
      </c>
      <c r="F8" s="6" t="s">
        <v>129</v>
      </c>
      <c r="G8" s="6" t="s">
        <v>169</v>
      </c>
      <c r="H8" s="6"/>
      <c r="I8" s="6" t="s">
        <v>131</v>
      </c>
      <c r="J8" s="26">
        <v>287144856550040</v>
      </c>
      <c r="K8" s="6"/>
      <c r="L8" s="6"/>
      <c r="M8" s="6"/>
      <c r="N8" s="6"/>
      <c r="O8" s="6"/>
      <c r="P8" s="6" t="s">
        <v>23</v>
      </c>
      <c r="Q8" s="6" t="s">
        <v>24</v>
      </c>
      <c r="R8" s="6" t="s">
        <v>31</v>
      </c>
      <c r="S8" s="6"/>
      <c r="U8" s="6" t="s">
        <v>125</v>
      </c>
      <c r="V8" s="6"/>
      <c r="W8" s="6"/>
      <c r="X8" s="6"/>
    </row>
    <row r="9" spans="1:24">
      <c r="A9" s="6" t="s">
        <v>5</v>
      </c>
      <c r="B9" s="6">
        <v>1</v>
      </c>
      <c r="C9" s="6" t="s">
        <v>36</v>
      </c>
      <c r="D9" s="6">
        <v>1</v>
      </c>
      <c r="E9" s="16">
        <v>3397</v>
      </c>
      <c r="F9" s="6">
        <v>1</v>
      </c>
      <c r="G9" s="21">
        <f>1/(1+EXP(-($D$4*D9+$E$4*E9)))</f>
        <v>1</v>
      </c>
      <c r="H9" s="6"/>
      <c r="I9" s="6" t="s">
        <v>132</v>
      </c>
      <c r="J9" s="6">
        <v>0.13783245472548</v>
      </c>
      <c r="K9" s="6"/>
      <c r="L9" s="6"/>
      <c r="M9" s="6"/>
      <c r="N9" s="6"/>
      <c r="O9" s="16">
        <v>3397</v>
      </c>
      <c r="P9" s="6">
        <v>1</v>
      </c>
      <c r="Q9" s="6"/>
      <c r="R9" s="6"/>
      <c r="S9" s="6"/>
      <c r="T9" s="6">
        <v>0</v>
      </c>
      <c r="U9" s="27">
        <f>1/(1+EXP(-($D$4*$D$6+$E$4*T9)))</f>
        <v>3.4825628152100628E-15</v>
      </c>
      <c r="V9" s="6"/>
      <c r="W9" s="6"/>
      <c r="X9" s="6"/>
    </row>
    <row r="10" spans="1:24">
      <c r="A10" s="6"/>
      <c r="B10" s="6">
        <v>2</v>
      </c>
      <c r="C10" s="6" t="s">
        <v>39</v>
      </c>
      <c r="D10" s="6">
        <v>1</v>
      </c>
      <c r="E10" s="16">
        <v>1858.4</v>
      </c>
      <c r="F10" s="6">
        <v>1</v>
      </c>
      <c r="G10" s="21">
        <f t="shared" ref="G10:G73" si="0">1/(1+EXP(-($D$4*D10+$E$4*E10)))</f>
        <v>1</v>
      </c>
      <c r="H10" s="6"/>
      <c r="I10" s="6" t="s">
        <v>133</v>
      </c>
      <c r="J10" s="6"/>
      <c r="K10" s="20"/>
      <c r="L10" s="6"/>
      <c r="M10" s="6"/>
      <c r="N10" s="6"/>
      <c r="O10" s="16">
        <v>1858.4</v>
      </c>
      <c r="P10" s="6">
        <v>1</v>
      </c>
      <c r="Q10" s="6"/>
      <c r="R10" s="6"/>
      <c r="S10" s="6"/>
      <c r="T10" s="6">
        <v>10</v>
      </c>
      <c r="U10" s="27">
        <f t="shared" ref="U10:U73" si="1">1/(1+EXP(-($D$4*$D$6+$E$4*T10)))</f>
        <v>1.3819670988609244E-14</v>
      </c>
      <c r="V10" s="6"/>
      <c r="W10" s="6"/>
      <c r="X10" s="6"/>
    </row>
    <row r="11" spans="1:24">
      <c r="A11" s="6"/>
      <c r="B11" s="6">
        <v>3</v>
      </c>
      <c r="C11" s="6" t="s">
        <v>42</v>
      </c>
      <c r="D11" s="6">
        <v>1</v>
      </c>
      <c r="E11" s="16">
        <v>4789.5</v>
      </c>
      <c r="F11" s="6">
        <v>1</v>
      </c>
      <c r="G11" s="21">
        <f t="shared" si="0"/>
        <v>1</v>
      </c>
      <c r="H11" s="6"/>
      <c r="I11" s="6" t="s">
        <v>134</v>
      </c>
      <c r="J11" s="6"/>
      <c r="K11" s="6"/>
      <c r="L11" s="6"/>
      <c r="M11" s="6"/>
      <c r="N11" s="6"/>
      <c r="O11" s="16">
        <v>4789.5</v>
      </c>
      <c r="P11" s="6">
        <v>1</v>
      </c>
      <c r="Q11" s="6"/>
      <c r="R11" s="6"/>
      <c r="S11" s="6"/>
      <c r="T11" s="6">
        <v>20</v>
      </c>
      <c r="U11" s="27">
        <f t="shared" si="1"/>
        <v>5.4839874071842977E-14</v>
      </c>
      <c r="V11" s="6"/>
      <c r="W11" s="6"/>
      <c r="X11" s="6"/>
    </row>
    <row r="12" spans="1:24">
      <c r="A12" s="6"/>
      <c r="B12" s="6">
        <v>4</v>
      </c>
      <c r="C12" s="6" t="s">
        <v>45</v>
      </c>
      <c r="D12" s="6">
        <v>1</v>
      </c>
      <c r="E12" s="16">
        <v>543.90000000000009</v>
      </c>
      <c r="F12" s="6">
        <v>1</v>
      </c>
      <c r="G12" s="21">
        <f t="shared" si="0"/>
        <v>1</v>
      </c>
      <c r="H12" s="6"/>
      <c r="I12" s="6"/>
      <c r="J12" s="6"/>
      <c r="K12" s="6"/>
      <c r="L12" s="6"/>
      <c r="M12" s="6"/>
      <c r="N12" s="6"/>
      <c r="O12" s="16">
        <v>543.90000000000009</v>
      </c>
      <c r="P12" s="6">
        <v>1</v>
      </c>
      <c r="Q12" s="6"/>
      <c r="R12" s="6"/>
      <c r="S12" s="6"/>
      <c r="T12" s="6">
        <v>30</v>
      </c>
      <c r="U12" s="27">
        <f t="shared" si="1"/>
        <v>2.176181900925177E-13</v>
      </c>
      <c r="V12" s="6"/>
      <c r="W12" s="6"/>
      <c r="X12" s="6"/>
    </row>
    <row r="13" spans="1:24">
      <c r="A13" s="6"/>
      <c r="B13" s="6">
        <v>5</v>
      </c>
      <c r="C13" s="6" t="s">
        <v>48</v>
      </c>
      <c r="D13" s="6">
        <v>1</v>
      </c>
      <c r="E13" s="16">
        <v>1389.3999999999999</v>
      </c>
      <c r="F13" s="6">
        <v>1</v>
      </c>
      <c r="G13" s="21">
        <f t="shared" si="0"/>
        <v>1</v>
      </c>
      <c r="H13" s="6"/>
      <c r="I13" s="6"/>
      <c r="J13" s="6"/>
      <c r="K13" s="6"/>
      <c r="L13" s="6"/>
      <c r="M13" s="6"/>
      <c r="N13" s="6"/>
      <c r="O13" s="16">
        <v>1389.3999999999999</v>
      </c>
      <c r="P13" s="6">
        <v>1</v>
      </c>
      <c r="Q13" s="6"/>
      <c r="R13" s="6"/>
      <c r="S13" s="6"/>
      <c r="T13" s="6">
        <v>40</v>
      </c>
      <c r="U13" s="27">
        <f t="shared" si="1"/>
        <v>8.6356282651341187E-13</v>
      </c>
      <c r="V13" s="6"/>
      <c r="W13" s="6"/>
      <c r="X13" s="6"/>
    </row>
    <row r="14" spans="1:24">
      <c r="A14" s="6"/>
      <c r="B14" s="6">
        <v>6</v>
      </c>
      <c r="C14" s="6" t="s">
        <v>51</v>
      </c>
      <c r="D14" s="6">
        <v>1</v>
      </c>
      <c r="E14" s="16">
        <v>262.29999999999995</v>
      </c>
      <c r="F14" s="6">
        <v>1</v>
      </c>
      <c r="G14" s="21">
        <f t="shared" si="0"/>
        <v>0.94595842404626107</v>
      </c>
      <c r="H14" s="6"/>
      <c r="I14" s="6"/>
      <c r="J14" s="6"/>
      <c r="K14" s="6"/>
      <c r="L14" s="6"/>
      <c r="M14" s="6"/>
      <c r="N14" s="6"/>
      <c r="O14" s="16">
        <v>262.29999999999995</v>
      </c>
      <c r="P14" s="6">
        <v>1</v>
      </c>
      <c r="Q14" s="6"/>
      <c r="R14" s="6"/>
      <c r="S14" s="6"/>
      <c r="T14" s="6">
        <v>50</v>
      </c>
      <c r="U14" s="27">
        <f t="shared" si="1"/>
        <v>3.4268309786850234E-12</v>
      </c>
      <c r="V14" s="6"/>
      <c r="W14" s="6"/>
      <c r="X14" s="6"/>
    </row>
    <row r="15" spans="1:24">
      <c r="A15" s="6"/>
      <c r="B15" s="6">
        <v>7</v>
      </c>
      <c r="C15" s="6" t="s">
        <v>54</v>
      </c>
      <c r="D15" s="6">
        <v>1</v>
      </c>
      <c r="E15" s="16">
        <v>359.1</v>
      </c>
      <c r="F15" s="6">
        <v>1</v>
      </c>
      <c r="G15" s="21">
        <f t="shared" si="0"/>
        <v>0.99999990828928831</v>
      </c>
      <c r="H15" s="6"/>
      <c r="I15" s="6"/>
      <c r="J15" s="6"/>
      <c r="K15" s="6"/>
      <c r="L15" s="6"/>
      <c r="M15" s="6"/>
      <c r="N15" s="6"/>
      <c r="O15" s="16">
        <v>359.1</v>
      </c>
      <c r="P15" s="6">
        <v>1</v>
      </c>
      <c r="Q15" s="6"/>
      <c r="R15" s="6"/>
      <c r="S15" s="6"/>
      <c r="T15" s="6">
        <v>60</v>
      </c>
      <c r="U15" s="27">
        <f t="shared" si="1"/>
        <v>1.3598513270653832E-11</v>
      </c>
      <c r="V15" s="6"/>
      <c r="W15" s="6"/>
      <c r="X15" s="6"/>
    </row>
    <row r="16" spans="1:24">
      <c r="A16" s="6"/>
      <c r="B16" s="6">
        <v>8</v>
      </c>
      <c r="C16" s="6" t="s">
        <v>57</v>
      </c>
      <c r="D16" s="6">
        <v>1</v>
      </c>
      <c r="E16" s="16">
        <v>5964.4000000000005</v>
      </c>
      <c r="F16" s="6">
        <v>1</v>
      </c>
      <c r="G16" s="21">
        <f t="shared" si="0"/>
        <v>1</v>
      </c>
      <c r="H16" s="6"/>
      <c r="I16" s="6"/>
      <c r="J16" s="6"/>
      <c r="K16" s="6"/>
      <c r="L16" s="6"/>
      <c r="M16" s="6"/>
      <c r="N16" s="6"/>
      <c r="O16" s="16">
        <v>5964.4000000000005</v>
      </c>
      <c r="P16" s="6">
        <v>1</v>
      </c>
      <c r="Q16" s="6"/>
      <c r="R16" s="6"/>
      <c r="S16" s="6"/>
      <c r="T16" s="6">
        <v>70</v>
      </c>
      <c r="U16" s="27">
        <f t="shared" si="1"/>
        <v>5.3962265520759486E-11</v>
      </c>
      <c r="V16" s="6"/>
      <c r="W16" s="6"/>
      <c r="X16" s="6"/>
    </row>
    <row r="17" spans="1:24">
      <c r="A17" s="6"/>
      <c r="B17" s="6">
        <v>9</v>
      </c>
      <c r="C17" s="6" t="s">
        <v>60</v>
      </c>
      <c r="D17" s="6">
        <v>1</v>
      </c>
      <c r="E17" s="16">
        <v>969.40000000000009</v>
      </c>
      <c r="F17" s="6">
        <v>1</v>
      </c>
      <c r="G17" s="21">
        <f t="shared" si="0"/>
        <v>1</v>
      </c>
      <c r="H17" s="6"/>
      <c r="I17" s="6"/>
      <c r="J17" s="6"/>
      <c r="K17" s="6"/>
      <c r="L17" s="6"/>
      <c r="M17" s="6"/>
      <c r="N17" s="6"/>
      <c r="O17" s="16">
        <v>969.40000000000009</v>
      </c>
      <c r="P17" s="6">
        <v>1</v>
      </c>
      <c r="Q17" s="6"/>
      <c r="R17" s="6"/>
      <c r="S17" s="6"/>
      <c r="T17" s="6">
        <v>80</v>
      </c>
      <c r="U17" s="27">
        <f t="shared" si="1"/>
        <v>2.1413562216894191E-10</v>
      </c>
      <c r="V17" s="6"/>
      <c r="W17" s="6"/>
      <c r="X17" s="6"/>
    </row>
    <row r="18" spans="1:24">
      <c r="A18" s="6"/>
      <c r="B18" s="6">
        <v>10</v>
      </c>
      <c r="C18" s="6" t="s">
        <v>63</v>
      </c>
      <c r="D18" s="6">
        <v>1</v>
      </c>
      <c r="E18" s="16">
        <v>1282.4000000000001</v>
      </c>
      <c r="F18" s="6">
        <v>1</v>
      </c>
      <c r="G18" s="21">
        <f t="shared" si="0"/>
        <v>1</v>
      </c>
      <c r="H18" s="6"/>
      <c r="I18" s="6"/>
      <c r="J18" s="6"/>
      <c r="K18" s="6"/>
      <c r="L18" s="6"/>
      <c r="M18" s="6"/>
      <c r="N18" s="6"/>
      <c r="O18" s="16">
        <v>1282.4000000000001</v>
      </c>
      <c r="P18" s="6">
        <v>1</v>
      </c>
      <c r="Q18" s="6"/>
      <c r="R18" s="6"/>
      <c r="S18" s="6"/>
      <c r="T18" s="6">
        <v>90</v>
      </c>
      <c r="U18" s="27">
        <f t="shared" si="1"/>
        <v>8.4974313471400087E-10</v>
      </c>
      <c r="V18" s="6"/>
      <c r="W18" s="6"/>
      <c r="X18" s="6"/>
    </row>
    <row r="19" spans="1:24">
      <c r="A19" s="6"/>
      <c r="B19" s="6">
        <v>11</v>
      </c>
      <c r="C19" s="6" t="s">
        <v>66</v>
      </c>
      <c r="D19" s="6">
        <v>1</v>
      </c>
      <c r="E19" s="16">
        <v>4963.9999999999991</v>
      </c>
      <c r="F19" s="6">
        <v>1</v>
      </c>
      <c r="G19" s="21">
        <f t="shared" si="0"/>
        <v>1</v>
      </c>
      <c r="H19" s="6"/>
      <c r="I19" s="6"/>
      <c r="J19" s="6"/>
      <c r="K19" s="6"/>
      <c r="L19" s="6"/>
      <c r="M19" s="6"/>
      <c r="N19" s="6"/>
      <c r="O19" s="16">
        <v>4963.9999999999991</v>
      </c>
      <c r="P19" s="6">
        <v>1</v>
      </c>
      <c r="Q19" s="6"/>
      <c r="R19" s="6"/>
      <c r="S19" s="6"/>
      <c r="T19" s="6">
        <v>100</v>
      </c>
      <c r="U19" s="27">
        <f t="shared" si="1"/>
        <v>3.3719910135345417E-9</v>
      </c>
      <c r="V19" s="6"/>
      <c r="W19" s="6"/>
      <c r="X19" s="6"/>
    </row>
    <row r="20" spans="1:24">
      <c r="A20" s="6"/>
      <c r="B20" s="6">
        <v>12</v>
      </c>
      <c r="C20" s="6" t="s">
        <v>69</v>
      </c>
      <c r="D20" s="6">
        <v>1</v>
      </c>
      <c r="E20" s="16">
        <v>1340.2</v>
      </c>
      <c r="F20" s="6">
        <v>1</v>
      </c>
      <c r="G20" s="21">
        <f t="shared" si="0"/>
        <v>1</v>
      </c>
      <c r="H20" s="6"/>
      <c r="I20" s="6"/>
      <c r="J20" s="6"/>
      <c r="K20" s="6"/>
      <c r="L20" s="6"/>
      <c r="M20" s="6"/>
      <c r="N20" s="6"/>
      <c r="O20" s="16">
        <v>1340.2</v>
      </c>
      <c r="P20" s="6">
        <v>1</v>
      </c>
      <c r="Q20" s="6"/>
      <c r="R20" s="6"/>
      <c r="S20" s="6"/>
      <c r="T20" s="6">
        <v>110</v>
      </c>
      <c r="U20" s="27">
        <f t="shared" si="1"/>
        <v>1.3380894585348989E-8</v>
      </c>
      <c r="V20" s="6"/>
      <c r="W20" s="6"/>
      <c r="X20" s="6"/>
    </row>
    <row r="21" spans="1:24">
      <c r="A21" s="6"/>
      <c r="B21" s="6">
        <v>13</v>
      </c>
      <c r="C21" s="6" t="s">
        <v>37</v>
      </c>
      <c r="D21" s="6">
        <v>1</v>
      </c>
      <c r="E21" s="16">
        <v>4919.3000000000011</v>
      </c>
      <c r="F21" s="6">
        <v>1</v>
      </c>
      <c r="G21" s="21">
        <f t="shared" si="0"/>
        <v>1</v>
      </c>
      <c r="H21" s="6"/>
      <c r="I21" s="6"/>
      <c r="J21" s="6"/>
      <c r="K21" s="6"/>
      <c r="L21" s="6"/>
      <c r="M21" s="6"/>
      <c r="N21" s="6"/>
      <c r="O21" s="16">
        <v>4919.3000000000011</v>
      </c>
      <c r="P21" s="6"/>
      <c r="Q21" s="6">
        <v>1</v>
      </c>
      <c r="R21" s="6"/>
      <c r="S21" s="6"/>
      <c r="T21" s="6">
        <v>120</v>
      </c>
      <c r="U21" s="27">
        <f t="shared" si="1"/>
        <v>5.3098698622334768E-8</v>
      </c>
      <c r="V21" s="6"/>
      <c r="W21" s="6"/>
      <c r="X21" s="6"/>
    </row>
    <row r="22" spans="1:24">
      <c r="A22" s="6"/>
      <c r="B22" s="6">
        <v>14</v>
      </c>
      <c r="C22" s="6" t="s">
        <v>40</v>
      </c>
      <c r="D22" s="6">
        <v>1</v>
      </c>
      <c r="E22" s="16">
        <v>6418.6</v>
      </c>
      <c r="F22" s="6">
        <v>1</v>
      </c>
      <c r="G22" s="21">
        <f t="shared" si="0"/>
        <v>1</v>
      </c>
      <c r="H22" s="6"/>
      <c r="I22" s="6"/>
      <c r="J22" s="6"/>
      <c r="K22" s="6"/>
      <c r="L22" s="6"/>
      <c r="M22" s="6"/>
      <c r="N22" s="6"/>
      <c r="O22" s="16">
        <v>6418.6</v>
      </c>
      <c r="P22" s="6"/>
      <c r="Q22" s="6">
        <v>1</v>
      </c>
      <c r="R22" s="6"/>
      <c r="S22" s="6"/>
      <c r="T22" s="6">
        <v>130</v>
      </c>
      <c r="U22" s="27">
        <f t="shared" si="1"/>
        <v>2.107087418563744E-7</v>
      </c>
      <c r="V22" s="6"/>
      <c r="W22" s="6"/>
      <c r="X22" s="6"/>
    </row>
    <row r="23" spans="1:24">
      <c r="A23" s="6"/>
      <c r="B23" s="6">
        <v>15</v>
      </c>
      <c r="C23" s="6" t="s">
        <v>43</v>
      </c>
      <c r="D23" s="6">
        <v>1</v>
      </c>
      <c r="E23" s="16">
        <v>4158.8999999999996</v>
      </c>
      <c r="F23" s="6">
        <v>1</v>
      </c>
      <c r="G23" s="21">
        <f t="shared" si="0"/>
        <v>1</v>
      </c>
      <c r="H23" s="6"/>
      <c r="I23" s="6"/>
      <c r="J23" s="6"/>
      <c r="K23" s="6"/>
      <c r="L23" s="6"/>
      <c r="M23" s="6"/>
      <c r="N23" s="6"/>
      <c r="O23" s="16">
        <v>4158.8999999999996</v>
      </c>
      <c r="P23" s="6"/>
      <c r="Q23" s="6">
        <v>1</v>
      </c>
      <c r="R23" s="6"/>
      <c r="S23" s="6"/>
      <c r="T23" s="6">
        <v>140</v>
      </c>
      <c r="U23" s="27">
        <f t="shared" si="1"/>
        <v>8.3614390326002137E-7</v>
      </c>
      <c r="V23" s="6"/>
      <c r="W23" s="6"/>
      <c r="X23" s="6"/>
    </row>
    <row r="24" spans="1:24">
      <c r="A24" s="6"/>
      <c r="B24" s="6">
        <v>16</v>
      </c>
      <c r="C24" s="6" t="s">
        <v>46</v>
      </c>
      <c r="D24" s="6">
        <v>1</v>
      </c>
      <c r="E24" s="16">
        <v>4251.1000000000004</v>
      </c>
      <c r="F24" s="6">
        <v>1</v>
      </c>
      <c r="G24" s="21">
        <f t="shared" si="0"/>
        <v>1</v>
      </c>
      <c r="H24" s="6"/>
      <c r="I24" s="6"/>
      <c r="J24" s="6"/>
      <c r="K24" s="6"/>
      <c r="L24" s="6"/>
      <c r="M24" s="6"/>
      <c r="N24" s="6"/>
      <c r="O24" s="16">
        <v>4251.1000000000004</v>
      </c>
      <c r="P24" s="6"/>
      <c r="Q24" s="6">
        <v>1</v>
      </c>
      <c r="R24" s="6"/>
      <c r="S24" s="6"/>
      <c r="T24" s="6">
        <v>150</v>
      </c>
      <c r="U24" s="27">
        <f t="shared" si="1"/>
        <v>3.3180176716591213E-6</v>
      </c>
      <c r="V24" s="6"/>
      <c r="W24" s="6"/>
      <c r="X24" s="6"/>
    </row>
    <row r="25" spans="1:24">
      <c r="A25" s="6"/>
      <c r="B25" s="6">
        <v>17</v>
      </c>
      <c r="C25" s="6" t="s">
        <v>49</v>
      </c>
      <c r="D25" s="6">
        <v>1</v>
      </c>
      <c r="E25" s="16">
        <v>10977.7</v>
      </c>
      <c r="F25" s="6">
        <v>1</v>
      </c>
      <c r="G25" s="21">
        <f t="shared" si="0"/>
        <v>1</v>
      </c>
      <c r="H25" s="6"/>
      <c r="I25" s="6"/>
      <c r="J25" s="6"/>
      <c r="K25" s="6"/>
      <c r="L25" s="6"/>
      <c r="M25" s="6"/>
      <c r="N25" s="6"/>
      <c r="O25" s="16">
        <v>10977.7</v>
      </c>
      <c r="P25" s="6"/>
      <c r="Q25" s="6">
        <v>1</v>
      </c>
      <c r="R25" s="6"/>
      <c r="S25" s="6"/>
      <c r="T25" s="6">
        <v>160</v>
      </c>
      <c r="U25" s="27">
        <f t="shared" si="1"/>
        <v>1.3166585469640693E-5</v>
      </c>
      <c r="V25" s="6"/>
      <c r="W25" s="6"/>
      <c r="X25" s="6"/>
    </row>
    <row r="26" spans="1:24">
      <c r="A26" s="6"/>
      <c r="B26" s="6">
        <v>18</v>
      </c>
      <c r="C26" s="6" t="s">
        <v>52</v>
      </c>
      <c r="D26" s="6">
        <v>1</v>
      </c>
      <c r="E26" s="16">
        <v>5013.5000000000009</v>
      </c>
      <c r="F26" s="6">
        <v>1</v>
      </c>
      <c r="G26" s="21">
        <f t="shared" si="0"/>
        <v>1</v>
      </c>
      <c r="H26" s="6"/>
      <c r="I26" s="6"/>
      <c r="J26" s="6"/>
      <c r="K26" s="6"/>
      <c r="L26" s="6"/>
      <c r="M26" s="6"/>
      <c r="N26" s="6"/>
      <c r="O26" s="16">
        <v>5013.5000000000009</v>
      </c>
      <c r="P26" s="6"/>
      <c r="Q26" s="6">
        <v>1</v>
      </c>
      <c r="R26" s="6"/>
      <c r="S26" s="6"/>
      <c r="T26" s="6">
        <v>170</v>
      </c>
      <c r="U26" s="27">
        <f t="shared" si="1"/>
        <v>5.224622726022419E-5</v>
      </c>
      <c r="V26" s="6"/>
      <c r="W26" s="6"/>
      <c r="X26" s="6"/>
    </row>
    <row r="27" spans="1:24">
      <c r="A27" s="6"/>
      <c r="B27" s="6">
        <v>19</v>
      </c>
      <c r="C27" s="6" t="s">
        <v>55</v>
      </c>
      <c r="D27" s="6">
        <v>1</v>
      </c>
      <c r="E27" s="16">
        <v>1345.8999999999999</v>
      </c>
      <c r="F27" s="6">
        <v>1</v>
      </c>
      <c r="G27" s="21">
        <f t="shared" si="0"/>
        <v>1</v>
      </c>
      <c r="H27" s="6"/>
      <c r="I27" s="6"/>
      <c r="J27" s="6"/>
      <c r="K27" s="6"/>
      <c r="L27" s="6"/>
      <c r="M27" s="6"/>
      <c r="N27" s="6"/>
      <c r="O27" s="16">
        <v>1345.8999999999999</v>
      </c>
      <c r="P27" s="6"/>
      <c r="Q27" s="6">
        <v>1</v>
      </c>
      <c r="R27" s="6"/>
      <c r="S27" s="6"/>
      <c r="T27" s="6">
        <v>180</v>
      </c>
      <c r="U27" s="27">
        <f t="shared" si="1"/>
        <v>2.0729381069446715E-4</v>
      </c>
      <c r="V27" s="6"/>
      <c r="W27" s="6"/>
      <c r="X27" s="6"/>
    </row>
    <row r="28" spans="1:24">
      <c r="A28" s="6"/>
      <c r="B28" s="6">
        <v>20</v>
      </c>
      <c r="C28" s="6" t="s">
        <v>58</v>
      </c>
      <c r="D28" s="6">
        <v>1</v>
      </c>
      <c r="E28" s="16">
        <v>5729.0999999999995</v>
      </c>
      <c r="F28" s="6">
        <v>1</v>
      </c>
      <c r="G28" s="21">
        <f t="shared" si="0"/>
        <v>1</v>
      </c>
      <c r="H28" s="6"/>
      <c r="I28" s="6"/>
      <c r="J28" s="6"/>
      <c r="K28" s="6"/>
      <c r="L28" s="6"/>
      <c r="M28" s="6"/>
      <c r="N28" s="6"/>
      <c r="O28" s="16">
        <v>5729.0999999999995</v>
      </c>
      <c r="P28" s="6"/>
      <c r="Q28" s="6">
        <v>1</v>
      </c>
      <c r="R28" s="6"/>
      <c r="S28" s="6"/>
      <c r="T28" s="6">
        <v>190</v>
      </c>
      <c r="U28" s="27">
        <f t="shared" si="1"/>
        <v>8.2208730459845713E-4</v>
      </c>
      <c r="V28" s="6"/>
      <c r="W28" s="6"/>
      <c r="X28" s="6"/>
    </row>
    <row r="29" spans="1:24">
      <c r="A29" s="6"/>
      <c r="B29" s="6">
        <v>21</v>
      </c>
      <c r="C29" s="6" t="s">
        <v>61</v>
      </c>
      <c r="D29" s="6">
        <v>1</v>
      </c>
      <c r="E29" s="16">
        <v>1531.1</v>
      </c>
      <c r="F29" s="6">
        <v>1</v>
      </c>
      <c r="G29" s="21">
        <f t="shared" si="0"/>
        <v>1</v>
      </c>
      <c r="H29" s="6"/>
      <c r="I29" s="6"/>
      <c r="J29" s="6"/>
      <c r="K29" s="6"/>
      <c r="L29" s="6"/>
      <c r="M29" s="6"/>
      <c r="N29" s="6"/>
      <c r="O29" s="16">
        <v>1531.1</v>
      </c>
      <c r="P29" s="6"/>
      <c r="Q29" s="6">
        <v>1</v>
      </c>
      <c r="R29" s="6"/>
      <c r="S29" s="6"/>
      <c r="T29" s="6">
        <v>200</v>
      </c>
      <c r="U29" s="27">
        <f t="shared" si="1"/>
        <v>3.254304825171259E-3</v>
      </c>
      <c r="V29" s="6"/>
      <c r="W29" s="6"/>
      <c r="X29" s="6"/>
    </row>
    <row r="30" spans="1:24">
      <c r="A30" s="6"/>
      <c r="B30" s="6">
        <v>22</v>
      </c>
      <c r="C30" s="6" t="s">
        <v>64</v>
      </c>
      <c r="D30" s="6">
        <v>1</v>
      </c>
      <c r="E30" s="16">
        <v>755.80000000000007</v>
      </c>
      <c r="F30" s="6">
        <v>1</v>
      </c>
      <c r="G30" s="21">
        <f t="shared" si="0"/>
        <v>1</v>
      </c>
      <c r="H30" s="6"/>
      <c r="I30" s="6"/>
      <c r="J30" s="6"/>
      <c r="K30" s="6"/>
      <c r="L30" s="6"/>
      <c r="M30" s="6"/>
      <c r="N30" s="6"/>
      <c r="O30" s="16">
        <v>755.80000000000007</v>
      </c>
      <c r="P30" s="6"/>
      <c r="Q30" s="6">
        <v>1</v>
      </c>
      <c r="R30" s="6"/>
      <c r="S30" s="6"/>
      <c r="T30" s="6">
        <v>210</v>
      </c>
      <c r="U30" s="27">
        <f t="shared" si="1"/>
        <v>1.2790337489650866E-2</v>
      </c>
      <c r="V30" s="6"/>
      <c r="W30" s="6"/>
      <c r="X30" s="6"/>
    </row>
    <row r="31" spans="1:24">
      <c r="A31" s="6"/>
      <c r="B31" s="6">
        <v>23</v>
      </c>
      <c r="C31" s="6" t="s">
        <v>67</v>
      </c>
      <c r="D31" s="6">
        <v>1</v>
      </c>
      <c r="E31" s="16">
        <v>659.1</v>
      </c>
      <c r="F31" s="6">
        <v>1</v>
      </c>
      <c r="G31" s="21">
        <f t="shared" si="0"/>
        <v>1</v>
      </c>
      <c r="H31" s="6"/>
      <c r="I31" s="6"/>
      <c r="J31" s="6"/>
      <c r="K31" s="6"/>
      <c r="L31" s="6"/>
      <c r="M31" s="6"/>
      <c r="N31" s="6"/>
      <c r="O31" s="16">
        <v>659.1</v>
      </c>
      <c r="P31" s="6"/>
      <c r="Q31" s="6">
        <v>1</v>
      </c>
      <c r="R31" s="6"/>
      <c r="S31" s="6"/>
      <c r="T31" s="6">
        <v>220</v>
      </c>
      <c r="U31" s="27">
        <f t="shared" si="1"/>
        <v>4.8898787139504511E-2</v>
      </c>
      <c r="V31" s="6"/>
      <c r="W31" s="6"/>
      <c r="X31" s="6"/>
    </row>
    <row r="32" spans="1:24">
      <c r="A32" s="6"/>
      <c r="B32" s="6">
        <v>24</v>
      </c>
      <c r="C32" s="6" t="s">
        <v>70</v>
      </c>
      <c r="D32" s="6">
        <v>1</v>
      </c>
      <c r="E32" s="16">
        <v>2260.2000000000003</v>
      </c>
      <c r="F32" s="6">
        <v>1</v>
      </c>
      <c r="G32" s="21">
        <f t="shared" si="0"/>
        <v>1</v>
      </c>
      <c r="H32" s="6"/>
      <c r="I32" s="6"/>
      <c r="J32" s="6"/>
      <c r="K32" s="6"/>
      <c r="L32" s="6"/>
      <c r="M32" s="6"/>
      <c r="N32" s="6"/>
      <c r="O32" s="16">
        <v>2260.2000000000003</v>
      </c>
      <c r="P32" s="6"/>
      <c r="Q32" s="6">
        <v>1</v>
      </c>
      <c r="R32" s="6"/>
      <c r="S32" s="6"/>
      <c r="T32" s="6">
        <v>230</v>
      </c>
      <c r="U32" s="27">
        <f t="shared" si="1"/>
        <v>0.16944815491227555</v>
      </c>
      <c r="V32" s="6"/>
      <c r="W32" s="6"/>
      <c r="X32" s="6"/>
    </row>
    <row r="33" spans="1:24">
      <c r="A33" s="6"/>
      <c r="B33" s="6">
        <v>25</v>
      </c>
      <c r="C33" s="6" t="s">
        <v>38</v>
      </c>
      <c r="D33" s="6">
        <v>1</v>
      </c>
      <c r="E33" s="16">
        <v>35395.299999999996</v>
      </c>
      <c r="F33" s="6">
        <v>1</v>
      </c>
      <c r="G33" s="21">
        <f t="shared" si="0"/>
        <v>1</v>
      </c>
      <c r="H33" s="6"/>
      <c r="I33" s="6"/>
      <c r="J33" s="6"/>
      <c r="K33" s="6"/>
      <c r="L33" s="6"/>
      <c r="M33" s="6"/>
      <c r="N33" s="6"/>
      <c r="O33" s="16">
        <v>35395.299999999996</v>
      </c>
      <c r="P33" s="6"/>
      <c r="Q33" s="6"/>
      <c r="R33" s="6">
        <v>1</v>
      </c>
      <c r="S33" s="6"/>
      <c r="T33" s="6">
        <v>240</v>
      </c>
      <c r="U33" s="27">
        <f t="shared" si="1"/>
        <v>0.44739074522182842</v>
      </c>
      <c r="V33" s="6"/>
      <c r="W33" s="6"/>
      <c r="X33" s="6"/>
    </row>
    <row r="34" spans="1:24">
      <c r="A34" s="6"/>
      <c r="B34" s="6">
        <v>26</v>
      </c>
      <c r="C34" s="6" t="s">
        <v>41</v>
      </c>
      <c r="D34" s="6">
        <v>1</v>
      </c>
      <c r="E34" s="16">
        <v>15998.699999999999</v>
      </c>
      <c r="F34" s="6">
        <v>1</v>
      </c>
      <c r="G34" s="21">
        <f t="shared" si="0"/>
        <v>1</v>
      </c>
      <c r="H34" s="6"/>
      <c r="I34" s="6"/>
      <c r="J34" s="6"/>
      <c r="K34" s="6"/>
      <c r="L34" s="6"/>
      <c r="M34" s="6"/>
      <c r="N34" s="6"/>
      <c r="O34" s="16">
        <v>15998.699999999999</v>
      </c>
      <c r="P34" s="6"/>
      <c r="Q34" s="6"/>
      <c r="R34" s="6">
        <v>1</v>
      </c>
      <c r="S34" s="6"/>
      <c r="T34" s="6">
        <v>250</v>
      </c>
      <c r="U34" s="27">
        <f t="shared" si="1"/>
        <v>0.76262146812688003</v>
      </c>
      <c r="V34" s="6"/>
      <c r="W34" s="6"/>
      <c r="X34" s="6"/>
    </row>
    <row r="35" spans="1:24">
      <c r="A35" s="6"/>
      <c r="B35" s="6">
        <v>27</v>
      </c>
      <c r="C35" s="6" t="s">
        <v>44</v>
      </c>
      <c r="D35" s="6">
        <v>1</v>
      </c>
      <c r="E35" s="16">
        <v>45279.3</v>
      </c>
      <c r="F35" s="6">
        <v>1</v>
      </c>
      <c r="G35" s="21">
        <f t="shared" si="0"/>
        <v>1</v>
      </c>
      <c r="H35" s="6"/>
      <c r="I35" s="6"/>
      <c r="J35" s="6"/>
      <c r="K35" s="6"/>
      <c r="L35" s="6"/>
      <c r="M35" s="6"/>
      <c r="N35" s="6"/>
      <c r="O35" s="16">
        <v>45279.3</v>
      </c>
      <c r="P35" s="6"/>
      <c r="Q35" s="6"/>
      <c r="R35" s="6">
        <v>1</v>
      </c>
      <c r="S35" s="6"/>
      <c r="T35" s="6">
        <v>260</v>
      </c>
      <c r="U35" s="27">
        <f t="shared" si="1"/>
        <v>0.92726591749323872</v>
      </c>
      <c r="V35" s="6"/>
      <c r="W35" s="6"/>
      <c r="X35" s="6"/>
    </row>
    <row r="36" spans="1:24">
      <c r="A36" s="6"/>
      <c r="B36" s="6">
        <v>28</v>
      </c>
      <c r="C36" s="6" t="s">
        <v>47</v>
      </c>
      <c r="D36" s="6">
        <v>1</v>
      </c>
      <c r="E36" s="16">
        <v>40090.5</v>
      </c>
      <c r="F36" s="6">
        <v>1</v>
      </c>
      <c r="G36" s="21">
        <f t="shared" si="0"/>
        <v>1</v>
      </c>
      <c r="H36" s="6"/>
      <c r="I36" s="6"/>
      <c r="J36" s="6"/>
      <c r="K36" s="6"/>
      <c r="L36" s="6"/>
      <c r="M36" s="6"/>
      <c r="N36" s="6"/>
      <c r="O36" s="16">
        <v>40090.5</v>
      </c>
      <c r="P36" s="6"/>
      <c r="Q36" s="6"/>
      <c r="R36" s="6">
        <v>1</v>
      </c>
      <c r="S36" s="6"/>
      <c r="T36" s="6">
        <v>270</v>
      </c>
      <c r="U36" s="27">
        <f t="shared" si="1"/>
        <v>0.9806164159487758</v>
      </c>
      <c r="V36" s="6"/>
      <c r="W36" s="6"/>
      <c r="X36" s="6"/>
    </row>
    <row r="37" spans="1:24">
      <c r="A37" s="6"/>
      <c r="B37" s="6">
        <v>29</v>
      </c>
      <c r="C37" s="6" t="s">
        <v>50</v>
      </c>
      <c r="D37" s="6">
        <v>1</v>
      </c>
      <c r="E37" s="16">
        <v>2521.3000000000002</v>
      </c>
      <c r="F37" s="6">
        <v>1</v>
      </c>
      <c r="G37" s="21">
        <f t="shared" si="0"/>
        <v>1</v>
      </c>
      <c r="H37" s="6"/>
      <c r="I37" s="6"/>
      <c r="J37" s="6"/>
      <c r="K37" s="6"/>
      <c r="L37" s="6"/>
      <c r="M37" s="6"/>
      <c r="N37" s="6"/>
      <c r="O37" s="16">
        <v>2521.3000000000002</v>
      </c>
      <c r="P37" s="6"/>
      <c r="Q37" s="6"/>
      <c r="R37" s="6">
        <v>1</v>
      </c>
      <c r="S37" s="6"/>
      <c r="T37" s="6">
        <v>280</v>
      </c>
      <c r="U37" s="27">
        <f t="shared" si="1"/>
        <v>0.99504346441014391</v>
      </c>
      <c r="V37" s="6"/>
      <c r="W37" s="6"/>
      <c r="X37" s="6"/>
    </row>
    <row r="38" spans="1:24">
      <c r="A38" s="6"/>
      <c r="B38" s="6">
        <v>30</v>
      </c>
      <c r="C38" s="6" t="s">
        <v>53</v>
      </c>
      <c r="D38" s="6">
        <v>1</v>
      </c>
      <c r="E38" s="16">
        <v>640.80000000000007</v>
      </c>
      <c r="F38" s="6">
        <v>1</v>
      </c>
      <c r="G38" s="21">
        <f t="shared" si="0"/>
        <v>1</v>
      </c>
      <c r="H38" s="6"/>
      <c r="I38" s="6"/>
      <c r="J38" s="6"/>
      <c r="K38" s="6"/>
      <c r="L38" s="6"/>
      <c r="M38" s="6"/>
      <c r="N38" s="6"/>
      <c r="O38" s="16">
        <v>640.80000000000007</v>
      </c>
      <c r="P38" s="6"/>
      <c r="Q38" s="6"/>
      <c r="R38" s="6">
        <v>1</v>
      </c>
      <c r="S38" s="6"/>
      <c r="T38" s="6">
        <v>290</v>
      </c>
      <c r="U38" s="27">
        <f t="shared" si="1"/>
        <v>0.9987463029125403</v>
      </c>
      <c r="V38" s="6"/>
      <c r="W38" s="6"/>
      <c r="X38" s="6"/>
    </row>
    <row r="39" spans="1:24">
      <c r="A39" s="6"/>
      <c r="B39" s="6">
        <v>31</v>
      </c>
      <c r="C39" s="6" t="s">
        <v>56</v>
      </c>
      <c r="D39" s="6">
        <v>1</v>
      </c>
      <c r="E39" s="16">
        <v>559.9</v>
      </c>
      <c r="F39" s="6">
        <v>1</v>
      </c>
      <c r="G39" s="21">
        <f t="shared" si="0"/>
        <v>1</v>
      </c>
      <c r="H39" s="6"/>
      <c r="I39" s="6"/>
      <c r="J39" s="6"/>
      <c r="K39" s="6"/>
      <c r="L39" s="6"/>
      <c r="M39" s="6"/>
      <c r="N39" s="6"/>
      <c r="O39" s="16">
        <v>559.9</v>
      </c>
      <c r="P39" s="6"/>
      <c r="Q39" s="6"/>
      <c r="R39" s="6">
        <v>1</v>
      </c>
      <c r="S39" s="6"/>
      <c r="T39" s="6">
        <v>300</v>
      </c>
      <c r="U39" s="27">
        <f t="shared" si="1"/>
        <v>0.99968377126629238</v>
      </c>
      <c r="V39" s="6"/>
      <c r="W39" s="6"/>
      <c r="X39" s="6"/>
    </row>
    <row r="40" spans="1:24">
      <c r="A40" s="6"/>
      <c r="B40" s="6">
        <v>32</v>
      </c>
      <c r="C40" s="6" t="s">
        <v>59</v>
      </c>
      <c r="D40" s="6">
        <v>1</v>
      </c>
      <c r="E40" s="16">
        <v>753.19999999999993</v>
      </c>
      <c r="F40" s="6">
        <v>1</v>
      </c>
      <c r="G40" s="21">
        <f t="shared" si="0"/>
        <v>1</v>
      </c>
      <c r="H40" s="6"/>
      <c r="I40" s="6"/>
      <c r="J40" s="6"/>
      <c r="K40" s="6"/>
      <c r="L40" s="6"/>
      <c r="M40" s="6"/>
      <c r="N40" s="6"/>
      <c r="O40" s="16">
        <v>753.19999999999993</v>
      </c>
      <c r="P40" s="6"/>
      <c r="Q40" s="6"/>
      <c r="R40" s="6">
        <v>1</v>
      </c>
      <c r="S40" s="6"/>
      <c r="T40" s="6">
        <v>310</v>
      </c>
      <c r="U40" s="27">
        <f t="shared" si="1"/>
        <v>0.99992029137388294</v>
      </c>
      <c r="V40" s="6"/>
      <c r="W40" s="6"/>
      <c r="X40" s="6"/>
    </row>
    <row r="41" spans="1:24">
      <c r="A41" s="6"/>
      <c r="B41" s="6">
        <v>33</v>
      </c>
      <c r="C41" s="6" t="s">
        <v>62</v>
      </c>
      <c r="D41" s="6">
        <v>1</v>
      </c>
      <c r="E41" s="16">
        <v>1207.1000000000001</v>
      </c>
      <c r="F41" s="6">
        <v>1</v>
      </c>
      <c r="G41" s="21">
        <f t="shared" si="0"/>
        <v>1</v>
      </c>
      <c r="H41" s="6"/>
      <c r="I41" s="6"/>
      <c r="J41" s="6"/>
      <c r="K41" s="6"/>
      <c r="L41" s="6"/>
      <c r="M41" s="6"/>
      <c r="N41" s="6"/>
      <c r="O41" s="16">
        <v>1207.1000000000001</v>
      </c>
      <c r="P41" s="6"/>
      <c r="Q41" s="6"/>
      <c r="R41" s="6">
        <v>1</v>
      </c>
      <c r="S41" s="6"/>
      <c r="T41" s="6">
        <v>320</v>
      </c>
      <c r="U41" s="27">
        <f t="shared" si="1"/>
        <v>0.9999799121955163</v>
      </c>
      <c r="V41" s="6"/>
      <c r="W41" s="6"/>
      <c r="X41" s="6"/>
    </row>
    <row r="42" spans="1:24">
      <c r="A42" s="6"/>
      <c r="B42" s="6">
        <v>34</v>
      </c>
      <c r="C42" s="6" t="s">
        <v>65</v>
      </c>
      <c r="D42" s="6">
        <v>1</v>
      </c>
      <c r="E42" s="16">
        <v>1513.7</v>
      </c>
      <c r="F42" s="6">
        <v>1</v>
      </c>
      <c r="G42" s="21">
        <f t="shared" si="0"/>
        <v>1</v>
      </c>
      <c r="H42" s="6"/>
      <c r="I42" s="6"/>
      <c r="J42" s="6"/>
      <c r="K42" s="6"/>
      <c r="L42" s="6"/>
      <c r="M42" s="6"/>
      <c r="N42" s="6"/>
      <c r="O42" s="16">
        <v>1513.7</v>
      </c>
      <c r="P42" s="6"/>
      <c r="Q42" s="6"/>
      <c r="R42" s="6">
        <v>1</v>
      </c>
      <c r="S42" s="6"/>
      <c r="T42" s="6">
        <v>330</v>
      </c>
      <c r="U42" s="27">
        <f t="shared" si="1"/>
        <v>0.99999493778888382</v>
      </c>
      <c r="V42" s="6"/>
      <c r="W42" s="6"/>
      <c r="X42" s="6"/>
    </row>
    <row r="43" spans="1:24">
      <c r="A43" s="6"/>
      <c r="B43" s="6">
        <v>35</v>
      </c>
      <c r="C43" s="6" t="s">
        <v>68</v>
      </c>
      <c r="D43" s="6">
        <v>1</v>
      </c>
      <c r="E43" s="16">
        <v>429.8</v>
      </c>
      <c r="F43" s="6">
        <v>1</v>
      </c>
      <c r="G43" s="21">
        <f t="shared" si="0"/>
        <v>0.99999999999462563</v>
      </c>
      <c r="H43" s="6"/>
      <c r="I43" s="6"/>
      <c r="J43" s="6"/>
      <c r="K43" s="6"/>
      <c r="L43" s="6"/>
      <c r="M43" s="6"/>
      <c r="N43" s="6"/>
      <c r="O43" s="16">
        <v>429.8</v>
      </c>
      <c r="P43" s="6"/>
      <c r="Q43" s="6"/>
      <c r="R43" s="6">
        <v>1</v>
      </c>
      <c r="S43" s="6"/>
      <c r="T43" s="6">
        <v>340</v>
      </c>
      <c r="U43" s="27">
        <f t="shared" si="1"/>
        <v>0.99999872431587078</v>
      </c>
      <c r="V43" s="6"/>
      <c r="W43" s="6"/>
      <c r="X43" s="6"/>
    </row>
    <row r="44" spans="1:24">
      <c r="A44" s="6"/>
      <c r="B44" s="6">
        <v>36</v>
      </c>
      <c r="C44" s="6" t="s">
        <v>71</v>
      </c>
      <c r="D44" s="6">
        <v>1</v>
      </c>
      <c r="E44" s="16">
        <v>1263.4999999999998</v>
      </c>
      <c r="F44" s="6">
        <v>1</v>
      </c>
      <c r="G44" s="21">
        <f t="shared" si="0"/>
        <v>1</v>
      </c>
      <c r="H44" s="6"/>
      <c r="I44" s="6"/>
      <c r="J44" s="6"/>
      <c r="K44" s="6"/>
      <c r="L44" s="6"/>
      <c r="M44" s="6"/>
      <c r="N44" s="6"/>
      <c r="O44" s="16">
        <v>1263.4999999999998</v>
      </c>
      <c r="P44" s="6"/>
      <c r="Q44" s="6"/>
      <c r="R44" s="6">
        <v>1</v>
      </c>
      <c r="S44" s="6"/>
      <c r="T44" s="6">
        <v>350</v>
      </c>
      <c r="U44" s="27">
        <f t="shared" si="1"/>
        <v>0.99999967852676408</v>
      </c>
      <c r="V44" s="6"/>
      <c r="W44" s="6"/>
      <c r="X44" s="6"/>
    </row>
    <row r="45" spans="1:24">
      <c r="A45" s="6" t="s">
        <v>6</v>
      </c>
      <c r="B45" s="6">
        <v>37</v>
      </c>
      <c r="C45" s="6" t="s">
        <v>75</v>
      </c>
      <c r="D45" s="6">
        <v>1</v>
      </c>
      <c r="E45" s="17">
        <v>13</v>
      </c>
      <c r="F45" s="6">
        <v>0</v>
      </c>
      <c r="G45" s="21">
        <f t="shared" si="0"/>
        <v>2.0896681685366143E-14</v>
      </c>
      <c r="H45" s="6"/>
      <c r="I45" s="6"/>
      <c r="J45" s="6"/>
      <c r="K45" s="6"/>
      <c r="L45" s="6"/>
      <c r="M45" s="6"/>
      <c r="N45" s="6"/>
      <c r="O45" s="17">
        <v>13</v>
      </c>
      <c r="P45" s="6">
        <v>0</v>
      </c>
      <c r="Q45" s="6"/>
      <c r="R45" s="6"/>
      <c r="S45" s="6"/>
      <c r="T45" s="6">
        <v>360</v>
      </c>
      <c r="U45" s="27">
        <f t="shared" si="1"/>
        <v>0.99999991898859186</v>
      </c>
      <c r="V45" s="6"/>
      <c r="W45" s="6"/>
      <c r="X45" s="6"/>
    </row>
    <row r="46" spans="1:24">
      <c r="A46" s="6"/>
      <c r="B46" s="6">
        <v>38</v>
      </c>
      <c r="C46" s="6" t="s">
        <v>78</v>
      </c>
      <c r="D46" s="6">
        <v>1</v>
      </c>
      <c r="E46" s="17">
        <v>13</v>
      </c>
      <c r="F46" s="6">
        <v>0</v>
      </c>
      <c r="G46" s="21">
        <f t="shared" si="0"/>
        <v>2.0896681685366143E-14</v>
      </c>
      <c r="H46" s="6"/>
      <c r="I46" s="6"/>
      <c r="J46" s="6"/>
      <c r="K46" s="6"/>
      <c r="L46" s="6"/>
      <c r="M46" s="6"/>
      <c r="N46" s="6"/>
      <c r="O46" s="17">
        <v>13</v>
      </c>
      <c r="P46" s="6">
        <v>0</v>
      </c>
      <c r="Q46" s="6"/>
      <c r="R46" s="6"/>
      <c r="S46" s="6"/>
      <c r="T46" s="6">
        <v>370</v>
      </c>
      <c r="U46" s="27">
        <f t="shared" si="1"/>
        <v>0.99999997958509046</v>
      </c>
      <c r="V46" s="6"/>
      <c r="W46" s="6"/>
      <c r="X46" s="6"/>
    </row>
    <row r="47" spans="1:24">
      <c r="A47" s="6"/>
      <c r="B47" s="6">
        <v>39</v>
      </c>
      <c r="C47" s="6" t="s">
        <v>81</v>
      </c>
      <c r="D47" s="6">
        <v>1</v>
      </c>
      <c r="E47" s="17">
        <v>13</v>
      </c>
      <c r="F47" s="6">
        <v>0</v>
      </c>
      <c r="G47" s="21">
        <f t="shared" si="0"/>
        <v>2.0896681685366143E-14</v>
      </c>
      <c r="H47" s="6"/>
      <c r="I47" s="6"/>
      <c r="J47" s="6"/>
      <c r="K47" s="6"/>
      <c r="L47" s="6"/>
      <c r="M47" s="6"/>
      <c r="N47" s="6"/>
      <c r="O47" s="17">
        <v>13</v>
      </c>
      <c r="P47" s="6">
        <v>0</v>
      </c>
      <c r="Q47" s="6"/>
      <c r="R47" s="6"/>
      <c r="S47" s="6"/>
      <c r="T47" s="6">
        <v>380</v>
      </c>
      <c r="U47" s="27">
        <f t="shared" si="1"/>
        <v>0.99999999485543412</v>
      </c>
      <c r="V47" s="6"/>
      <c r="W47" s="6"/>
      <c r="X47" s="6"/>
    </row>
    <row r="48" spans="1:24">
      <c r="A48" s="6"/>
      <c r="B48" s="6">
        <v>40</v>
      </c>
      <c r="C48" s="6" t="s">
        <v>84</v>
      </c>
      <c r="D48" s="6">
        <v>1</v>
      </c>
      <c r="E48" s="16">
        <v>108.7</v>
      </c>
      <c r="F48" s="6">
        <v>0</v>
      </c>
      <c r="G48" s="21">
        <f t="shared" si="0"/>
        <v>1.118580678599336E-8</v>
      </c>
      <c r="H48" s="6"/>
      <c r="I48" s="6"/>
      <c r="J48" s="6"/>
      <c r="K48" s="6"/>
      <c r="L48" s="6"/>
      <c r="M48" s="6"/>
      <c r="N48" s="6"/>
      <c r="O48" s="16">
        <v>108.7</v>
      </c>
      <c r="P48" s="6">
        <v>0</v>
      </c>
      <c r="Q48" s="6"/>
      <c r="R48" s="6"/>
      <c r="S48" s="6"/>
      <c r="T48" s="6">
        <v>390</v>
      </c>
      <c r="U48" s="27">
        <f t="shared" si="1"/>
        <v>0.99999999870356726</v>
      </c>
      <c r="V48" s="6"/>
      <c r="W48" s="6"/>
      <c r="X48" s="6"/>
    </row>
    <row r="49" spans="1:24">
      <c r="A49" s="6"/>
      <c r="B49" s="6">
        <v>41</v>
      </c>
      <c r="C49" s="6" t="s">
        <v>87</v>
      </c>
      <c r="D49" s="6">
        <v>1</v>
      </c>
      <c r="E49" s="16">
        <v>32.700000000000003</v>
      </c>
      <c r="F49" s="6">
        <v>0</v>
      </c>
      <c r="G49" s="21">
        <f t="shared" si="0"/>
        <v>3.1573073105736696E-13</v>
      </c>
      <c r="H49" s="6"/>
      <c r="I49" s="6"/>
      <c r="J49" s="6"/>
      <c r="K49" s="6"/>
      <c r="L49" s="6"/>
      <c r="M49" s="6"/>
      <c r="N49" s="6"/>
      <c r="O49" s="16">
        <v>32.700000000000003</v>
      </c>
      <c r="P49" s="6">
        <v>0</v>
      </c>
      <c r="Q49" s="6"/>
      <c r="R49" s="6"/>
      <c r="S49" s="6"/>
      <c r="T49" s="6">
        <v>400</v>
      </c>
      <c r="U49" s="27">
        <f t="shared" si="1"/>
        <v>0.99999999967329845</v>
      </c>
      <c r="V49" s="6"/>
      <c r="W49" s="6"/>
      <c r="X49" s="6"/>
    </row>
    <row r="50" spans="1:24">
      <c r="A50" s="6"/>
      <c r="B50" s="6">
        <v>42</v>
      </c>
      <c r="C50" s="6" t="s">
        <v>90</v>
      </c>
      <c r="D50" s="6">
        <v>1</v>
      </c>
      <c r="E50" s="17">
        <v>13</v>
      </c>
      <c r="F50" s="6">
        <v>0</v>
      </c>
      <c r="G50" s="21">
        <f t="shared" si="0"/>
        <v>2.0896681685366143E-14</v>
      </c>
      <c r="H50" s="6"/>
      <c r="I50" s="6"/>
      <c r="J50" s="6"/>
      <c r="K50" s="6"/>
      <c r="L50" s="6"/>
      <c r="M50" s="6"/>
      <c r="N50" s="6"/>
      <c r="O50" s="17">
        <v>13</v>
      </c>
      <c r="P50" s="6">
        <v>0</v>
      </c>
      <c r="Q50" s="6"/>
      <c r="R50" s="6"/>
      <c r="S50" s="6"/>
      <c r="T50" s="6">
        <v>410</v>
      </c>
      <c r="U50" s="27">
        <f t="shared" si="1"/>
        <v>0.99999999991767097</v>
      </c>
      <c r="V50" s="6"/>
      <c r="W50" s="6"/>
      <c r="X50" s="6"/>
    </row>
    <row r="51" spans="1:24">
      <c r="A51" s="6"/>
      <c r="B51" s="6">
        <v>43</v>
      </c>
      <c r="C51" s="6" t="s">
        <v>93</v>
      </c>
      <c r="D51" s="6">
        <v>1</v>
      </c>
      <c r="E51" s="17">
        <v>13</v>
      </c>
      <c r="F51" s="6">
        <v>0</v>
      </c>
      <c r="G51" s="21">
        <f t="shared" si="0"/>
        <v>2.0896681685366143E-14</v>
      </c>
      <c r="H51" s="6"/>
      <c r="I51" s="6"/>
      <c r="J51" s="6"/>
      <c r="K51" s="6"/>
      <c r="L51" s="6"/>
      <c r="M51" s="6"/>
      <c r="N51" s="6"/>
      <c r="O51" s="17">
        <v>13</v>
      </c>
      <c r="P51" s="6">
        <v>0</v>
      </c>
      <c r="Q51" s="6"/>
      <c r="R51" s="6"/>
      <c r="S51" s="6"/>
      <c r="T51" s="6">
        <v>420</v>
      </c>
      <c r="U51" s="27">
        <f t="shared" si="1"/>
        <v>0.99999999997925304</v>
      </c>
      <c r="V51" s="6"/>
      <c r="W51" s="6"/>
      <c r="X51" s="6"/>
    </row>
    <row r="52" spans="1:24">
      <c r="A52" s="6"/>
      <c r="B52" s="6">
        <v>44</v>
      </c>
      <c r="C52" s="6" t="s">
        <v>96</v>
      </c>
      <c r="D52" s="6">
        <v>1</v>
      </c>
      <c r="E52" s="17">
        <v>13</v>
      </c>
      <c r="F52" s="6">
        <v>0</v>
      </c>
      <c r="G52" s="21">
        <f t="shared" si="0"/>
        <v>2.0896681685366143E-14</v>
      </c>
      <c r="H52" s="6"/>
      <c r="I52" s="6"/>
      <c r="J52" s="6"/>
      <c r="K52" s="6"/>
      <c r="L52" s="6"/>
      <c r="M52" s="6"/>
      <c r="N52" s="6"/>
      <c r="O52" s="17">
        <v>13</v>
      </c>
      <c r="P52" s="6">
        <v>0</v>
      </c>
      <c r="Q52" s="6"/>
      <c r="R52" s="6"/>
      <c r="S52" s="6"/>
      <c r="T52" s="6">
        <v>430</v>
      </c>
      <c r="U52" s="27">
        <f t="shared" si="1"/>
        <v>0.99999999999477174</v>
      </c>
      <c r="V52" s="6"/>
      <c r="W52" s="6"/>
      <c r="X52" s="6"/>
    </row>
    <row r="53" spans="1:24">
      <c r="A53" s="6"/>
      <c r="B53" s="6">
        <v>45</v>
      </c>
      <c r="C53" s="6" t="s">
        <v>99</v>
      </c>
      <c r="D53" s="6">
        <v>1</v>
      </c>
      <c r="E53" s="16">
        <v>88.8</v>
      </c>
      <c r="F53" s="6">
        <v>0</v>
      </c>
      <c r="G53" s="21">
        <f t="shared" si="0"/>
        <v>7.2020447433164958E-10</v>
      </c>
      <c r="H53" s="6"/>
      <c r="I53" s="6"/>
      <c r="J53" s="6"/>
      <c r="K53" s="6"/>
      <c r="L53" s="6"/>
      <c r="M53" s="6"/>
      <c r="N53" s="6"/>
      <c r="O53" s="16">
        <v>88.8</v>
      </c>
      <c r="P53" s="6">
        <v>0</v>
      </c>
      <c r="Q53" s="6"/>
      <c r="R53" s="6"/>
      <c r="S53" s="6"/>
      <c r="T53" s="6">
        <v>440</v>
      </c>
      <c r="U53" s="27">
        <f t="shared" si="1"/>
        <v>0.99999999999868239</v>
      </c>
      <c r="V53" s="6"/>
      <c r="W53" s="6"/>
      <c r="X53" s="6"/>
    </row>
    <row r="54" spans="1:24">
      <c r="A54" s="6"/>
      <c r="B54" s="6">
        <v>46</v>
      </c>
      <c r="C54" s="6" t="s">
        <v>102</v>
      </c>
      <c r="D54" s="6">
        <v>1</v>
      </c>
      <c r="E54" s="17">
        <v>13</v>
      </c>
      <c r="F54" s="6">
        <v>0</v>
      </c>
      <c r="G54" s="21">
        <f t="shared" si="0"/>
        <v>2.0896681685366143E-14</v>
      </c>
      <c r="H54" s="6"/>
      <c r="I54" s="6"/>
      <c r="J54" s="6"/>
      <c r="K54" s="6"/>
      <c r="L54" s="6"/>
      <c r="M54" s="6"/>
      <c r="N54" s="6"/>
      <c r="O54" s="17">
        <v>13</v>
      </c>
      <c r="P54" s="6">
        <v>0</v>
      </c>
      <c r="Q54" s="6"/>
      <c r="R54" s="6"/>
      <c r="S54" s="6"/>
      <c r="T54" s="6">
        <v>450</v>
      </c>
      <c r="U54" s="27">
        <f t="shared" si="1"/>
        <v>0.99999999999966804</v>
      </c>
      <c r="V54" s="6"/>
      <c r="W54" s="6"/>
      <c r="X54" s="6"/>
    </row>
    <row r="55" spans="1:24">
      <c r="A55" s="6"/>
      <c r="B55" s="6">
        <v>47</v>
      </c>
      <c r="C55" s="6" t="s">
        <v>105</v>
      </c>
      <c r="D55" s="6">
        <v>1</v>
      </c>
      <c r="E55" s="17">
        <v>13</v>
      </c>
      <c r="F55" s="6">
        <v>0</v>
      </c>
      <c r="G55" s="21">
        <f t="shared" si="0"/>
        <v>2.0896681685366143E-14</v>
      </c>
      <c r="H55" s="6"/>
      <c r="I55" s="6"/>
      <c r="J55" s="6"/>
      <c r="K55" s="6"/>
      <c r="L55" s="6"/>
      <c r="M55" s="6"/>
      <c r="N55" s="6"/>
      <c r="O55" s="17">
        <v>13</v>
      </c>
      <c r="P55" s="6">
        <v>0</v>
      </c>
      <c r="Q55" s="6"/>
      <c r="R55" s="6"/>
      <c r="S55" s="6"/>
      <c r="T55" s="6">
        <v>460</v>
      </c>
      <c r="U55" s="27">
        <f t="shared" si="1"/>
        <v>0.99999999999991629</v>
      </c>
      <c r="V55" s="6"/>
      <c r="W55" s="6"/>
      <c r="X55" s="6"/>
    </row>
    <row r="56" spans="1:24">
      <c r="A56" s="6"/>
      <c r="B56" s="6">
        <v>48</v>
      </c>
      <c r="C56" s="6" t="s">
        <v>108</v>
      </c>
      <c r="D56" s="6">
        <v>1</v>
      </c>
      <c r="E56" s="16">
        <v>215.2</v>
      </c>
      <c r="F56" s="6">
        <v>0</v>
      </c>
      <c r="G56" s="21">
        <f t="shared" si="0"/>
        <v>2.5844738054930549E-2</v>
      </c>
      <c r="H56" s="6"/>
      <c r="I56" s="6"/>
      <c r="J56" s="6"/>
      <c r="K56" s="6"/>
      <c r="L56" s="6"/>
      <c r="M56" s="6"/>
      <c r="N56" s="6"/>
      <c r="O56" s="16">
        <v>215.2</v>
      </c>
      <c r="P56" s="6">
        <v>0</v>
      </c>
      <c r="Q56" s="6"/>
      <c r="R56" s="6"/>
      <c r="S56" s="6"/>
      <c r="T56" s="6">
        <v>470</v>
      </c>
      <c r="U56" s="27">
        <f t="shared" si="1"/>
        <v>0.99999999999997891</v>
      </c>
      <c r="V56" s="6"/>
      <c r="W56" s="6"/>
      <c r="X56" s="6"/>
    </row>
    <row r="57" spans="1:24">
      <c r="A57" s="6"/>
      <c r="B57" s="6">
        <v>49</v>
      </c>
      <c r="C57" s="6" t="s">
        <v>76</v>
      </c>
      <c r="D57" s="6">
        <v>1</v>
      </c>
      <c r="E57" s="17">
        <v>13</v>
      </c>
      <c r="F57" s="6">
        <v>0</v>
      </c>
      <c r="G57" s="21">
        <f t="shared" si="0"/>
        <v>2.0896681685366143E-14</v>
      </c>
      <c r="H57" s="6"/>
      <c r="I57" s="6"/>
      <c r="J57" s="6"/>
      <c r="K57" s="6"/>
      <c r="L57" s="6"/>
      <c r="M57" s="6"/>
      <c r="N57" s="6"/>
      <c r="O57" s="17">
        <v>13</v>
      </c>
      <c r="P57" s="6"/>
      <c r="Q57" s="6">
        <v>0</v>
      </c>
      <c r="R57" s="6"/>
      <c r="S57" s="6"/>
      <c r="T57" s="6">
        <v>480</v>
      </c>
      <c r="U57" s="27">
        <f t="shared" si="1"/>
        <v>0.99999999999999467</v>
      </c>
      <c r="V57" s="6"/>
      <c r="W57" s="6"/>
      <c r="X57" s="6"/>
    </row>
    <row r="58" spans="1:24">
      <c r="A58" s="6"/>
      <c r="B58" s="6">
        <v>50</v>
      </c>
      <c r="C58" s="6" t="s">
        <v>79</v>
      </c>
      <c r="D58" s="6">
        <v>1</v>
      </c>
      <c r="E58" s="16">
        <v>26.4</v>
      </c>
      <c r="F58" s="6">
        <v>0</v>
      </c>
      <c r="G58" s="21">
        <f t="shared" si="0"/>
        <v>1.3249504766989645E-13</v>
      </c>
      <c r="H58" s="6"/>
      <c r="I58" s="6"/>
      <c r="J58" s="6"/>
      <c r="K58" s="6"/>
      <c r="L58" s="6"/>
      <c r="M58" s="6"/>
      <c r="N58" s="6"/>
      <c r="O58" s="16">
        <v>26.4</v>
      </c>
      <c r="P58" s="6"/>
      <c r="Q58" s="6">
        <v>0</v>
      </c>
      <c r="R58" s="6"/>
      <c r="S58" s="6"/>
      <c r="T58" s="6">
        <v>490</v>
      </c>
      <c r="U58" s="27">
        <f t="shared" si="1"/>
        <v>0.99999999999999867</v>
      </c>
      <c r="V58" s="6"/>
      <c r="W58" s="6"/>
      <c r="X58" s="6"/>
    </row>
    <row r="59" spans="1:24">
      <c r="A59" s="6"/>
      <c r="B59" s="6">
        <v>51</v>
      </c>
      <c r="C59" s="6" t="s">
        <v>82</v>
      </c>
      <c r="D59" s="6">
        <v>1</v>
      </c>
      <c r="E59" s="17">
        <v>13</v>
      </c>
      <c r="F59" s="6">
        <v>0</v>
      </c>
      <c r="G59" s="21">
        <f t="shared" si="0"/>
        <v>2.0896681685366143E-14</v>
      </c>
      <c r="H59" s="6"/>
      <c r="I59" s="6"/>
      <c r="J59" s="6"/>
      <c r="K59" s="6"/>
      <c r="L59" s="6"/>
      <c r="M59" s="6"/>
      <c r="N59" s="6"/>
      <c r="O59" s="17">
        <v>13</v>
      </c>
      <c r="P59" s="6"/>
      <c r="Q59" s="6">
        <v>0</v>
      </c>
      <c r="R59" s="6"/>
      <c r="S59" s="6"/>
      <c r="T59" s="6">
        <v>500</v>
      </c>
      <c r="U59" s="27">
        <f t="shared" si="1"/>
        <v>0.99999999999999956</v>
      </c>
      <c r="V59" s="6"/>
      <c r="W59" s="6"/>
      <c r="X59" s="6"/>
    </row>
    <row r="60" spans="1:24">
      <c r="A60" s="6"/>
      <c r="B60" s="6">
        <v>52</v>
      </c>
      <c r="C60" s="6" t="s">
        <v>85</v>
      </c>
      <c r="D60" s="6">
        <v>1</v>
      </c>
      <c r="E60" s="16">
        <v>50.5</v>
      </c>
      <c r="F60" s="6">
        <v>0</v>
      </c>
      <c r="G60" s="21">
        <f t="shared" si="0"/>
        <v>3.671323223882029E-12</v>
      </c>
      <c r="H60" s="6"/>
      <c r="I60" s="6"/>
      <c r="J60" s="6"/>
      <c r="K60" s="6"/>
      <c r="L60" s="6"/>
      <c r="M60" s="6"/>
      <c r="N60" s="6"/>
      <c r="O60" s="16">
        <v>50.5</v>
      </c>
      <c r="P60" s="6"/>
      <c r="Q60" s="6">
        <v>0</v>
      </c>
      <c r="R60" s="6"/>
      <c r="S60" s="6"/>
      <c r="T60" s="6">
        <v>510</v>
      </c>
      <c r="U60" s="27">
        <f t="shared" si="1"/>
        <v>1</v>
      </c>
      <c r="V60" s="6"/>
      <c r="W60" s="6"/>
      <c r="X60" s="6"/>
    </row>
    <row r="61" spans="1:24">
      <c r="A61" s="6"/>
      <c r="B61" s="6">
        <v>53</v>
      </c>
      <c r="C61" s="6" t="s">
        <v>88</v>
      </c>
      <c r="D61" s="6">
        <v>1</v>
      </c>
      <c r="E61" s="16">
        <v>29.4</v>
      </c>
      <c r="F61" s="6">
        <v>0</v>
      </c>
      <c r="G61" s="21">
        <f t="shared" si="0"/>
        <v>2.0034535108159635E-13</v>
      </c>
      <c r="H61" s="6"/>
      <c r="I61" s="6"/>
      <c r="J61" s="6"/>
      <c r="K61" s="6"/>
      <c r="L61" s="6"/>
      <c r="M61" s="6"/>
      <c r="N61" s="6"/>
      <c r="O61" s="16">
        <v>29.4</v>
      </c>
      <c r="P61" s="6"/>
      <c r="Q61" s="6">
        <v>0</v>
      </c>
      <c r="R61" s="6"/>
      <c r="S61" s="6"/>
      <c r="T61" s="6">
        <v>520</v>
      </c>
      <c r="U61" s="27">
        <f t="shared" si="1"/>
        <v>1</v>
      </c>
      <c r="V61" s="6"/>
      <c r="W61" s="6"/>
      <c r="X61" s="6"/>
    </row>
    <row r="62" spans="1:24">
      <c r="A62" s="6"/>
      <c r="B62" s="6">
        <v>54</v>
      </c>
      <c r="C62" s="6" t="s">
        <v>91</v>
      </c>
      <c r="D62" s="6">
        <v>1</v>
      </c>
      <c r="E62" s="16">
        <v>32.599999999999994</v>
      </c>
      <c r="F62" s="6">
        <v>0</v>
      </c>
      <c r="G62" s="21">
        <f t="shared" si="0"/>
        <v>3.1140879049435953E-13</v>
      </c>
      <c r="H62" s="6"/>
      <c r="I62" s="6"/>
      <c r="J62" s="6"/>
      <c r="K62" s="6"/>
      <c r="L62" s="6"/>
      <c r="M62" s="6"/>
      <c r="N62" s="6"/>
      <c r="O62" s="16">
        <v>32.599999999999994</v>
      </c>
      <c r="P62" s="6"/>
      <c r="Q62" s="6">
        <v>0</v>
      </c>
      <c r="R62" s="6"/>
      <c r="S62" s="6"/>
      <c r="T62" s="6">
        <v>530</v>
      </c>
      <c r="U62" s="27">
        <f t="shared" si="1"/>
        <v>1</v>
      </c>
      <c r="V62" s="6"/>
      <c r="W62" s="6"/>
      <c r="X62" s="6"/>
    </row>
    <row r="63" spans="1:24">
      <c r="A63" s="6"/>
      <c r="B63" s="6">
        <v>55</v>
      </c>
      <c r="C63" s="6" t="s">
        <v>94</v>
      </c>
      <c r="D63" s="6">
        <v>1</v>
      </c>
      <c r="E63" s="16">
        <v>71.599999999999994</v>
      </c>
      <c r="F63" s="6">
        <v>0</v>
      </c>
      <c r="G63" s="21">
        <f t="shared" si="0"/>
        <v>6.7276900315572861E-11</v>
      </c>
      <c r="H63" s="6"/>
      <c r="I63" s="6"/>
      <c r="J63" s="6"/>
      <c r="K63" s="6"/>
      <c r="L63" s="6"/>
      <c r="M63" s="6"/>
      <c r="N63" s="6"/>
      <c r="O63" s="16">
        <v>71.599999999999994</v>
      </c>
      <c r="P63" s="6"/>
      <c r="Q63" s="6">
        <v>0</v>
      </c>
      <c r="R63" s="6"/>
      <c r="S63" s="6"/>
      <c r="T63" s="6">
        <v>540</v>
      </c>
      <c r="U63" s="27">
        <f t="shared" si="1"/>
        <v>1</v>
      </c>
      <c r="V63" s="6"/>
      <c r="W63" s="6"/>
      <c r="X63" s="6"/>
    </row>
    <row r="64" spans="1:24">
      <c r="A64" s="6"/>
      <c r="B64" s="6">
        <v>56</v>
      </c>
      <c r="C64" s="6" t="s">
        <v>97</v>
      </c>
      <c r="D64" s="6">
        <v>1</v>
      </c>
      <c r="E64" s="17">
        <v>13</v>
      </c>
      <c r="F64" s="6">
        <v>0</v>
      </c>
      <c r="G64" s="21">
        <f t="shared" si="0"/>
        <v>2.0896681685366143E-14</v>
      </c>
      <c r="H64" s="6"/>
      <c r="I64" s="6"/>
      <c r="J64" s="6"/>
      <c r="K64" s="6"/>
      <c r="L64" s="6"/>
      <c r="M64" s="6"/>
      <c r="N64" s="6"/>
      <c r="O64" s="17">
        <v>13</v>
      </c>
      <c r="P64" s="6"/>
      <c r="Q64" s="6">
        <v>0</v>
      </c>
      <c r="R64" s="6"/>
      <c r="S64" s="6"/>
      <c r="T64" s="6">
        <v>550</v>
      </c>
      <c r="U64" s="27">
        <f t="shared" si="1"/>
        <v>1</v>
      </c>
      <c r="V64" s="6"/>
      <c r="W64" s="6"/>
      <c r="X64" s="6"/>
    </row>
    <row r="65" spans="1:24">
      <c r="A65" s="6"/>
      <c r="B65" s="6">
        <v>57</v>
      </c>
      <c r="C65" s="6" t="s">
        <v>100</v>
      </c>
      <c r="D65" s="6">
        <v>1</v>
      </c>
      <c r="E65" s="17">
        <v>13</v>
      </c>
      <c r="F65" s="6">
        <v>0</v>
      </c>
      <c r="G65" s="21">
        <f t="shared" si="0"/>
        <v>2.0896681685366143E-14</v>
      </c>
      <c r="H65" s="6"/>
      <c r="I65" s="6"/>
      <c r="J65" s="6"/>
      <c r="K65" s="6"/>
      <c r="L65" s="6"/>
      <c r="M65" s="6"/>
      <c r="N65" s="6"/>
      <c r="O65" s="17">
        <v>13</v>
      </c>
      <c r="P65" s="6"/>
      <c r="Q65" s="6">
        <v>0</v>
      </c>
      <c r="R65" s="6"/>
      <c r="S65" s="6"/>
      <c r="T65" s="6">
        <v>560</v>
      </c>
      <c r="U65" s="27">
        <f t="shared" si="1"/>
        <v>1</v>
      </c>
      <c r="V65" s="6"/>
      <c r="W65" s="6"/>
      <c r="X65" s="6"/>
    </row>
    <row r="66" spans="1:24">
      <c r="A66" s="6"/>
      <c r="B66" s="6">
        <v>58</v>
      </c>
      <c r="C66" s="6" t="s">
        <v>103</v>
      </c>
      <c r="D66" s="6">
        <v>1</v>
      </c>
      <c r="E66" s="17">
        <v>13</v>
      </c>
      <c r="F66" s="6">
        <v>0</v>
      </c>
      <c r="G66" s="21">
        <f t="shared" si="0"/>
        <v>2.0896681685366143E-14</v>
      </c>
      <c r="H66" s="6"/>
      <c r="I66" s="6"/>
      <c r="J66" s="6"/>
      <c r="K66" s="6"/>
      <c r="L66" s="6"/>
      <c r="M66" s="6"/>
      <c r="N66" s="6"/>
      <c r="O66" s="17">
        <v>13</v>
      </c>
      <c r="P66" s="6"/>
      <c r="Q66" s="6">
        <v>0</v>
      </c>
      <c r="R66" s="6"/>
      <c r="S66" s="6"/>
      <c r="T66" s="6">
        <v>570</v>
      </c>
      <c r="U66" s="27">
        <f t="shared" si="1"/>
        <v>1</v>
      </c>
      <c r="V66" s="6"/>
      <c r="W66" s="6"/>
      <c r="X66" s="6"/>
    </row>
    <row r="67" spans="1:24">
      <c r="A67" s="6"/>
      <c r="B67" s="6">
        <v>59</v>
      </c>
      <c r="C67" s="6" t="s">
        <v>106</v>
      </c>
      <c r="D67" s="6">
        <v>1</v>
      </c>
      <c r="E67" s="17">
        <v>13</v>
      </c>
      <c r="F67" s="6">
        <v>0</v>
      </c>
      <c r="G67" s="21">
        <f t="shared" si="0"/>
        <v>2.0896681685366143E-14</v>
      </c>
      <c r="H67" s="6"/>
      <c r="I67" s="6"/>
      <c r="J67" s="6"/>
      <c r="K67" s="6"/>
      <c r="L67" s="6"/>
      <c r="M67" s="6"/>
      <c r="N67" s="6"/>
      <c r="O67" s="17">
        <v>13</v>
      </c>
      <c r="P67" s="6"/>
      <c r="Q67" s="6">
        <v>0</v>
      </c>
      <c r="R67" s="6"/>
      <c r="S67" s="6"/>
      <c r="T67" s="6">
        <v>580</v>
      </c>
      <c r="U67" s="27">
        <f t="shared" si="1"/>
        <v>1</v>
      </c>
      <c r="V67" s="6"/>
      <c r="W67" s="6"/>
      <c r="X67" s="6"/>
    </row>
    <row r="68" spans="1:24">
      <c r="A68" s="6"/>
      <c r="B68" s="6">
        <v>60</v>
      </c>
      <c r="C68" s="6" t="s">
        <v>109</v>
      </c>
      <c r="D68" s="6">
        <v>1</v>
      </c>
      <c r="E68" s="17">
        <v>13</v>
      </c>
      <c r="F68" s="6">
        <v>0</v>
      </c>
      <c r="G68" s="21">
        <f t="shared" si="0"/>
        <v>2.0896681685366143E-14</v>
      </c>
      <c r="H68" s="6"/>
      <c r="I68" s="6"/>
      <c r="J68" s="6"/>
      <c r="K68" s="6"/>
      <c r="L68" s="6"/>
      <c r="M68" s="6"/>
      <c r="N68" s="6"/>
      <c r="O68" s="17">
        <v>13</v>
      </c>
      <c r="P68" s="6"/>
      <c r="Q68" s="6">
        <v>0</v>
      </c>
      <c r="R68" s="6"/>
      <c r="S68" s="6"/>
      <c r="T68" s="6">
        <v>590</v>
      </c>
      <c r="U68" s="27">
        <f t="shared" si="1"/>
        <v>1</v>
      </c>
      <c r="V68" s="6"/>
      <c r="W68" s="6"/>
      <c r="X68" s="6"/>
    </row>
    <row r="69" spans="1:24">
      <c r="A69" s="6"/>
      <c r="B69" s="6">
        <v>61</v>
      </c>
      <c r="C69" s="6" t="s">
        <v>77</v>
      </c>
      <c r="D69" s="6">
        <v>1</v>
      </c>
      <c r="E69" s="16">
        <v>220.5</v>
      </c>
      <c r="F69" s="6">
        <v>0</v>
      </c>
      <c r="G69" s="21">
        <f t="shared" si="0"/>
        <v>5.2205410403433634E-2</v>
      </c>
      <c r="H69" s="6"/>
      <c r="I69" s="6"/>
      <c r="J69" s="6"/>
      <c r="K69" s="6"/>
      <c r="L69" s="6"/>
      <c r="M69" s="6"/>
      <c r="N69" s="6"/>
      <c r="O69" s="16">
        <v>220.5</v>
      </c>
      <c r="P69" s="6"/>
      <c r="Q69" s="6"/>
      <c r="R69" s="6">
        <v>0</v>
      </c>
      <c r="S69" s="6"/>
      <c r="T69" s="6">
        <v>600</v>
      </c>
      <c r="U69" s="27">
        <f t="shared" si="1"/>
        <v>1</v>
      </c>
      <c r="V69" s="6"/>
      <c r="W69" s="6"/>
      <c r="X69" s="6"/>
    </row>
    <row r="70" spans="1:24">
      <c r="A70" s="6"/>
      <c r="B70" s="6">
        <v>62</v>
      </c>
      <c r="C70" s="6" t="s">
        <v>80</v>
      </c>
      <c r="D70" s="6">
        <v>1</v>
      </c>
      <c r="E70" s="16">
        <v>64.699999999999989</v>
      </c>
      <c r="F70" s="6">
        <v>0</v>
      </c>
      <c r="G70" s="21">
        <f t="shared" si="0"/>
        <v>2.5991589518410949E-11</v>
      </c>
      <c r="H70" s="6"/>
      <c r="I70" s="6"/>
      <c r="J70" s="6"/>
      <c r="K70" s="6"/>
      <c r="L70" s="6"/>
      <c r="M70" s="6"/>
      <c r="N70" s="6"/>
      <c r="O70" s="16">
        <v>64.699999999999989</v>
      </c>
      <c r="P70" s="6"/>
      <c r="Q70" s="6"/>
      <c r="R70" s="6">
        <v>0</v>
      </c>
      <c r="S70" s="6"/>
      <c r="T70" s="6">
        <v>610</v>
      </c>
      <c r="U70" s="27">
        <f t="shared" si="1"/>
        <v>1</v>
      </c>
      <c r="V70" s="6"/>
      <c r="W70" s="6"/>
      <c r="X70" s="6"/>
    </row>
    <row r="71" spans="1:24">
      <c r="A71" s="6"/>
      <c r="B71" s="6">
        <v>63</v>
      </c>
      <c r="C71" s="6" t="s">
        <v>83</v>
      </c>
      <c r="D71" s="6">
        <v>1</v>
      </c>
      <c r="E71" s="28">
        <v>435.59999999999997</v>
      </c>
      <c r="F71" s="6">
        <v>0</v>
      </c>
      <c r="G71" s="21">
        <f t="shared" si="0"/>
        <v>0.99999999999758371</v>
      </c>
      <c r="H71" s="6"/>
      <c r="I71" s="6"/>
      <c r="J71" s="6"/>
      <c r="K71" s="6"/>
      <c r="L71" s="6"/>
      <c r="M71" s="6"/>
      <c r="N71" s="6"/>
      <c r="O71" s="16">
        <v>435.59999999999997</v>
      </c>
      <c r="P71" s="6"/>
      <c r="Q71" s="6"/>
      <c r="R71" s="6">
        <v>0</v>
      </c>
      <c r="S71" s="6"/>
      <c r="T71" s="6">
        <v>620</v>
      </c>
      <c r="U71" s="27">
        <f t="shared" si="1"/>
        <v>1</v>
      </c>
      <c r="V71" s="6"/>
      <c r="W71" s="6"/>
      <c r="X71" s="6"/>
    </row>
    <row r="72" spans="1:24">
      <c r="A72" s="6"/>
      <c r="B72" s="6">
        <v>64</v>
      </c>
      <c r="C72" s="6" t="s">
        <v>86</v>
      </c>
      <c r="D72" s="6">
        <v>1</v>
      </c>
      <c r="E72" s="17">
        <v>13</v>
      </c>
      <c r="F72" s="6">
        <v>0</v>
      </c>
      <c r="G72" s="21">
        <f t="shared" si="0"/>
        <v>2.0896681685366143E-14</v>
      </c>
      <c r="H72" s="6"/>
      <c r="I72" s="6"/>
      <c r="J72" s="6"/>
      <c r="K72" s="6"/>
      <c r="L72" s="6"/>
      <c r="M72" s="6"/>
      <c r="N72" s="6"/>
      <c r="O72" s="17">
        <v>13</v>
      </c>
      <c r="P72" s="6"/>
      <c r="Q72" s="6"/>
      <c r="R72" s="6">
        <v>0</v>
      </c>
      <c r="S72" s="6"/>
      <c r="T72" s="6">
        <v>630</v>
      </c>
      <c r="U72" s="27">
        <f t="shared" si="1"/>
        <v>1</v>
      </c>
      <c r="V72" s="6"/>
      <c r="W72" s="6"/>
      <c r="X72" s="6"/>
    </row>
    <row r="73" spans="1:24">
      <c r="A73" s="6"/>
      <c r="B73" s="6">
        <v>65</v>
      </c>
      <c r="C73" s="6" t="s">
        <v>89</v>
      </c>
      <c r="D73" s="6">
        <v>1</v>
      </c>
      <c r="E73" s="16">
        <v>48.4</v>
      </c>
      <c r="F73" s="6">
        <v>0</v>
      </c>
      <c r="G73" s="21">
        <f t="shared" si="0"/>
        <v>2.748633814828473E-12</v>
      </c>
      <c r="H73" s="6"/>
      <c r="I73" s="6"/>
      <c r="J73" s="6"/>
      <c r="K73" s="6"/>
      <c r="L73" s="6"/>
      <c r="M73" s="6"/>
      <c r="N73" s="6"/>
      <c r="O73" s="16">
        <v>48.4</v>
      </c>
      <c r="P73" s="6"/>
      <c r="Q73" s="6"/>
      <c r="R73" s="6">
        <v>0</v>
      </c>
      <c r="S73" s="6"/>
      <c r="T73" s="6">
        <v>640</v>
      </c>
      <c r="U73" s="27">
        <f t="shared" si="1"/>
        <v>1</v>
      </c>
      <c r="V73" s="6"/>
      <c r="W73" s="6"/>
      <c r="X73" s="6"/>
    </row>
    <row r="74" spans="1:24">
      <c r="A74" s="6"/>
      <c r="B74" s="6">
        <v>66</v>
      </c>
      <c r="C74" s="6" t="s">
        <v>92</v>
      </c>
      <c r="D74" s="6">
        <v>1</v>
      </c>
      <c r="E74" s="17">
        <v>13</v>
      </c>
      <c r="F74" s="6">
        <v>0</v>
      </c>
      <c r="G74" s="21">
        <f t="shared" ref="G74:G80" si="2">1/(1+EXP(-($D$4*D74+$E$4*E74)))</f>
        <v>2.0896681685366143E-14</v>
      </c>
      <c r="H74" s="6"/>
      <c r="I74" s="6"/>
      <c r="J74" s="6"/>
      <c r="K74" s="6"/>
      <c r="L74" s="6"/>
      <c r="M74" s="6"/>
      <c r="N74" s="6"/>
      <c r="O74" s="17">
        <v>13</v>
      </c>
      <c r="P74" s="6"/>
      <c r="Q74" s="6"/>
      <c r="R74" s="6">
        <v>0</v>
      </c>
      <c r="S74" s="6"/>
      <c r="T74" s="6">
        <v>650</v>
      </c>
      <c r="U74" s="27">
        <f t="shared" ref="U74:U109" si="3">1/(1+EXP(-($D$4*$D$6+$E$4*T74)))</f>
        <v>1</v>
      </c>
      <c r="V74" s="6"/>
      <c r="W74" s="6"/>
      <c r="X74" s="6"/>
    </row>
    <row r="75" spans="1:24">
      <c r="A75" s="6"/>
      <c r="B75" s="6">
        <v>67</v>
      </c>
      <c r="C75" s="6" t="s">
        <v>95</v>
      </c>
      <c r="D75" s="6">
        <v>1</v>
      </c>
      <c r="E75" s="16">
        <v>19.3</v>
      </c>
      <c r="F75" s="6">
        <v>0</v>
      </c>
      <c r="G75" s="21">
        <f t="shared" si="2"/>
        <v>4.9796008992220032E-14</v>
      </c>
      <c r="H75" s="6"/>
      <c r="I75" s="6"/>
      <c r="J75" s="6"/>
      <c r="K75" s="6"/>
      <c r="L75" s="6"/>
      <c r="M75" s="6"/>
      <c r="N75" s="6"/>
      <c r="O75" s="16">
        <v>19.3</v>
      </c>
      <c r="P75" s="6"/>
      <c r="Q75" s="6"/>
      <c r="R75" s="6">
        <v>0</v>
      </c>
      <c r="S75" s="6"/>
      <c r="T75" s="6">
        <v>660</v>
      </c>
      <c r="U75" s="27">
        <f t="shared" si="3"/>
        <v>1</v>
      </c>
      <c r="V75" s="6"/>
      <c r="W75" s="6"/>
      <c r="X75" s="6"/>
    </row>
    <row r="76" spans="1:24">
      <c r="A76" s="6"/>
      <c r="B76" s="6">
        <v>68</v>
      </c>
      <c r="C76" s="6" t="s">
        <v>98</v>
      </c>
      <c r="D76" s="6">
        <v>1</v>
      </c>
      <c r="E76" s="16">
        <v>62.4</v>
      </c>
      <c r="F76" s="6">
        <v>0</v>
      </c>
      <c r="G76" s="21">
        <f t="shared" si="2"/>
        <v>1.8930196769790379E-11</v>
      </c>
      <c r="H76" s="6"/>
      <c r="I76" s="6"/>
      <c r="J76" s="6"/>
      <c r="K76" s="6"/>
      <c r="L76" s="6"/>
      <c r="M76" s="6"/>
      <c r="N76" s="6"/>
      <c r="O76" s="16">
        <v>62.4</v>
      </c>
      <c r="P76" s="6"/>
      <c r="Q76" s="6"/>
      <c r="R76" s="6">
        <v>0</v>
      </c>
      <c r="S76" s="6"/>
      <c r="T76" s="6">
        <v>670</v>
      </c>
      <c r="U76" s="27">
        <f t="shared" si="3"/>
        <v>1</v>
      </c>
      <c r="V76" s="6"/>
      <c r="W76" s="6"/>
      <c r="X76" s="6"/>
    </row>
    <row r="77" spans="1:24">
      <c r="A77" s="6"/>
      <c r="B77" s="6">
        <v>69</v>
      </c>
      <c r="C77" s="6" t="s">
        <v>101</v>
      </c>
      <c r="D77" s="6">
        <v>1</v>
      </c>
      <c r="E77" s="16">
        <v>68.099999999999994</v>
      </c>
      <c r="F77" s="6">
        <v>0</v>
      </c>
      <c r="G77" s="21">
        <f t="shared" si="2"/>
        <v>4.1529472324743654E-11</v>
      </c>
      <c r="H77" s="6"/>
      <c r="I77" s="6"/>
      <c r="J77" s="6"/>
      <c r="K77" s="6"/>
      <c r="L77" s="6"/>
      <c r="M77" s="6"/>
      <c r="N77" s="6"/>
      <c r="O77" s="16">
        <v>68.099999999999994</v>
      </c>
      <c r="P77" s="6"/>
      <c r="Q77" s="6"/>
      <c r="R77" s="6">
        <v>0</v>
      </c>
      <c r="S77" s="6"/>
      <c r="T77" s="6">
        <v>680</v>
      </c>
      <c r="U77" s="27">
        <f t="shared" si="3"/>
        <v>1</v>
      </c>
      <c r="V77" s="6"/>
      <c r="W77" s="6"/>
      <c r="X77" s="6"/>
    </row>
    <row r="78" spans="1:24">
      <c r="A78" s="6"/>
      <c r="B78" s="6">
        <v>70</v>
      </c>
      <c r="C78" s="6" t="s">
        <v>104</v>
      </c>
      <c r="D78" s="6">
        <v>1</v>
      </c>
      <c r="E78" s="16">
        <v>21.6</v>
      </c>
      <c r="F78" s="6">
        <v>0</v>
      </c>
      <c r="G78" s="21">
        <f t="shared" si="2"/>
        <v>6.837104976401841E-14</v>
      </c>
      <c r="H78" s="6"/>
      <c r="I78" s="6"/>
      <c r="J78" s="6"/>
      <c r="K78" s="6"/>
      <c r="L78" s="6"/>
      <c r="M78" s="6"/>
      <c r="N78" s="6"/>
      <c r="O78" s="16">
        <v>21.6</v>
      </c>
      <c r="P78" s="6"/>
      <c r="Q78" s="6"/>
      <c r="R78" s="6">
        <v>0</v>
      </c>
      <c r="S78" s="6"/>
      <c r="T78" s="6">
        <v>690</v>
      </c>
      <c r="U78" s="27">
        <f t="shared" si="3"/>
        <v>1</v>
      </c>
      <c r="V78" s="6"/>
      <c r="W78" s="6"/>
      <c r="X78" s="6"/>
    </row>
    <row r="79" spans="1:24">
      <c r="A79" s="6"/>
      <c r="B79" s="6">
        <v>71</v>
      </c>
      <c r="C79" s="6" t="s">
        <v>107</v>
      </c>
      <c r="D79" s="6">
        <v>1</v>
      </c>
      <c r="E79" s="16">
        <v>48.4</v>
      </c>
      <c r="F79" s="6">
        <v>0</v>
      </c>
      <c r="G79" s="21">
        <f t="shared" si="2"/>
        <v>2.748633814828473E-12</v>
      </c>
      <c r="H79" s="6"/>
      <c r="I79" s="6"/>
      <c r="J79" s="6"/>
      <c r="K79" s="6"/>
      <c r="L79" s="6"/>
      <c r="M79" s="6"/>
      <c r="N79" s="6"/>
      <c r="O79" s="16">
        <v>48.4</v>
      </c>
      <c r="P79" s="6"/>
      <c r="Q79" s="6"/>
      <c r="R79" s="6">
        <v>0</v>
      </c>
      <c r="S79" s="6"/>
      <c r="T79" s="6">
        <v>700</v>
      </c>
      <c r="U79" s="27">
        <f t="shared" si="3"/>
        <v>1</v>
      </c>
      <c r="V79" s="6"/>
      <c r="W79" s="6"/>
      <c r="X79" s="6"/>
    </row>
    <row r="80" spans="1:24">
      <c r="A80" s="6"/>
      <c r="B80" s="6">
        <v>72</v>
      </c>
      <c r="C80" s="6" t="s">
        <v>110</v>
      </c>
      <c r="D80" s="6">
        <v>1</v>
      </c>
      <c r="E80" s="16">
        <v>191.89999999999998</v>
      </c>
      <c r="F80" s="6">
        <v>0</v>
      </c>
      <c r="G80" s="21">
        <f t="shared" si="2"/>
        <v>1.0679350286738295E-3</v>
      </c>
      <c r="H80" s="6"/>
      <c r="I80" s="6"/>
      <c r="J80" s="6"/>
      <c r="K80" s="6"/>
      <c r="L80" s="6"/>
      <c r="M80" s="6"/>
      <c r="N80" s="6"/>
      <c r="O80" s="16">
        <v>191.89999999999998</v>
      </c>
      <c r="P80" s="6"/>
      <c r="Q80" s="6"/>
      <c r="R80" s="6">
        <v>0</v>
      </c>
      <c r="S80" s="6"/>
      <c r="T80" s="6">
        <v>710</v>
      </c>
      <c r="U80" s="27">
        <f t="shared" si="3"/>
        <v>1</v>
      </c>
      <c r="V80" s="6"/>
      <c r="W80" s="6"/>
      <c r="X80" s="6"/>
    </row>
    <row r="81" spans="1:24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>
        <v>720</v>
      </c>
      <c r="U81" s="27">
        <f t="shared" si="3"/>
        <v>1</v>
      </c>
      <c r="V81" s="6"/>
      <c r="W81" s="6"/>
      <c r="X81" s="6"/>
    </row>
    <row r="82" spans="1:24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>
        <v>730</v>
      </c>
      <c r="U82" s="27">
        <f t="shared" si="3"/>
        <v>1</v>
      </c>
      <c r="V82" s="6"/>
      <c r="W82" s="6"/>
      <c r="X82" s="6"/>
    </row>
    <row r="83" spans="1:24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>
        <v>740</v>
      </c>
      <c r="U83" s="27">
        <f t="shared" si="3"/>
        <v>1</v>
      </c>
      <c r="V83" s="6"/>
      <c r="W83" s="6"/>
      <c r="X83" s="6"/>
    </row>
    <row r="84" spans="1:24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>
        <v>750</v>
      </c>
      <c r="U84" s="27">
        <f t="shared" si="3"/>
        <v>1</v>
      </c>
      <c r="V84" s="6"/>
      <c r="W84" s="6"/>
      <c r="X84" s="6"/>
    </row>
    <row r="85" spans="1:24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>
        <v>760</v>
      </c>
      <c r="U85" s="27">
        <f t="shared" si="3"/>
        <v>1</v>
      </c>
      <c r="V85" s="6"/>
      <c r="W85" s="6"/>
      <c r="X85" s="6"/>
    </row>
    <row r="86" spans="1:24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>
        <v>770</v>
      </c>
      <c r="U86" s="27">
        <f t="shared" si="3"/>
        <v>1</v>
      </c>
      <c r="V86" s="6"/>
      <c r="W86" s="6"/>
      <c r="X86" s="6"/>
    </row>
    <row r="87" spans="1:24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>
        <v>780</v>
      </c>
      <c r="U87" s="27">
        <f t="shared" si="3"/>
        <v>1</v>
      </c>
      <c r="V87" s="6"/>
      <c r="W87" s="6"/>
      <c r="X87" s="6"/>
    </row>
    <row r="88" spans="1:24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>
        <v>790</v>
      </c>
      <c r="U88" s="27">
        <f t="shared" si="3"/>
        <v>1</v>
      </c>
      <c r="V88" s="6"/>
      <c r="W88" s="6"/>
      <c r="X88" s="6"/>
    </row>
    <row r="89" spans="1:24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>
        <v>800</v>
      </c>
      <c r="U89" s="27">
        <f t="shared" si="3"/>
        <v>1</v>
      </c>
      <c r="V89" s="6"/>
      <c r="W89" s="6"/>
      <c r="X89" s="6"/>
    </row>
    <row r="90" spans="1:24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>
        <v>810</v>
      </c>
      <c r="U90" s="27">
        <f t="shared" si="3"/>
        <v>1</v>
      </c>
      <c r="V90" s="6"/>
      <c r="W90" s="6"/>
      <c r="X90" s="6"/>
    </row>
    <row r="91" spans="1:24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>
        <v>820</v>
      </c>
      <c r="U91" s="27">
        <f t="shared" si="3"/>
        <v>1</v>
      </c>
      <c r="V91" s="6"/>
      <c r="W91" s="6"/>
      <c r="X91" s="6"/>
    </row>
    <row r="92" spans="1:24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>
        <v>830</v>
      </c>
      <c r="U92" s="27">
        <f t="shared" si="3"/>
        <v>1</v>
      </c>
      <c r="V92" s="6"/>
      <c r="W92" s="6"/>
      <c r="X92" s="6"/>
    </row>
    <row r="93" spans="1:24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>
        <v>840</v>
      </c>
      <c r="U93" s="27">
        <f t="shared" si="3"/>
        <v>1</v>
      </c>
      <c r="V93" s="6"/>
      <c r="W93" s="6"/>
      <c r="X93" s="6"/>
    </row>
    <row r="94" spans="1:24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>
        <v>850</v>
      </c>
      <c r="U94" s="27">
        <f t="shared" si="3"/>
        <v>1</v>
      </c>
      <c r="V94" s="6"/>
      <c r="W94" s="6"/>
      <c r="X94" s="6"/>
    </row>
    <row r="95" spans="1:24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>
        <v>860</v>
      </c>
      <c r="U95" s="27">
        <f t="shared" si="3"/>
        <v>1</v>
      </c>
      <c r="V95" s="6"/>
      <c r="W95" s="6"/>
      <c r="X95" s="6"/>
    </row>
    <row r="96" spans="1:24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>
        <v>870</v>
      </c>
      <c r="U96" s="27">
        <f t="shared" si="3"/>
        <v>1</v>
      </c>
      <c r="V96" s="6"/>
      <c r="W96" s="6"/>
      <c r="X96" s="6"/>
    </row>
    <row r="97" spans="1:24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>
        <v>880</v>
      </c>
      <c r="U97" s="27">
        <f t="shared" si="3"/>
        <v>1</v>
      </c>
      <c r="V97" s="6"/>
      <c r="W97" s="6"/>
      <c r="X97" s="6"/>
    </row>
    <row r="98" spans="1:24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>
        <v>890</v>
      </c>
      <c r="U98" s="27">
        <f t="shared" si="3"/>
        <v>1</v>
      </c>
      <c r="V98" s="6"/>
      <c r="W98" s="6"/>
      <c r="X98" s="6"/>
    </row>
    <row r="99" spans="1:24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>
        <v>900</v>
      </c>
      <c r="U99" s="27">
        <f t="shared" si="3"/>
        <v>1</v>
      </c>
      <c r="V99" s="6"/>
      <c r="W99" s="6"/>
      <c r="X99" s="6"/>
    </row>
    <row r="100" spans="1:24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>
        <v>910</v>
      </c>
      <c r="U100" s="27">
        <f t="shared" si="3"/>
        <v>1</v>
      </c>
      <c r="V100" s="6"/>
      <c r="W100" s="6"/>
      <c r="X100" s="6"/>
    </row>
    <row r="101" spans="1:24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>
        <v>920</v>
      </c>
      <c r="U101" s="27">
        <f t="shared" si="3"/>
        <v>1</v>
      </c>
      <c r="V101" s="6"/>
      <c r="W101" s="6"/>
      <c r="X101" s="6"/>
    </row>
    <row r="102" spans="1:24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>
        <v>930</v>
      </c>
      <c r="U102" s="27">
        <f t="shared" si="3"/>
        <v>1</v>
      </c>
      <c r="V102" s="6"/>
      <c r="W102" s="6"/>
      <c r="X102" s="6"/>
    </row>
    <row r="103" spans="1:24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>
        <v>940</v>
      </c>
      <c r="U103" s="27">
        <f t="shared" si="3"/>
        <v>1</v>
      </c>
      <c r="V103" s="6"/>
      <c r="W103" s="6"/>
      <c r="X103" s="6"/>
    </row>
    <row r="104" spans="1:24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>
        <v>950</v>
      </c>
      <c r="U104" s="27">
        <f t="shared" si="3"/>
        <v>1</v>
      </c>
      <c r="V104" s="6"/>
      <c r="W104" s="6"/>
      <c r="X104" s="6"/>
    </row>
    <row r="105" spans="1:24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>
        <v>960</v>
      </c>
      <c r="U105" s="27">
        <f t="shared" si="3"/>
        <v>1</v>
      </c>
      <c r="V105" s="6"/>
      <c r="W105" s="6"/>
      <c r="X105" s="6"/>
    </row>
    <row r="106" spans="1:24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>
        <v>970</v>
      </c>
      <c r="U106" s="27">
        <f t="shared" si="3"/>
        <v>1</v>
      </c>
      <c r="V106" s="6"/>
      <c r="W106" s="6"/>
      <c r="X106" s="6"/>
    </row>
    <row r="107" spans="1:24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>
        <v>980</v>
      </c>
      <c r="U107" s="27">
        <f t="shared" si="3"/>
        <v>1</v>
      </c>
      <c r="V107" s="6"/>
      <c r="W107" s="6"/>
      <c r="X107" s="6"/>
    </row>
    <row r="108" spans="1:24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>
        <v>990</v>
      </c>
      <c r="U108" s="27">
        <f t="shared" si="3"/>
        <v>1</v>
      </c>
      <c r="V108" s="6"/>
      <c r="W108" s="6"/>
      <c r="X108" s="6"/>
    </row>
    <row r="109" spans="1:24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>
        <v>1000</v>
      </c>
      <c r="U109" s="27">
        <f t="shared" si="3"/>
        <v>1</v>
      </c>
      <c r="V109" s="6"/>
      <c r="W109" s="6"/>
      <c r="X109" s="6"/>
    </row>
    <row r="110" spans="1:24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</row>
    <row r="111" spans="1:24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</row>
    <row r="112" spans="1:24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</row>
    <row r="113" spans="1:24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</row>
    <row r="114" spans="1:24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</row>
    <row r="115" spans="1:24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</row>
    <row r="116" spans="1:24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</row>
    <row r="117" spans="1:24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</row>
    <row r="118" spans="1:24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</row>
    <row r="119" spans="1:24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</row>
    <row r="120" spans="1:24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</row>
    <row r="121" spans="1:24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</row>
    <row r="122" spans="1:24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</row>
    <row r="123" spans="1:24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</row>
    <row r="124" spans="1:24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</row>
    <row r="125" spans="1:24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</row>
    <row r="126" spans="1:24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</row>
    <row r="127" spans="1:24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</row>
    <row r="128" spans="1:24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</row>
    <row r="129" spans="1:24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</row>
    <row r="130" spans="1:24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</row>
    <row r="131" spans="1:24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</row>
    <row r="132" spans="1:24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</row>
    <row r="133" spans="1:24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</row>
    <row r="134" spans="1:24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</row>
    <row r="135" spans="1:24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</row>
    <row r="136" spans="1:24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</row>
    <row r="137" spans="1:24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</row>
    <row r="138" spans="1:24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</row>
    <row r="139" spans="1:24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</row>
    <row r="140" spans="1:24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</row>
    <row r="141" spans="1:24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</row>
    <row r="142" spans="1:24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</row>
    <row r="143" spans="1:24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</row>
    <row r="144" spans="1:24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</row>
    <row r="145" spans="1:24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</row>
    <row r="146" spans="1:24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</row>
    <row r="147" spans="1:24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</row>
    <row r="148" spans="1:24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</row>
    <row r="149" spans="1:24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</row>
    <row r="150" spans="1:24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</row>
    <row r="151" spans="1:24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</row>
    <row r="152" spans="1:24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</row>
    <row r="153" spans="1:24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</row>
    <row r="154" spans="1:24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</row>
    <row r="155" spans="1:24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</row>
    <row r="156" spans="1:24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</row>
    <row r="157" spans="1:24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</row>
    <row r="158" spans="1:24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</row>
    <row r="159" spans="1:24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</row>
    <row r="160" spans="1:24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</row>
    <row r="161" spans="1:24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</row>
    <row r="162" spans="1:24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</row>
    <row r="163" spans="1:24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</row>
    <row r="164" spans="1:24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</row>
  </sheetData>
  <phoneticPr fontId="4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CB12B2-6056-4F71-9972-BD3DEB312325}">
  <dimension ref="A1:V173"/>
  <sheetViews>
    <sheetView showGridLines="0" zoomScaleNormal="100" workbookViewId="0"/>
  </sheetViews>
  <sheetFormatPr defaultColWidth="9" defaultRowHeight="15"/>
  <cols>
    <col min="1" max="2" width="9" style="31"/>
    <col min="3" max="4" width="18.125" style="31" bestFit="1" customWidth="1"/>
    <col min="5" max="5" width="10.75" style="31" bestFit="1" customWidth="1"/>
    <col min="6" max="6" width="9.25" style="31" bestFit="1" customWidth="1"/>
    <col min="7" max="7" width="9" style="31"/>
    <col min="8" max="8" width="10.5" style="31" bestFit="1" customWidth="1"/>
    <col min="9" max="12" width="9" style="31"/>
    <col min="13" max="14" width="13.5" style="31" bestFit="1" customWidth="1"/>
    <col min="15" max="16" width="9.25" style="31" bestFit="1" customWidth="1"/>
    <col min="17" max="17" width="13.5" style="31" bestFit="1" customWidth="1"/>
    <col min="18" max="18" width="9.625" style="31" bestFit="1" customWidth="1"/>
    <col min="19" max="22" width="9" style="31"/>
    <col min="23" max="24" width="9.125" style="31" bestFit="1" customWidth="1"/>
    <col min="25" max="25" width="10.625" style="31" bestFit="1" customWidth="1"/>
    <col min="26" max="29" width="9" style="31"/>
    <col min="30" max="30" width="9.125" style="31" bestFit="1" customWidth="1"/>
    <col min="31" max="16384" width="9" style="31"/>
  </cols>
  <sheetData>
    <row r="1" spans="1:18" ht="15.75">
      <c r="A1" s="30" t="s">
        <v>172</v>
      </c>
    </row>
    <row r="6" spans="1:18">
      <c r="B6" s="31" t="s">
        <v>23</v>
      </c>
      <c r="C6" s="32">
        <v>44818</v>
      </c>
      <c r="L6" s="33"/>
      <c r="M6" s="33"/>
      <c r="N6" s="33"/>
      <c r="O6" s="33"/>
      <c r="P6" s="33"/>
      <c r="Q6" s="33"/>
      <c r="R6" s="33"/>
    </row>
    <row r="7" spans="1:18" ht="17.25">
      <c r="L7" s="34"/>
      <c r="M7" s="35" t="s">
        <v>11</v>
      </c>
      <c r="N7" s="35" t="s">
        <v>12</v>
      </c>
      <c r="O7" s="35" t="s">
        <v>1</v>
      </c>
      <c r="P7" s="35" t="s">
        <v>13</v>
      </c>
      <c r="Q7" s="35" t="s">
        <v>8</v>
      </c>
      <c r="R7" s="35" t="s">
        <v>9</v>
      </c>
    </row>
    <row r="8" spans="1:18" ht="18.75">
      <c r="E8" s="31" t="s">
        <v>32</v>
      </c>
      <c r="L8" s="34"/>
      <c r="M8" s="34" t="s">
        <v>136</v>
      </c>
      <c r="N8" s="34" t="s">
        <v>137</v>
      </c>
      <c r="O8" s="36" t="s">
        <v>2</v>
      </c>
      <c r="P8" s="36" t="s">
        <v>3</v>
      </c>
      <c r="Q8" s="34" t="s">
        <v>138</v>
      </c>
      <c r="R8" s="34" t="s">
        <v>139</v>
      </c>
    </row>
    <row r="9" spans="1:18" ht="18">
      <c r="B9" s="31" t="s">
        <v>5</v>
      </c>
      <c r="C9" s="37" t="s">
        <v>140</v>
      </c>
      <c r="E9" s="38">
        <v>3397</v>
      </c>
      <c r="G9" s="31" t="s">
        <v>141</v>
      </c>
      <c r="H9" s="31">
        <v>0.05</v>
      </c>
      <c r="L9" s="39"/>
      <c r="M9" s="39" t="s">
        <v>180</v>
      </c>
      <c r="N9" s="39" t="s">
        <v>180</v>
      </c>
      <c r="O9" s="39" t="s">
        <v>181</v>
      </c>
      <c r="P9" s="39" t="s">
        <v>4</v>
      </c>
      <c r="Q9" s="39" t="s">
        <v>180</v>
      </c>
      <c r="R9" s="39" t="s">
        <v>4</v>
      </c>
    </row>
    <row r="10" spans="1:18">
      <c r="C10" s="37" t="s">
        <v>39</v>
      </c>
      <c r="E10" s="38">
        <v>1858.4</v>
      </c>
      <c r="G10" s="31" t="s">
        <v>142</v>
      </c>
      <c r="H10" s="31">
        <f>COUNT(E9:E20)</f>
        <v>12</v>
      </c>
      <c r="L10" s="31" t="s">
        <v>5</v>
      </c>
      <c r="M10" s="38">
        <f>H11</f>
        <v>2260.0000000000005</v>
      </c>
      <c r="N10" s="38">
        <f>H15</f>
        <v>1265.837124487437</v>
      </c>
      <c r="O10" s="38">
        <v>532.57794676806077</v>
      </c>
      <c r="P10" s="40">
        <f>O10/O12</f>
        <v>0.11386899553060156</v>
      </c>
      <c r="Q10" s="38">
        <f>M10*$P10</f>
        <v>257.3439298991596</v>
      </c>
      <c r="R10" s="38">
        <f>P10^2*N10^2</f>
        <v>20776.224827452406</v>
      </c>
    </row>
    <row r="11" spans="1:18">
      <c r="C11" s="37" t="s">
        <v>42</v>
      </c>
      <c r="E11" s="38">
        <v>4789.5</v>
      </c>
      <c r="G11" s="31" t="s">
        <v>0</v>
      </c>
      <c r="H11" s="38">
        <f>AVERAGE(E9:E20)</f>
        <v>2260.0000000000005</v>
      </c>
      <c r="L11" s="31" t="s">
        <v>6</v>
      </c>
      <c r="M11" s="38">
        <f>H27</f>
        <v>45.783333333333331</v>
      </c>
      <c r="N11" s="38">
        <f>H31</f>
        <v>39.854215044309207</v>
      </c>
      <c r="O11" s="38">
        <f>O12-O10</f>
        <v>4144.5331868322519</v>
      </c>
      <c r="P11" s="40">
        <f>O11/O12</f>
        <v>0.88613100446939852</v>
      </c>
      <c r="Q11" s="38">
        <f>M11*$P11</f>
        <v>40.570031154623962</v>
      </c>
      <c r="R11" s="38">
        <f>P11^2*N11</f>
        <v>31.294651831190453</v>
      </c>
    </row>
    <row r="12" spans="1:18">
      <c r="C12" s="37" t="s">
        <v>45</v>
      </c>
      <c r="E12" s="38">
        <v>543.90000000000009</v>
      </c>
      <c r="G12" s="31" t="s">
        <v>178</v>
      </c>
      <c r="H12" s="38">
        <f>_xlfn.VAR.S(E9:E20)</f>
        <v>3969197.1818181812</v>
      </c>
      <c r="L12" s="33" t="s">
        <v>7</v>
      </c>
      <c r="M12" s="33"/>
      <c r="N12" s="33"/>
      <c r="O12" s="41">
        <v>4677.1111336003123</v>
      </c>
      <c r="P12" s="33"/>
      <c r="Q12" s="41">
        <f>SUM(Q10:Q11)</f>
        <v>297.91396105378357</v>
      </c>
      <c r="R12" s="41">
        <f>SUM(R10:R11)</f>
        <v>20807.519479283597</v>
      </c>
    </row>
    <row r="13" spans="1:18" ht="18">
      <c r="C13" s="37" t="s">
        <v>48</v>
      </c>
      <c r="E13" s="38">
        <v>1389.3999999999999</v>
      </c>
      <c r="G13" s="31" t="s">
        <v>179</v>
      </c>
      <c r="H13" s="38">
        <f>SQRT(H12)/SQRT(H10)</f>
        <v>575.12297104026527</v>
      </c>
      <c r="L13" s="33" t="s">
        <v>10</v>
      </c>
      <c r="M13" s="42" t="s">
        <v>143</v>
      </c>
      <c r="N13" s="43" t="s">
        <v>18</v>
      </c>
      <c r="O13" s="33"/>
      <c r="P13" s="33"/>
      <c r="Q13" s="33"/>
      <c r="R13" s="41">
        <f>SQRT(R12)</f>
        <v>144.24811776686585</v>
      </c>
    </row>
    <row r="14" spans="1:18">
      <c r="C14" s="37" t="s">
        <v>51</v>
      </c>
      <c r="E14" s="38">
        <v>262.29999999999995</v>
      </c>
      <c r="G14" s="31" t="s">
        <v>144</v>
      </c>
      <c r="H14" s="40">
        <f>_xlfn.T.INV(1-H9/2,H10-1)</f>
        <v>2.2009851600916384</v>
      </c>
    </row>
    <row r="15" spans="1:18">
      <c r="C15" s="37" t="s">
        <v>145</v>
      </c>
      <c r="E15" s="38">
        <v>359.1</v>
      </c>
      <c r="G15" s="31" t="s">
        <v>25</v>
      </c>
      <c r="H15" s="38">
        <f>H14*H13</f>
        <v>1265.837124487437</v>
      </c>
    </row>
    <row r="16" spans="1:18" ht="18.75">
      <c r="C16" s="37" t="s">
        <v>146</v>
      </c>
      <c r="E16" s="38">
        <v>5964.4000000000005</v>
      </c>
    </row>
    <row r="17" spans="2:18" ht="18.75">
      <c r="C17" s="37" t="s">
        <v>147</v>
      </c>
      <c r="E17" s="38">
        <v>969.40000000000009</v>
      </c>
    </row>
    <row r="18" spans="2:18" ht="18.75">
      <c r="C18" s="37" t="s">
        <v>148</v>
      </c>
      <c r="E18" s="38">
        <v>1282.4000000000001</v>
      </c>
    </row>
    <row r="19" spans="2:18" ht="18.75">
      <c r="C19" s="37" t="s">
        <v>149</v>
      </c>
      <c r="E19" s="38">
        <v>4963.9999999999991</v>
      </c>
    </row>
    <row r="20" spans="2:18" ht="18.75">
      <c r="C20" s="37" t="s">
        <v>150</v>
      </c>
      <c r="E20" s="38">
        <v>1340.2</v>
      </c>
    </row>
    <row r="21" spans="2:18">
      <c r="C21" s="37"/>
      <c r="E21" s="38"/>
    </row>
    <row r="22" spans="2:18">
      <c r="C22" s="37"/>
      <c r="E22" s="38"/>
      <c r="G22" s="38"/>
      <c r="I22" s="38"/>
      <c r="J22" s="38"/>
      <c r="K22" s="38"/>
    </row>
    <row r="23" spans="2:18">
      <c r="C23" s="37"/>
      <c r="R23" s="44"/>
    </row>
    <row r="24" spans="2:18">
      <c r="R24" s="38"/>
    </row>
    <row r="25" spans="2:18">
      <c r="B25" s="31" t="s">
        <v>6</v>
      </c>
      <c r="C25" s="37" t="s">
        <v>151</v>
      </c>
      <c r="E25" s="38">
        <v>13</v>
      </c>
      <c r="F25" s="38"/>
      <c r="G25" s="31" t="s">
        <v>141</v>
      </c>
      <c r="H25" s="31">
        <v>0.05</v>
      </c>
    </row>
    <row r="26" spans="2:18">
      <c r="C26" s="37" t="s">
        <v>78</v>
      </c>
      <c r="E26" s="38">
        <v>13</v>
      </c>
      <c r="F26" s="38"/>
      <c r="G26" s="31" t="s">
        <v>142</v>
      </c>
      <c r="H26" s="31">
        <f>COUNT(E25:E36)</f>
        <v>12</v>
      </c>
    </row>
    <row r="27" spans="2:18">
      <c r="C27" s="37" t="s">
        <v>81</v>
      </c>
      <c r="E27" s="38">
        <v>13</v>
      </c>
      <c r="F27" s="38"/>
      <c r="G27" s="31" t="s">
        <v>0</v>
      </c>
      <c r="H27" s="38">
        <f>AVERAGE(E25:E36)</f>
        <v>45.783333333333331</v>
      </c>
    </row>
    <row r="28" spans="2:18">
      <c r="C28" s="37" t="s">
        <v>84</v>
      </c>
      <c r="E28" s="38">
        <v>108.7</v>
      </c>
      <c r="F28" s="38"/>
      <c r="G28" s="31" t="s">
        <v>178</v>
      </c>
      <c r="H28" s="38">
        <f>_xlfn.VAR.S(E25:E36)</f>
        <v>3934.5542424242421</v>
      </c>
    </row>
    <row r="29" spans="2:18">
      <c r="C29" s="37" t="s">
        <v>87</v>
      </c>
      <c r="E29" s="38">
        <v>32.700000000000003</v>
      </c>
      <c r="F29" s="38"/>
      <c r="G29" s="31" t="s">
        <v>179</v>
      </c>
      <c r="H29" s="38">
        <f>SQRT(H28)/SQRT(H26)</f>
        <v>18.107443778789435</v>
      </c>
    </row>
    <row r="30" spans="2:18">
      <c r="C30" s="37" t="s">
        <v>90</v>
      </c>
      <c r="E30" s="38">
        <v>13</v>
      </c>
      <c r="F30" s="38"/>
      <c r="G30" s="31" t="s">
        <v>144</v>
      </c>
      <c r="H30" s="40">
        <f>_xlfn.T.INV(1-H25/2,H26-1)</f>
        <v>2.2009851600916384</v>
      </c>
    </row>
    <row r="31" spans="2:18">
      <c r="C31" s="37" t="s">
        <v>152</v>
      </c>
      <c r="E31" s="38">
        <v>13</v>
      </c>
      <c r="F31" s="38"/>
      <c r="G31" s="31" t="s">
        <v>25</v>
      </c>
      <c r="H31" s="38">
        <f>H30*H29</f>
        <v>39.854215044309207</v>
      </c>
    </row>
    <row r="32" spans="2:18">
      <c r="C32" s="37" t="s">
        <v>96</v>
      </c>
      <c r="E32" s="38">
        <v>13</v>
      </c>
      <c r="F32" s="38"/>
    </row>
    <row r="33" spans="2:18">
      <c r="C33" s="37" t="s">
        <v>99</v>
      </c>
      <c r="E33" s="38">
        <v>88.8</v>
      </c>
      <c r="F33" s="38"/>
    </row>
    <row r="34" spans="2:18">
      <c r="C34" s="37" t="s">
        <v>102</v>
      </c>
      <c r="E34" s="38">
        <v>13</v>
      </c>
      <c r="F34" s="38"/>
    </row>
    <row r="35" spans="2:18">
      <c r="C35" s="37" t="s">
        <v>105</v>
      </c>
      <c r="E35" s="38">
        <v>13</v>
      </c>
      <c r="F35" s="38"/>
    </row>
    <row r="36" spans="2:18">
      <c r="C36" s="37" t="s">
        <v>108</v>
      </c>
      <c r="E36" s="38">
        <v>215.2</v>
      </c>
      <c r="F36" s="38"/>
    </row>
    <row r="37" spans="2:18">
      <c r="C37" s="37"/>
      <c r="E37" s="38"/>
    </row>
    <row r="38" spans="2:18">
      <c r="C38" s="37"/>
      <c r="E38" s="38"/>
    </row>
    <row r="40" spans="2:18">
      <c r="J40" s="38"/>
    </row>
    <row r="41" spans="2:18">
      <c r="J41" s="38"/>
    </row>
    <row r="42" spans="2:18">
      <c r="J42" s="38"/>
    </row>
    <row r="45" spans="2:18">
      <c r="B45" s="31" t="s">
        <v>24</v>
      </c>
      <c r="C45" s="32">
        <v>44839</v>
      </c>
      <c r="L45" s="33"/>
      <c r="M45" s="33"/>
      <c r="N45" s="33"/>
      <c r="O45" s="33"/>
      <c r="P45" s="33"/>
      <c r="Q45" s="33"/>
      <c r="R45" s="33"/>
    </row>
    <row r="46" spans="2:18" ht="17.25">
      <c r="L46" s="34"/>
      <c r="M46" s="35" t="s">
        <v>11</v>
      </c>
      <c r="N46" s="35" t="s">
        <v>12</v>
      </c>
      <c r="O46" s="35" t="s">
        <v>1</v>
      </c>
      <c r="P46" s="35" t="s">
        <v>13</v>
      </c>
      <c r="Q46" s="35" t="s">
        <v>8</v>
      </c>
      <c r="R46" s="35" t="s">
        <v>9</v>
      </c>
    </row>
    <row r="47" spans="2:18" ht="18.75">
      <c r="E47" s="31" t="s">
        <v>32</v>
      </c>
      <c r="L47" s="34"/>
      <c r="M47" s="34" t="s">
        <v>136</v>
      </c>
      <c r="N47" s="34" t="s">
        <v>137</v>
      </c>
      <c r="O47" s="36" t="s">
        <v>2</v>
      </c>
      <c r="P47" s="36" t="s">
        <v>3</v>
      </c>
      <c r="Q47" s="34" t="s">
        <v>138</v>
      </c>
      <c r="R47" s="34" t="s">
        <v>139</v>
      </c>
    </row>
    <row r="48" spans="2:18" ht="18">
      <c r="B48" s="31" t="s">
        <v>5</v>
      </c>
      <c r="C48" s="37" t="s">
        <v>37</v>
      </c>
      <c r="E48" s="38">
        <v>4919.3000000000011</v>
      </c>
      <c r="G48" s="31" t="s">
        <v>141</v>
      </c>
      <c r="H48" s="31">
        <v>0.05</v>
      </c>
      <c r="L48" s="39"/>
      <c r="M48" s="39" t="s">
        <v>180</v>
      </c>
      <c r="N48" s="39" t="s">
        <v>180</v>
      </c>
      <c r="O48" s="39" t="s">
        <v>181</v>
      </c>
      <c r="P48" s="39" t="s">
        <v>4</v>
      </c>
      <c r="Q48" s="39" t="s">
        <v>180</v>
      </c>
      <c r="R48" s="39" t="s">
        <v>4</v>
      </c>
    </row>
    <row r="49" spans="2:18">
      <c r="C49" s="37" t="s">
        <v>40</v>
      </c>
      <c r="E49" s="38">
        <v>6418.6</v>
      </c>
      <c r="G49" s="31" t="s">
        <v>142</v>
      </c>
      <c r="H49" s="31">
        <f>COUNT(E48:E59)</f>
        <v>12</v>
      </c>
      <c r="L49" s="31" t="s">
        <v>5</v>
      </c>
      <c r="M49" s="38">
        <f>H50</f>
        <v>4001.6916666666671</v>
      </c>
      <c r="N49" s="38">
        <f>H54</f>
        <v>1890.073959736945</v>
      </c>
      <c r="O49" s="38">
        <v>408.85365853658533</v>
      </c>
      <c r="P49" s="40">
        <f>O49/O51</f>
        <v>0.27416259422250516</v>
      </c>
      <c r="Q49" s="38">
        <f>M49*$P49</f>
        <v>1097.1141686119138</v>
      </c>
      <c r="R49" s="38">
        <f>P49^2*N49^2</f>
        <v>268518.36814282753</v>
      </c>
    </row>
    <row r="50" spans="2:18">
      <c r="C50" s="37" t="s">
        <v>43</v>
      </c>
      <c r="E50" s="38">
        <v>4158.8999999999996</v>
      </c>
      <c r="G50" s="31" t="s">
        <v>0</v>
      </c>
      <c r="H50" s="38">
        <f>AVERAGE(E48:E59)</f>
        <v>4001.6916666666671</v>
      </c>
      <c r="L50" s="31" t="s">
        <v>6</v>
      </c>
      <c r="M50" s="38">
        <f>H66</f>
        <v>25.125</v>
      </c>
      <c r="N50" s="38">
        <f>H70</f>
        <v>11.976956082250037</v>
      </c>
      <c r="O50" s="38">
        <f>O51-O49</f>
        <v>1082.428037626413</v>
      </c>
      <c r="P50" s="40">
        <f>O50/O51</f>
        <v>0.72583740577749489</v>
      </c>
      <c r="Q50" s="38">
        <f>M50*$P50</f>
        <v>18.236664820159561</v>
      </c>
      <c r="R50" s="38">
        <f>P50^2*N50</f>
        <v>6.3099388192735129</v>
      </c>
    </row>
    <row r="51" spans="2:18">
      <c r="C51" s="37" t="s">
        <v>46</v>
      </c>
      <c r="E51" s="38">
        <v>4251.1000000000004</v>
      </c>
      <c r="G51" s="31" t="s">
        <v>178</v>
      </c>
      <c r="H51" s="38">
        <f>_xlfn.VAR.S(E48:E59)</f>
        <v>8849212.3081060629</v>
      </c>
      <c r="L51" s="33" t="s">
        <v>7</v>
      </c>
      <c r="M51" s="33"/>
      <c r="N51" s="33"/>
      <c r="O51" s="41">
        <v>1491.2816961629983</v>
      </c>
      <c r="P51" s="33"/>
      <c r="Q51" s="41">
        <f>SUM(Q49:Q50)</f>
        <v>1115.3508334320734</v>
      </c>
      <c r="R51" s="41">
        <f>SUM(R49:R50)</f>
        <v>268524.67808164679</v>
      </c>
    </row>
    <row r="52" spans="2:18" ht="18">
      <c r="C52" s="37" t="s">
        <v>49</v>
      </c>
      <c r="E52" s="38">
        <v>10977.7</v>
      </c>
      <c r="G52" s="31" t="s">
        <v>179</v>
      </c>
      <c r="H52" s="38">
        <f>SQRT(H51)/SQRT(H49)</f>
        <v>858.73998335284159</v>
      </c>
      <c r="L52" s="33" t="s">
        <v>10</v>
      </c>
      <c r="M52" s="42" t="s">
        <v>143</v>
      </c>
      <c r="N52" s="43" t="s">
        <v>18</v>
      </c>
      <c r="O52" s="33"/>
      <c r="P52" s="33"/>
      <c r="Q52" s="33"/>
      <c r="R52" s="41">
        <f>SQRT(R51)</f>
        <v>518.19366850787242</v>
      </c>
    </row>
    <row r="53" spans="2:18">
      <c r="C53" s="37" t="s">
        <v>52</v>
      </c>
      <c r="E53" s="38">
        <v>5013.5000000000009</v>
      </c>
      <c r="G53" s="31" t="s">
        <v>144</v>
      </c>
      <c r="H53" s="40">
        <f>_xlfn.T.INV(1-H48/2,H49-1)</f>
        <v>2.2009851600916384</v>
      </c>
    </row>
    <row r="54" spans="2:18">
      <c r="C54" s="37" t="s">
        <v>55</v>
      </c>
      <c r="E54" s="38">
        <v>1345.8999999999999</v>
      </c>
      <c r="G54" s="31" t="s">
        <v>25</v>
      </c>
      <c r="H54" s="38">
        <f>H53*H52</f>
        <v>1890.073959736945</v>
      </c>
    </row>
    <row r="55" spans="2:18">
      <c r="C55" s="37" t="s">
        <v>58</v>
      </c>
      <c r="E55" s="38">
        <v>5729.0999999999995</v>
      </c>
    </row>
    <row r="56" spans="2:18">
      <c r="C56" s="37" t="s">
        <v>61</v>
      </c>
      <c r="E56" s="38">
        <v>1531.1</v>
      </c>
    </row>
    <row r="57" spans="2:18">
      <c r="C57" s="37" t="s">
        <v>64</v>
      </c>
      <c r="E57" s="38">
        <v>755.80000000000007</v>
      </c>
    </row>
    <row r="58" spans="2:18">
      <c r="C58" s="37" t="s">
        <v>67</v>
      </c>
      <c r="E58" s="38">
        <v>659.1</v>
      </c>
    </row>
    <row r="59" spans="2:18">
      <c r="C59" s="37" t="s">
        <v>70</v>
      </c>
      <c r="E59" s="38">
        <v>2260.2000000000003</v>
      </c>
      <c r="R59" s="38"/>
    </row>
    <row r="60" spans="2:18">
      <c r="C60" s="37"/>
      <c r="R60" s="38"/>
    </row>
    <row r="61" spans="2:18">
      <c r="C61" s="37"/>
      <c r="G61" s="38"/>
      <c r="I61" s="38"/>
      <c r="J61" s="38"/>
      <c r="K61" s="38"/>
      <c r="R61" s="38"/>
    </row>
    <row r="62" spans="2:18">
      <c r="C62" s="37"/>
      <c r="E62" s="38"/>
      <c r="R62" s="44"/>
    </row>
    <row r="63" spans="2:18">
      <c r="C63" s="37"/>
      <c r="E63" s="38"/>
      <c r="R63" s="38"/>
    </row>
    <row r="64" spans="2:18">
      <c r="B64" s="31" t="s">
        <v>6</v>
      </c>
      <c r="C64" s="37" t="s">
        <v>76</v>
      </c>
      <c r="E64" s="38">
        <v>13</v>
      </c>
      <c r="F64" s="38"/>
      <c r="G64" s="31" t="s">
        <v>141</v>
      </c>
      <c r="H64" s="31">
        <v>0.05</v>
      </c>
    </row>
    <row r="65" spans="3:8">
      <c r="C65" s="31" t="s">
        <v>79</v>
      </c>
      <c r="E65" s="38">
        <v>26.4</v>
      </c>
      <c r="F65" s="38"/>
      <c r="G65" s="31" t="s">
        <v>142</v>
      </c>
      <c r="H65" s="31">
        <f>COUNT(E64:E75)</f>
        <v>12</v>
      </c>
    </row>
    <row r="66" spans="3:8">
      <c r="C66" s="37" t="s">
        <v>82</v>
      </c>
      <c r="E66" s="38">
        <v>13</v>
      </c>
      <c r="F66" s="38"/>
      <c r="G66" s="31" t="s">
        <v>0</v>
      </c>
      <c r="H66" s="38">
        <f>AVERAGE(E64:E75)</f>
        <v>25.125</v>
      </c>
    </row>
    <row r="67" spans="3:8">
      <c r="C67" s="37" t="s">
        <v>85</v>
      </c>
      <c r="E67" s="38">
        <v>50.5</v>
      </c>
      <c r="F67" s="38"/>
      <c r="G67" s="31" t="s">
        <v>178</v>
      </c>
      <c r="H67" s="38">
        <f>_xlfn.VAR.S(E64:E75)</f>
        <v>355.33659090909083</v>
      </c>
    </row>
    <row r="68" spans="3:8">
      <c r="C68" s="37" t="s">
        <v>88</v>
      </c>
      <c r="E68" s="38">
        <v>29.4</v>
      </c>
      <c r="F68" s="38"/>
      <c r="G68" s="31" t="s">
        <v>179</v>
      </c>
      <c r="H68" s="38">
        <f>SQRT(H67)/SQRT(H65)</f>
        <v>5.4416341824637176</v>
      </c>
    </row>
    <row r="69" spans="3:8">
      <c r="C69" s="37" t="s">
        <v>91</v>
      </c>
      <c r="E69" s="38">
        <v>32.599999999999994</v>
      </c>
      <c r="F69" s="38"/>
      <c r="G69" s="31" t="s">
        <v>144</v>
      </c>
      <c r="H69" s="40">
        <f>_xlfn.T.INV(1-H64/2,H65-1)</f>
        <v>2.2009851600916384</v>
      </c>
    </row>
    <row r="70" spans="3:8">
      <c r="C70" s="37" t="s">
        <v>94</v>
      </c>
      <c r="E70" s="38">
        <v>71.599999999999994</v>
      </c>
      <c r="F70" s="38"/>
      <c r="G70" s="31" t="s">
        <v>25</v>
      </c>
      <c r="H70" s="38">
        <f>H69*H68</f>
        <v>11.976956082250037</v>
      </c>
    </row>
    <row r="71" spans="3:8">
      <c r="C71" s="37" t="s">
        <v>97</v>
      </c>
      <c r="E71" s="38">
        <v>13</v>
      </c>
      <c r="F71" s="38"/>
    </row>
    <row r="72" spans="3:8">
      <c r="C72" s="37" t="s">
        <v>100</v>
      </c>
      <c r="E72" s="38">
        <v>13</v>
      </c>
      <c r="F72" s="38"/>
    </row>
    <row r="73" spans="3:8">
      <c r="C73" s="37" t="s">
        <v>103</v>
      </c>
      <c r="E73" s="38">
        <v>13</v>
      </c>
      <c r="F73" s="38"/>
    </row>
    <row r="74" spans="3:8">
      <c r="C74" s="37" t="s">
        <v>106</v>
      </c>
      <c r="E74" s="38">
        <v>13</v>
      </c>
      <c r="F74" s="38"/>
    </row>
    <row r="75" spans="3:8">
      <c r="C75" s="37" t="s">
        <v>109</v>
      </c>
      <c r="E75" s="38">
        <v>13</v>
      </c>
      <c r="F75" s="38"/>
    </row>
    <row r="76" spans="3:8">
      <c r="C76" s="37"/>
      <c r="E76" s="38"/>
    </row>
    <row r="77" spans="3:8">
      <c r="C77" s="37"/>
      <c r="E77" s="38"/>
    </row>
    <row r="81" spans="2:22">
      <c r="J81" s="38"/>
    </row>
    <row r="82" spans="2:22">
      <c r="J82" s="38"/>
    </row>
    <row r="83" spans="2:22">
      <c r="J83" s="38"/>
    </row>
    <row r="84" spans="2:22">
      <c r="B84" s="31" t="s">
        <v>31</v>
      </c>
      <c r="C84" s="32">
        <v>44902</v>
      </c>
      <c r="L84" s="33"/>
      <c r="M84" s="33"/>
      <c r="N84" s="33"/>
      <c r="O84" s="33"/>
      <c r="P84" s="33"/>
      <c r="Q84" s="33"/>
      <c r="R84" s="33"/>
    </row>
    <row r="85" spans="2:22" ht="17.25">
      <c r="L85" s="34"/>
      <c r="M85" s="35" t="s">
        <v>11</v>
      </c>
      <c r="N85" s="35" t="s">
        <v>12</v>
      </c>
      <c r="O85" s="35" t="s">
        <v>1</v>
      </c>
      <c r="P85" s="35" t="s">
        <v>13</v>
      </c>
      <c r="Q85" s="35" t="s">
        <v>8</v>
      </c>
      <c r="R85" s="35" t="s">
        <v>9</v>
      </c>
    </row>
    <row r="86" spans="2:22" ht="18.75">
      <c r="E86" s="31" t="s">
        <v>32</v>
      </c>
      <c r="L86" s="34"/>
      <c r="M86" s="34" t="s">
        <v>136</v>
      </c>
      <c r="N86" s="34" t="s">
        <v>137</v>
      </c>
      <c r="O86" s="36" t="s">
        <v>2</v>
      </c>
      <c r="P86" s="36" t="s">
        <v>3</v>
      </c>
      <c r="Q86" s="34" t="s">
        <v>138</v>
      </c>
      <c r="R86" s="34" t="s">
        <v>139</v>
      </c>
    </row>
    <row r="87" spans="2:22" ht="18">
      <c r="B87" s="31" t="s">
        <v>5</v>
      </c>
      <c r="C87" s="37" t="s">
        <v>37</v>
      </c>
      <c r="E87" s="38">
        <v>35395.299999999996</v>
      </c>
      <c r="G87" s="31" t="s">
        <v>141</v>
      </c>
      <c r="H87" s="31">
        <v>0.05</v>
      </c>
      <c r="L87" s="39"/>
      <c r="M87" s="39" t="s">
        <v>180</v>
      </c>
      <c r="N87" s="39" t="s">
        <v>180</v>
      </c>
      <c r="O87" s="39" t="s">
        <v>181</v>
      </c>
      <c r="P87" s="39" t="s">
        <v>4</v>
      </c>
      <c r="Q87" s="39" t="s">
        <v>180</v>
      </c>
      <c r="R87" s="39" t="s">
        <v>4</v>
      </c>
      <c r="U87" s="38"/>
    </row>
    <row r="88" spans="2:22">
      <c r="C88" s="37" t="s">
        <v>40</v>
      </c>
      <c r="E88" s="38">
        <v>15998.699999999999</v>
      </c>
      <c r="G88" s="31" t="s">
        <v>142</v>
      </c>
      <c r="H88" s="31">
        <f>COUNT(E87:E98)</f>
        <v>12</v>
      </c>
      <c r="L88" s="31" t="s">
        <v>5</v>
      </c>
      <c r="M88" s="38">
        <f>H89</f>
        <v>12137.758333333331</v>
      </c>
      <c r="N88" s="38">
        <f>H93</f>
        <v>11189.338325014613</v>
      </c>
      <c r="O88" s="38">
        <v>347.15652173913043</v>
      </c>
      <c r="P88" s="40">
        <f>O88/O90</f>
        <v>0.33145949302250977</v>
      </c>
      <c r="Q88" s="38">
        <f>M88*$P88</f>
        <v>4023.1752235964091</v>
      </c>
      <c r="R88" s="38">
        <f>P88^2*N88^2</f>
        <v>13755289.481196431</v>
      </c>
      <c r="U88" s="38"/>
    </row>
    <row r="89" spans="2:22">
      <c r="C89" s="37" t="s">
        <v>43</v>
      </c>
      <c r="E89" s="38">
        <v>45279.3</v>
      </c>
      <c r="G89" s="31" t="s">
        <v>0</v>
      </c>
      <c r="H89" s="38">
        <f>AVERAGE(E87:E98)</f>
        <v>12137.758333333331</v>
      </c>
      <c r="L89" s="31" t="s">
        <v>6</v>
      </c>
      <c r="M89" s="38">
        <f>H105</f>
        <v>100.57499999999999</v>
      </c>
      <c r="N89" s="38">
        <f>H109</f>
        <v>79.539851525795243</v>
      </c>
      <c r="O89" s="38">
        <f>O90-O88</f>
        <v>700.20078449905498</v>
      </c>
      <c r="P89" s="40">
        <f>O89/O90</f>
        <v>0.66854050697749023</v>
      </c>
      <c r="Q89" s="38">
        <f>M89*$P89</f>
        <v>67.23846148926107</v>
      </c>
      <c r="R89" s="38">
        <f>P89^2*N89</f>
        <v>35.550051049208783</v>
      </c>
      <c r="U89" s="38"/>
    </row>
    <row r="90" spans="2:22">
      <c r="C90" s="37" t="s">
        <v>46</v>
      </c>
      <c r="E90" s="38">
        <v>40090.5</v>
      </c>
      <c r="G90" s="31" t="s">
        <v>178</v>
      </c>
      <c r="H90" s="38">
        <f>_xlfn.VAR.S(E87:E98)</f>
        <v>310138604.47174245</v>
      </c>
      <c r="L90" s="33" t="s">
        <v>7</v>
      </c>
      <c r="M90" s="33"/>
      <c r="N90" s="33"/>
      <c r="O90" s="41">
        <v>1047.3573062381854</v>
      </c>
      <c r="P90" s="33"/>
      <c r="Q90" s="41">
        <f>SUM(Q88:Q89)</f>
        <v>4090.4136850856703</v>
      </c>
      <c r="R90" s="41">
        <f>SUM(R88:R89)</f>
        <v>13755325.03124748</v>
      </c>
      <c r="U90" s="38"/>
    </row>
    <row r="91" spans="2:22" ht="18">
      <c r="C91" s="37" t="s">
        <v>49</v>
      </c>
      <c r="E91" s="38">
        <v>2521.3000000000002</v>
      </c>
      <c r="G91" s="31" t="s">
        <v>179</v>
      </c>
      <c r="H91" s="38">
        <f>SQRT(H90)/SQRT(H88)</f>
        <v>5083.7863552649951</v>
      </c>
      <c r="L91" s="33" t="s">
        <v>10</v>
      </c>
      <c r="M91" s="42" t="s">
        <v>143</v>
      </c>
      <c r="N91" s="43" t="s">
        <v>18</v>
      </c>
      <c r="O91" s="33"/>
      <c r="P91" s="33"/>
      <c r="Q91" s="33"/>
      <c r="R91" s="41">
        <f>SQRT(R90)</f>
        <v>3708.817201109739</v>
      </c>
      <c r="V91" s="38"/>
    </row>
    <row r="92" spans="2:22">
      <c r="C92" s="37" t="s">
        <v>52</v>
      </c>
      <c r="E92" s="38">
        <v>640.80000000000007</v>
      </c>
      <c r="G92" s="31" t="s">
        <v>144</v>
      </c>
      <c r="H92" s="40">
        <f>_xlfn.T.INV(1-H87/2,H88-1)</f>
        <v>2.2009851600916384</v>
      </c>
      <c r="V92" s="38"/>
    </row>
    <row r="93" spans="2:22">
      <c r="C93" s="37" t="s">
        <v>55</v>
      </c>
      <c r="E93" s="38">
        <v>559.9</v>
      </c>
      <c r="G93" s="31" t="s">
        <v>25</v>
      </c>
      <c r="H93" s="38">
        <f>H92*H91</f>
        <v>11189.338325014613</v>
      </c>
      <c r="V93" s="38"/>
    </row>
    <row r="94" spans="2:22">
      <c r="C94" s="37" t="s">
        <v>58</v>
      </c>
      <c r="E94" s="38">
        <v>753.19999999999993</v>
      </c>
      <c r="V94" s="38"/>
    </row>
    <row r="95" spans="2:22">
      <c r="C95" s="37" t="s">
        <v>61</v>
      </c>
      <c r="E95" s="38">
        <v>1207.1000000000001</v>
      </c>
      <c r="V95" s="38"/>
    </row>
    <row r="96" spans="2:22">
      <c r="C96" s="37" t="s">
        <v>64</v>
      </c>
      <c r="E96" s="38">
        <v>1513.7</v>
      </c>
      <c r="V96" s="38"/>
    </row>
    <row r="97" spans="2:22">
      <c r="C97" s="37" t="s">
        <v>67</v>
      </c>
      <c r="E97" s="38">
        <v>429.8</v>
      </c>
      <c r="V97" s="38"/>
    </row>
    <row r="98" spans="2:22">
      <c r="C98" s="37" t="s">
        <v>70</v>
      </c>
      <c r="E98" s="38">
        <v>1263.4999999999998</v>
      </c>
      <c r="V98" s="38"/>
    </row>
    <row r="99" spans="2:22">
      <c r="C99" s="37"/>
      <c r="E99" s="38">
        <f>AVERAGE(E87:E98)</f>
        <v>12137.758333333331</v>
      </c>
      <c r="U99" s="38"/>
      <c r="V99" s="38"/>
    </row>
    <row r="100" spans="2:22">
      <c r="C100" s="37"/>
      <c r="E100" s="38">
        <f>_xlfn.VAR.S(E87:E98)</f>
        <v>310138604.47174245</v>
      </c>
      <c r="U100" s="38"/>
      <c r="V100" s="38"/>
    </row>
    <row r="101" spans="2:22">
      <c r="C101" s="37"/>
      <c r="E101" s="38"/>
    </row>
    <row r="102" spans="2:22">
      <c r="C102" s="37"/>
      <c r="E102" s="38"/>
    </row>
    <row r="103" spans="2:22">
      <c r="B103" s="31" t="s">
        <v>6</v>
      </c>
      <c r="C103" s="37" t="s">
        <v>76</v>
      </c>
      <c r="E103" s="38">
        <v>220.5</v>
      </c>
      <c r="F103" s="38"/>
      <c r="G103" s="31" t="s">
        <v>141</v>
      </c>
      <c r="H103" s="31">
        <v>0.05</v>
      </c>
    </row>
    <row r="104" spans="2:22">
      <c r="C104" s="31" t="s">
        <v>79</v>
      </c>
      <c r="E104" s="38">
        <v>64.699999999999989</v>
      </c>
      <c r="F104" s="38"/>
      <c r="G104" s="31" t="s">
        <v>142</v>
      </c>
      <c r="H104" s="31">
        <f>COUNT(E103:E114)</f>
        <v>12</v>
      </c>
    </row>
    <row r="105" spans="2:22">
      <c r="C105" s="37" t="s">
        <v>82</v>
      </c>
      <c r="E105" s="38">
        <v>435.59999999999997</v>
      </c>
      <c r="F105" s="38"/>
      <c r="G105" s="31" t="s">
        <v>0</v>
      </c>
      <c r="H105" s="38">
        <f>AVERAGE(E103:E114)</f>
        <v>100.57499999999999</v>
      </c>
    </row>
    <row r="106" spans="2:22">
      <c r="C106" s="37" t="s">
        <v>85</v>
      </c>
      <c r="E106" s="38">
        <v>13</v>
      </c>
      <c r="F106" s="38"/>
      <c r="G106" s="31" t="s">
        <v>178</v>
      </c>
      <c r="H106" s="38">
        <f>_xlfn.VAR.S(E103:E114)</f>
        <v>15671.716590909085</v>
      </c>
    </row>
    <row r="107" spans="2:22">
      <c r="C107" s="37" t="s">
        <v>88</v>
      </c>
      <c r="E107" s="38">
        <v>48.4</v>
      </c>
      <c r="F107" s="38"/>
      <c r="G107" s="31" t="s">
        <v>179</v>
      </c>
      <c r="H107" s="38">
        <f>SQRT(H106)/SQRT(H104)</f>
        <v>36.138295236158513</v>
      </c>
    </row>
    <row r="108" spans="2:22">
      <c r="C108" s="37" t="s">
        <v>91</v>
      </c>
      <c r="E108" s="38">
        <v>13</v>
      </c>
      <c r="F108" s="38"/>
      <c r="G108" s="31" t="s">
        <v>144</v>
      </c>
      <c r="H108" s="40">
        <f>_xlfn.T.INV(1-H103/2,H104-1)</f>
        <v>2.2009851600916384</v>
      </c>
    </row>
    <row r="109" spans="2:22">
      <c r="C109" s="37" t="s">
        <v>94</v>
      </c>
      <c r="E109" s="38">
        <v>19.3</v>
      </c>
      <c r="F109" s="38"/>
      <c r="G109" s="31" t="s">
        <v>25</v>
      </c>
      <c r="H109" s="38">
        <f>H108*H107</f>
        <v>79.539851525795243</v>
      </c>
    </row>
    <row r="110" spans="2:22">
      <c r="C110" s="37" t="s">
        <v>97</v>
      </c>
      <c r="E110" s="38">
        <v>62.4</v>
      </c>
      <c r="F110" s="38"/>
    </row>
    <row r="111" spans="2:22">
      <c r="C111" s="37" t="s">
        <v>100</v>
      </c>
      <c r="E111" s="38">
        <v>68.099999999999994</v>
      </c>
      <c r="F111" s="38"/>
    </row>
    <row r="112" spans="2:22">
      <c r="C112" s="37" t="s">
        <v>103</v>
      </c>
      <c r="E112" s="38">
        <v>21.6</v>
      </c>
      <c r="F112" s="38"/>
    </row>
    <row r="113" spans="2:18">
      <c r="C113" s="37" t="s">
        <v>106</v>
      </c>
      <c r="E113" s="38">
        <v>48.4</v>
      </c>
      <c r="F113" s="38"/>
    </row>
    <row r="114" spans="2:18">
      <c r="C114" s="37" t="s">
        <v>109</v>
      </c>
      <c r="E114" s="38">
        <v>191.89999999999998</v>
      </c>
      <c r="F114" s="38"/>
    </row>
    <row r="115" spans="2:18">
      <c r="C115" s="37" t="s">
        <v>114</v>
      </c>
      <c r="E115" s="38">
        <f>AVERAGE(E103:E114)</f>
        <v>100.57499999999999</v>
      </c>
    </row>
    <row r="116" spans="2:18">
      <c r="C116" s="37" t="s">
        <v>135</v>
      </c>
      <c r="E116" s="38">
        <f>_xlfn.VAR.S(E103:E114)</f>
        <v>15671.716590909085</v>
      </c>
    </row>
    <row r="120" spans="2:18">
      <c r="J120" s="38"/>
    </row>
    <row r="121" spans="2:18">
      <c r="J121" s="38"/>
    </row>
    <row r="122" spans="2:18">
      <c r="J122" s="38"/>
    </row>
    <row r="123" spans="2:18">
      <c r="J123" s="38"/>
    </row>
    <row r="126" spans="2:18">
      <c r="B126" s="31" t="s">
        <v>31</v>
      </c>
      <c r="C126" s="32">
        <v>44902</v>
      </c>
    </row>
    <row r="127" spans="2:18" ht="17.25">
      <c r="L127" s="34"/>
      <c r="M127" s="35" t="s">
        <v>11</v>
      </c>
      <c r="N127" s="35" t="s">
        <v>12</v>
      </c>
      <c r="O127" s="35" t="s">
        <v>1</v>
      </c>
      <c r="P127" s="35" t="s">
        <v>13</v>
      </c>
      <c r="Q127" s="35" t="s">
        <v>8</v>
      </c>
      <c r="R127" s="35" t="s">
        <v>9</v>
      </c>
    </row>
    <row r="128" spans="2:18" ht="18.75">
      <c r="E128" s="31" t="s">
        <v>32</v>
      </c>
      <c r="L128" s="34"/>
      <c r="M128" s="34" t="s">
        <v>136</v>
      </c>
      <c r="N128" s="34" t="s">
        <v>137</v>
      </c>
      <c r="O128" s="36" t="s">
        <v>2</v>
      </c>
      <c r="P128" s="36" t="s">
        <v>3</v>
      </c>
      <c r="Q128" s="34" t="s">
        <v>138</v>
      </c>
      <c r="R128" s="34" t="s">
        <v>139</v>
      </c>
    </row>
    <row r="129" spans="2:18" ht="18">
      <c r="B129" s="31" t="s">
        <v>22</v>
      </c>
      <c r="C129" s="37" t="s">
        <v>37</v>
      </c>
      <c r="E129" s="38">
        <v>35395.299999999996</v>
      </c>
      <c r="G129" s="31" t="s">
        <v>141</v>
      </c>
      <c r="H129" s="31">
        <v>0.05</v>
      </c>
      <c r="L129" s="39"/>
      <c r="M129" s="39" t="s">
        <v>180</v>
      </c>
      <c r="N129" s="39" t="s">
        <v>180</v>
      </c>
      <c r="O129" s="39" t="s">
        <v>181</v>
      </c>
      <c r="P129" s="39" t="s">
        <v>4</v>
      </c>
      <c r="Q129" s="39" t="s">
        <v>180</v>
      </c>
      <c r="R129" s="39" t="s">
        <v>4</v>
      </c>
    </row>
    <row r="130" spans="2:18">
      <c r="C130" s="37" t="s">
        <v>40</v>
      </c>
      <c r="E130" s="38">
        <v>15998.699999999999</v>
      </c>
      <c r="G130" s="31" t="s">
        <v>142</v>
      </c>
      <c r="H130" s="31">
        <f>COUNT(E129:E140)</f>
        <v>4</v>
      </c>
      <c r="L130" s="31" t="s">
        <v>22</v>
      </c>
      <c r="M130" s="38">
        <f>H131</f>
        <v>34190.949999999997</v>
      </c>
      <c r="N130" s="38">
        <f>H135</f>
        <v>20339.554674142488</v>
      </c>
      <c r="O130" s="38">
        <v>115.52173913043478</v>
      </c>
      <c r="P130" s="40">
        <f>O130/O133</f>
        <v>0.11029830836370118</v>
      </c>
      <c r="Q130" s="38">
        <f>M130*$P130</f>
        <v>3771.2039463478886</v>
      </c>
      <c r="R130" s="38">
        <f>P130^2*N130^2</f>
        <v>5032926.4469221802</v>
      </c>
    </row>
    <row r="131" spans="2:18">
      <c r="C131" s="37" t="s">
        <v>43</v>
      </c>
      <c r="E131" s="38">
        <v>45279.3</v>
      </c>
      <c r="G131" s="31" t="s">
        <v>0</v>
      </c>
      <c r="H131" s="38">
        <f>AVERAGE(E129:E140)</f>
        <v>34190.949999999997</v>
      </c>
      <c r="L131" s="31" t="s">
        <v>21</v>
      </c>
      <c r="M131" s="38">
        <f>H149</f>
        <v>1111.1625000000001</v>
      </c>
      <c r="N131" s="38">
        <f>H153</f>
        <v>574.05729678856085</v>
      </c>
      <c r="O131" s="38">
        <v>231.63478260869567</v>
      </c>
      <c r="P131" s="40">
        <f>O131/O133</f>
        <v>0.2211611846588086</v>
      </c>
      <c r="Q131" s="38">
        <f>M131*$P131</f>
        <v>245.74601484844345</v>
      </c>
      <c r="R131" s="38">
        <f>P131^2*N131</f>
        <v>28.078445266189988</v>
      </c>
    </row>
    <row r="132" spans="2:18">
      <c r="C132" s="37" t="s">
        <v>46</v>
      </c>
      <c r="E132" s="38">
        <v>40090.5</v>
      </c>
      <c r="G132" s="31" t="s">
        <v>178</v>
      </c>
      <c r="H132" s="38">
        <f>_xlfn.VAR.S(E129:E140)</f>
        <v>163388204.97000027</v>
      </c>
      <c r="L132" s="31" t="s">
        <v>6</v>
      </c>
      <c r="M132" s="38">
        <f>H164</f>
        <v>100.57499999999999</v>
      </c>
      <c r="N132" s="38">
        <f>H168</f>
        <v>79.539851525795243</v>
      </c>
      <c r="O132" s="38">
        <f>O133-O130-O131</f>
        <v>700.20078449905498</v>
      </c>
      <c r="P132" s="40">
        <f>O132/O133</f>
        <v>0.66854050697749023</v>
      </c>
      <c r="Q132" s="38">
        <f>M132*$P132</f>
        <v>67.23846148926107</v>
      </c>
      <c r="R132" s="38">
        <f>P132^2*N132</f>
        <v>35.550051049208783</v>
      </c>
    </row>
    <row r="133" spans="2:18">
      <c r="G133" s="31" t="s">
        <v>179</v>
      </c>
      <c r="H133" s="38">
        <f>SQRT(H132)/SQRT(H130)</f>
        <v>6391.1697867057219</v>
      </c>
      <c r="L133" s="33" t="s">
        <v>7</v>
      </c>
      <c r="M133" s="33"/>
      <c r="N133" s="33"/>
      <c r="O133" s="41">
        <v>1047.3573062381854</v>
      </c>
      <c r="P133" s="33"/>
      <c r="Q133" s="41">
        <f>SUM(Q130:Q132)</f>
        <v>4084.1884226855932</v>
      </c>
      <c r="R133" s="41">
        <f>SUM(R130:R132)</f>
        <v>5032990.0754184956</v>
      </c>
    </row>
    <row r="134" spans="2:18" ht="18">
      <c r="G134" s="31" t="s">
        <v>144</v>
      </c>
      <c r="H134" s="40">
        <f>_xlfn.T.INV(1-H129/2,H130-1)</f>
        <v>3.1824463052837078</v>
      </c>
      <c r="L134" s="33" t="s">
        <v>10</v>
      </c>
      <c r="M134" s="42" t="s">
        <v>143</v>
      </c>
      <c r="N134" s="43" t="s">
        <v>18</v>
      </c>
      <c r="O134" s="33"/>
      <c r="P134" s="33"/>
      <c r="Q134" s="33"/>
      <c r="R134" s="41">
        <f>SQRT(R133)</f>
        <v>2243.4326545315544</v>
      </c>
    </row>
    <row r="135" spans="2:18">
      <c r="G135" s="31" t="s">
        <v>25</v>
      </c>
      <c r="H135" s="38">
        <f>H134*H133</f>
        <v>20339.554674142488</v>
      </c>
    </row>
    <row r="141" spans="2:18">
      <c r="C141" s="37"/>
      <c r="E141" s="38"/>
    </row>
    <row r="142" spans="2:18">
      <c r="C142" s="37"/>
      <c r="E142" s="38"/>
    </row>
    <row r="143" spans="2:18">
      <c r="C143" s="37"/>
      <c r="E143" s="38"/>
    </row>
    <row r="147" spans="2:8">
      <c r="B147" s="31" t="s">
        <v>153</v>
      </c>
      <c r="C147" s="37" t="s">
        <v>49</v>
      </c>
      <c r="E147" s="38">
        <v>2521.3000000000002</v>
      </c>
      <c r="G147" s="31" t="s">
        <v>141</v>
      </c>
      <c r="H147" s="31">
        <v>0.05</v>
      </c>
    </row>
    <row r="148" spans="2:8">
      <c r="C148" s="37" t="s">
        <v>52</v>
      </c>
      <c r="E148" s="38">
        <v>640.80000000000007</v>
      </c>
      <c r="G148" s="31" t="s">
        <v>142</v>
      </c>
      <c r="H148" s="31">
        <f>COUNT(E147:E158)</f>
        <v>8</v>
      </c>
    </row>
    <row r="149" spans="2:8">
      <c r="C149" s="37" t="s">
        <v>55</v>
      </c>
      <c r="E149" s="38">
        <v>559.9</v>
      </c>
      <c r="G149" s="31" t="s">
        <v>0</v>
      </c>
      <c r="H149" s="38">
        <f>AVERAGE(E147:E158)</f>
        <v>1111.1625000000001</v>
      </c>
    </row>
    <row r="150" spans="2:8">
      <c r="C150" s="37" t="s">
        <v>58</v>
      </c>
      <c r="E150" s="38">
        <v>753.19999999999993</v>
      </c>
      <c r="G150" s="31" t="s">
        <v>178</v>
      </c>
      <c r="H150" s="38">
        <f>_xlfn.VAR.S(E147:E158)</f>
        <v>471494.02267857111</v>
      </c>
    </row>
    <row r="151" spans="2:8">
      <c r="C151" s="37" t="s">
        <v>61</v>
      </c>
      <c r="E151" s="38">
        <v>1207.1000000000001</v>
      </c>
      <c r="G151" s="31" t="s">
        <v>179</v>
      </c>
      <c r="H151" s="38">
        <f>SQRT(H150)/SQRT(H148)</f>
        <v>242.76892889087225</v>
      </c>
    </row>
    <row r="152" spans="2:8">
      <c r="C152" s="37" t="s">
        <v>64</v>
      </c>
      <c r="E152" s="38">
        <v>1513.7</v>
      </c>
      <c r="G152" s="31" t="s">
        <v>144</v>
      </c>
      <c r="H152" s="40">
        <f>_xlfn.T.INV(1-H147/2,H148-1)</f>
        <v>2.3646242515927849</v>
      </c>
    </row>
    <row r="153" spans="2:8">
      <c r="C153" s="37" t="s">
        <v>67</v>
      </c>
      <c r="E153" s="38">
        <v>429.8</v>
      </c>
      <c r="G153" s="31" t="s">
        <v>25</v>
      </c>
      <c r="H153" s="38">
        <f>H152*H151</f>
        <v>574.05729678856085</v>
      </c>
    </row>
    <row r="154" spans="2:8">
      <c r="C154" s="37" t="s">
        <v>70</v>
      </c>
      <c r="E154" s="38">
        <v>1263.4999999999998</v>
      </c>
    </row>
    <row r="157" spans="2:8">
      <c r="C157" s="37"/>
      <c r="E157" s="38"/>
    </row>
    <row r="158" spans="2:8">
      <c r="C158" s="37"/>
      <c r="E158" s="38"/>
    </row>
    <row r="161" spans="2:8">
      <c r="C161" s="37"/>
      <c r="E161" s="38"/>
    </row>
    <row r="162" spans="2:8">
      <c r="B162" s="31" t="s">
        <v>6</v>
      </c>
      <c r="C162" s="37" t="s">
        <v>76</v>
      </c>
      <c r="E162" s="38">
        <v>220.5</v>
      </c>
      <c r="F162" s="38"/>
      <c r="G162" s="31" t="s">
        <v>141</v>
      </c>
      <c r="H162" s="31">
        <v>0.05</v>
      </c>
    </row>
    <row r="163" spans="2:8">
      <c r="C163" s="31" t="s">
        <v>79</v>
      </c>
      <c r="E163" s="38">
        <v>64.699999999999989</v>
      </c>
      <c r="F163" s="38"/>
      <c r="G163" s="31" t="s">
        <v>142</v>
      </c>
      <c r="H163" s="31">
        <f>COUNT(E162:E173)</f>
        <v>12</v>
      </c>
    </row>
    <row r="164" spans="2:8">
      <c r="C164" s="37" t="s">
        <v>82</v>
      </c>
      <c r="E164" s="38">
        <v>435.59999999999997</v>
      </c>
      <c r="F164" s="38"/>
      <c r="G164" s="31" t="s">
        <v>0</v>
      </c>
      <c r="H164" s="38">
        <f>AVERAGE(E162:E173)</f>
        <v>100.57499999999999</v>
      </c>
    </row>
    <row r="165" spans="2:8">
      <c r="C165" s="37" t="s">
        <v>85</v>
      </c>
      <c r="E165" s="38">
        <v>13</v>
      </c>
      <c r="F165" s="38"/>
      <c r="G165" s="31" t="s">
        <v>178</v>
      </c>
      <c r="H165" s="38">
        <f>_xlfn.VAR.S(E162:E173)</f>
        <v>15671.716590909085</v>
      </c>
    </row>
    <row r="166" spans="2:8">
      <c r="C166" s="37" t="s">
        <v>88</v>
      </c>
      <c r="E166" s="38">
        <v>48.4</v>
      </c>
      <c r="F166" s="38"/>
      <c r="G166" s="31" t="s">
        <v>179</v>
      </c>
      <c r="H166" s="38">
        <f>SQRT(H165)/SQRT(H163)</f>
        <v>36.138295236158513</v>
      </c>
    </row>
    <row r="167" spans="2:8">
      <c r="C167" s="37" t="s">
        <v>91</v>
      </c>
      <c r="E167" s="38">
        <v>13</v>
      </c>
      <c r="F167" s="38"/>
      <c r="G167" s="31" t="s">
        <v>144</v>
      </c>
      <c r="H167" s="40">
        <f>_xlfn.T.INV(1-H162/2,H163-1)</f>
        <v>2.2009851600916384</v>
      </c>
    </row>
    <row r="168" spans="2:8">
      <c r="C168" s="37" t="s">
        <v>94</v>
      </c>
      <c r="E168" s="38">
        <v>19.3</v>
      </c>
      <c r="F168" s="38"/>
      <c r="G168" s="31" t="s">
        <v>25</v>
      </c>
      <c r="H168" s="38">
        <f>H167*H166</f>
        <v>79.539851525795243</v>
      </c>
    </row>
    <row r="169" spans="2:8">
      <c r="C169" s="37" t="s">
        <v>97</v>
      </c>
      <c r="E169" s="38">
        <v>62.4</v>
      </c>
      <c r="F169" s="38"/>
    </row>
    <row r="170" spans="2:8">
      <c r="C170" s="37" t="s">
        <v>100</v>
      </c>
      <c r="E170" s="38">
        <v>68.099999999999994</v>
      </c>
      <c r="F170" s="38"/>
    </row>
    <row r="171" spans="2:8">
      <c r="C171" s="37" t="s">
        <v>103</v>
      </c>
      <c r="E171" s="38">
        <v>21.6</v>
      </c>
      <c r="F171" s="38"/>
    </row>
    <row r="172" spans="2:8">
      <c r="C172" s="37" t="s">
        <v>106</v>
      </c>
      <c r="E172" s="38">
        <v>48.4</v>
      </c>
      <c r="F172" s="38"/>
    </row>
    <row r="173" spans="2:8">
      <c r="C173" s="37" t="s">
        <v>109</v>
      </c>
      <c r="E173" s="38">
        <v>191.89999999999998</v>
      </c>
      <c r="F173" s="38"/>
    </row>
  </sheetData>
  <phoneticPr fontId="4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F5F463-8DFE-48CB-804A-83B7516A39EF}">
  <dimension ref="C5:P51"/>
  <sheetViews>
    <sheetView showGridLines="0" zoomScale="115" zoomScaleNormal="115" workbookViewId="0"/>
  </sheetViews>
  <sheetFormatPr defaultRowHeight="18.75"/>
  <cols>
    <col min="3" max="3" width="10.25" bestFit="1" customWidth="1"/>
    <col min="4" max="5" width="16.75" bestFit="1" customWidth="1"/>
    <col min="6" max="6" width="8.375" bestFit="1" customWidth="1"/>
    <col min="7" max="7" width="12.75" bestFit="1" customWidth="1"/>
    <col min="8" max="8" width="16.875" bestFit="1" customWidth="1"/>
    <col min="9" max="9" width="15.875" bestFit="1" customWidth="1"/>
  </cols>
  <sheetData>
    <row r="5" spans="3:9">
      <c r="C5" s="14" t="s">
        <v>27</v>
      </c>
    </row>
    <row r="6" spans="3:9">
      <c r="C6" s="7"/>
      <c r="D6" s="7" t="s">
        <v>11</v>
      </c>
      <c r="E6" s="7" t="s">
        <v>12</v>
      </c>
      <c r="F6" s="7" t="s">
        <v>1</v>
      </c>
      <c r="G6" s="7" t="s">
        <v>13</v>
      </c>
      <c r="H6" s="7" t="s">
        <v>8</v>
      </c>
      <c r="I6" s="7" t="s">
        <v>9</v>
      </c>
    </row>
    <row r="7" spans="3:9" ht="19.5">
      <c r="C7" s="7"/>
      <c r="D7" s="7" t="s">
        <v>14</v>
      </c>
      <c r="E7" s="7" t="s">
        <v>15</v>
      </c>
      <c r="F7" s="8" t="s">
        <v>2</v>
      </c>
      <c r="G7" s="8" t="s">
        <v>3</v>
      </c>
      <c r="H7" s="7" t="s">
        <v>16</v>
      </c>
      <c r="I7" s="7" t="s">
        <v>17</v>
      </c>
    </row>
    <row r="8" spans="3:9" ht="19.5">
      <c r="C8" s="3"/>
      <c r="D8" s="3" t="s">
        <v>18</v>
      </c>
      <c r="E8" s="3" t="s">
        <v>18</v>
      </c>
      <c r="F8" s="3" t="s">
        <v>19</v>
      </c>
      <c r="G8" s="3" t="s">
        <v>4</v>
      </c>
      <c r="H8" s="3" t="s">
        <v>18</v>
      </c>
      <c r="I8" s="3" t="s">
        <v>4</v>
      </c>
    </row>
    <row r="9" spans="3:9">
      <c r="C9" s="1" t="s">
        <v>5</v>
      </c>
      <c r="D9" s="9">
        <v>2260.0000000000005</v>
      </c>
      <c r="E9" s="9">
        <v>1265.837124487437</v>
      </c>
      <c r="F9" s="9">
        <v>532.57794676806077</v>
      </c>
      <c r="G9" s="2">
        <v>0.11386899553060156</v>
      </c>
      <c r="H9" s="9">
        <v>257.3439298991596</v>
      </c>
      <c r="I9" s="9">
        <v>20776.224827452406</v>
      </c>
    </row>
    <row r="10" spans="3:9">
      <c r="C10" s="1" t="s">
        <v>6</v>
      </c>
      <c r="D10" s="9">
        <v>45.783333333333331</v>
      </c>
      <c r="E10" s="9">
        <v>39.854215044309207</v>
      </c>
      <c r="F10" s="9">
        <v>4144.5331868322519</v>
      </c>
      <c r="G10" s="2">
        <v>0.88613100446939852</v>
      </c>
      <c r="H10" s="9">
        <v>40.570031154623962</v>
      </c>
      <c r="I10" s="9">
        <v>31.294651831190453</v>
      </c>
    </row>
    <row r="11" spans="3:9">
      <c r="C11" s="5" t="s">
        <v>7</v>
      </c>
      <c r="D11" s="5"/>
      <c r="E11" s="5"/>
      <c r="F11" s="10">
        <v>4677.1111336003123</v>
      </c>
      <c r="G11" s="5"/>
      <c r="H11" s="10">
        <v>297.91396105378357</v>
      </c>
      <c r="I11" s="10">
        <v>20807.519479283597</v>
      </c>
    </row>
    <row r="12" spans="3:9" ht="19.5">
      <c r="C12" s="5" t="s">
        <v>10</v>
      </c>
      <c r="D12" s="11" t="s">
        <v>20</v>
      </c>
      <c r="E12" s="3" t="s">
        <v>18</v>
      </c>
      <c r="F12" s="5"/>
      <c r="G12" s="5"/>
      <c r="H12" s="5"/>
      <c r="I12" s="10">
        <v>144.24811776686585</v>
      </c>
    </row>
    <row r="14" spans="3:9">
      <c r="C14" s="14" t="s">
        <v>28</v>
      </c>
    </row>
    <row r="15" spans="3:9">
      <c r="C15" s="7"/>
      <c r="D15" s="7" t="s">
        <v>11</v>
      </c>
      <c r="E15" s="7" t="s">
        <v>12</v>
      </c>
      <c r="F15" s="7" t="s">
        <v>1</v>
      </c>
      <c r="G15" s="7" t="s">
        <v>13</v>
      </c>
      <c r="H15" s="7" t="s">
        <v>8</v>
      </c>
      <c r="I15" s="7" t="s">
        <v>9</v>
      </c>
    </row>
    <row r="16" spans="3:9" ht="19.5">
      <c r="C16" s="7"/>
      <c r="D16" s="7" t="s">
        <v>14</v>
      </c>
      <c r="E16" s="7" t="s">
        <v>15</v>
      </c>
      <c r="F16" s="8" t="s">
        <v>2</v>
      </c>
      <c r="G16" s="8" t="s">
        <v>3</v>
      </c>
      <c r="H16" s="7" t="s">
        <v>16</v>
      </c>
      <c r="I16" s="7" t="s">
        <v>17</v>
      </c>
    </row>
    <row r="17" spans="3:9" ht="19.5">
      <c r="C17" s="3"/>
      <c r="D17" s="3" t="s">
        <v>18</v>
      </c>
      <c r="E17" s="3" t="s">
        <v>18</v>
      </c>
      <c r="F17" s="3" t="s">
        <v>19</v>
      </c>
      <c r="G17" s="3" t="s">
        <v>4</v>
      </c>
      <c r="H17" s="3" t="s">
        <v>18</v>
      </c>
      <c r="I17" s="3" t="s">
        <v>4</v>
      </c>
    </row>
    <row r="18" spans="3:9">
      <c r="C18" s="1" t="s">
        <v>5</v>
      </c>
      <c r="D18" s="9">
        <v>4001.6916666666671</v>
      </c>
      <c r="E18" s="9">
        <v>1890.073959736945</v>
      </c>
      <c r="F18" s="9">
        <v>408.85365853658533</v>
      </c>
      <c r="G18" s="2">
        <v>0.27416259422250516</v>
      </c>
      <c r="H18" s="9">
        <v>1097.1141686119138</v>
      </c>
      <c r="I18" s="9">
        <v>268518.36814282753</v>
      </c>
    </row>
    <row r="19" spans="3:9">
      <c r="C19" s="1" t="s">
        <v>6</v>
      </c>
      <c r="D19" s="9">
        <v>25.125</v>
      </c>
      <c r="E19" s="9">
        <v>11.976956082250037</v>
      </c>
      <c r="F19" s="9">
        <v>1082.428037626413</v>
      </c>
      <c r="G19" s="2">
        <v>0.72583740577749489</v>
      </c>
      <c r="H19" s="9">
        <v>18.236664820159561</v>
      </c>
      <c r="I19" s="9">
        <v>6.3099388192735129</v>
      </c>
    </row>
    <row r="20" spans="3:9">
      <c r="C20" s="5" t="s">
        <v>7</v>
      </c>
      <c r="D20" s="5"/>
      <c r="E20" s="5"/>
      <c r="F20" s="10">
        <v>1491.2816961629983</v>
      </c>
      <c r="G20" s="5"/>
      <c r="H20" s="10">
        <v>1115.3508334320734</v>
      </c>
      <c r="I20" s="10">
        <v>268524.67808164679</v>
      </c>
    </row>
    <row r="21" spans="3:9" ht="19.5">
      <c r="C21" s="5" t="s">
        <v>10</v>
      </c>
      <c r="D21" s="11" t="s">
        <v>20</v>
      </c>
      <c r="E21" s="3" t="s">
        <v>18</v>
      </c>
      <c r="F21" s="5"/>
      <c r="G21" s="5"/>
      <c r="H21" s="5"/>
      <c r="I21" s="10">
        <v>518.19366850787242</v>
      </c>
    </row>
    <row r="23" spans="3:9">
      <c r="C23" s="14" t="s">
        <v>29</v>
      </c>
    </row>
    <row r="24" spans="3:9">
      <c r="C24" s="7"/>
      <c r="D24" s="7" t="s">
        <v>11</v>
      </c>
      <c r="E24" s="7" t="s">
        <v>12</v>
      </c>
      <c r="F24" s="7" t="s">
        <v>1</v>
      </c>
      <c r="G24" s="7" t="s">
        <v>13</v>
      </c>
      <c r="H24" s="7" t="s">
        <v>8</v>
      </c>
      <c r="I24" s="7" t="s">
        <v>9</v>
      </c>
    </row>
    <row r="25" spans="3:9" ht="19.5">
      <c r="C25" s="7"/>
      <c r="D25" s="7" t="s">
        <v>14</v>
      </c>
      <c r="E25" s="7" t="s">
        <v>15</v>
      </c>
      <c r="F25" s="8" t="s">
        <v>2</v>
      </c>
      <c r="G25" s="8" t="s">
        <v>3</v>
      </c>
      <c r="H25" s="7" t="s">
        <v>16</v>
      </c>
      <c r="I25" s="7" t="s">
        <v>17</v>
      </c>
    </row>
    <row r="26" spans="3:9" ht="19.5">
      <c r="C26" s="3"/>
      <c r="D26" s="3" t="s">
        <v>18</v>
      </c>
      <c r="E26" s="3" t="s">
        <v>18</v>
      </c>
      <c r="F26" s="3" t="s">
        <v>19</v>
      </c>
      <c r="G26" s="3" t="s">
        <v>4</v>
      </c>
      <c r="H26" s="3" t="s">
        <v>18</v>
      </c>
      <c r="I26" s="3" t="s">
        <v>4</v>
      </c>
    </row>
    <row r="27" spans="3:9">
      <c r="C27" s="1" t="s">
        <v>5</v>
      </c>
      <c r="D27" s="9">
        <v>12137.758333333331</v>
      </c>
      <c r="E27" s="9">
        <v>11189.338325014613</v>
      </c>
      <c r="F27" s="9">
        <v>347.15652173913043</v>
      </c>
      <c r="G27" s="2">
        <v>0.33145949302250977</v>
      </c>
      <c r="H27" s="9">
        <v>4023.1752235964091</v>
      </c>
      <c r="I27" s="9">
        <v>13755289.481196431</v>
      </c>
    </row>
    <row r="28" spans="3:9">
      <c r="C28" s="1" t="s">
        <v>6</v>
      </c>
      <c r="D28" s="9">
        <v>100.57499999999999</v>
      </c>
      <c r="E28" s="9">
        <v>79.539851525795243</v>
      </c>
      <c r="F28" s="9">
        <v>700.20078449905498</v>
      </c>
      <c r="G28" s="2">
        <v>0.66854050697749023</v>
      </c>
      <c r="H28" s="9">
        <v>67.23846148926107</v>
      </c>
      <c r="I28" s="9">
        <v>35.550051049208783</v>
      </c>
    </row>
    <row r="29" spans="3:9">
      <c r="C29" s="5" t="s">
        <v>7</v>
      </c>
      <c r="D29" s="5"/>
      <c r="E29" s="5"/>
      <c r="F29" s="10">
        <v>1047.3573062381854</v>
      </c>
      <c r="G29" s="5"/>
      <c r="H29" s="10">
        <v>4090.4136850856703</v>
      </c>
      <c r="I29" s="10">
        <v>13755325.03124748</v>
      </c>
    </row>
    <row r="30" spans="3:9" ht="19.5">
      <c r="C30" s="5" t="s">
        <v>10</v>
      </c>
      <c r="D30" s="11" t="s">
        <v>20</v>
      </c>
      <c r="E30" s="3" t="s">
        <v>18</v>
      </c>
      <c r="F30" s="5"/>
      <c r="G30" s="5"/>
      <c r="H30" s="5"/>
      <c r="I30" s="10">
        <v>3708.817201109739</v>
      </c>
    </row>
    <row r="32" spans="3:9">
      <c r="C32" s="14" t="s">
        <v>30</v>
      </c>
    </row>
    <row r="33" spans="3:16">
      <c r="C33" s="7"/>
      <c r="D33" s="7" t="s">
        <v>11</v>
      </c>
      <c r="E33" s="7" t="s">
        <v>12</v>
      </c>
      <c r="F33" s="7" t="s">
        <v>1</v>
      </c>
      <c r="G33" s="7" t="s">
        <v>13</v>
      </c>
      <c r="H33" s="7" t="s">
        <v>8</v>
      </c>
      <c r="I33" s="7" t="s">
        <v>9</v>
      </c>
    </row>
    <row r="34" spans="3:16" ht="19.5">
      <c r="C34" s="7"/>
      <c r="D34" s="7" t="s">
        <v>14</v>
      </c>
      <c r="E34" s="7" t="s">
        <v>15</v>
      </c>
      <c r="F34" s="8" t="s">
        <v>2</v>
      </c>
      <c r="G34" s="8" t="s">
        <v>3</v>
      </c>
      <c r="H34" s="7" t="s">
        <v>16</v>
      </c>
      <c r="I34" s="7" t="s">
        <v>17</v>
      </c>
    </row>
    <row r="35" spans="3:16" ht="19.5">
      <c r="C35" s="3"/>
      <c r="D35" s="3" t="s">
        <v>18</v>
      </c>
      <c r="E35" s="3" t="s">
        <v>18</v>
      </c>
      <c r="F35" s="3" t="s">
        <v>19</v>
      </c>
      <c r="G35" s="3" t="s">
        <v>4</v>
      </c>
      <c r="H35" s="3" t="s">
        <v>18</v>
      </c>
      <c r="I35" s="3" t="s">
        <v>4</v>
      </c>
    </row>
    <row r="36" spans="3:16">
      <c r="C36" s="1" t="s">
        <v>22</v>
      </c>
      <c r="D36" s="9">
        <v>34190.949999999997</v>
      </c>
      <c r="E36" s="9">
        <v>20339.554674142488</v>
      </c>
      <c r="F36" s="9">
        <v>115.52173913043478</v>
      </c>
      <c r="G36" s="2">
        <v>0.11029830836370118</v>
      </c>
      <c r="H36" s="9">
        <v>3771.2039463478886</v>
      </c>
      <c r="I36" s="9">
        <v>5032926.4469221802</v>
      </c>
    </row>
    <row r="37" spans="3:16">
      <c r="C37" s="1" t="s">
        <v>21</v>
      </c>
      <c r="D37" s="9">
        <v>1111.1625000000001</v>
      </c>
      <c r="E37" s="9">
        <v>574.05729678856085</v>
      </c>
      <c r="F37" s="9">
        <v>231.63478260869567</v>
      </c>
      <c r="G37" s="2">
        <v>0.2211611846588086</v>
      </c>
      <c r="H37" s="9">
        <v>245.74601484844345</v>
      </c>
      <c r="I37" s="9">
        <v>28.078445266189988</v>
      </c>
    </row>
    <row r="38" spans="3:16">
      <c r="C38" s="1" t="s">
        <v>6</v>
      </c>
      <c r="D38" s="9">
        <v>100.57499999999999</v>
      </c>
      <c r="E38" s="9">
        <v>79.539851525795243</v>
      </c>
      <c r="F38" s="9">
        <v>700.20078449905498</v>
      </c>
      <c r="G38" s="2">
        <v>0.66854050697749023</v>
      </c>
      <c r="H38" s="9">
        <v>67.23846148926107</v>
      </c>
      <c r="I38" s="9">
        <v>35.550051049208783</v>
      </c>
    </row>
    <row r="39" spans="3:16">
      <c r="C39" s="5" t="s">
        <v>7</v>
      </c>
      <c r="D39" s="5"/>
      <c r="E39" s="5"/>
      <c r="F39" s="10">
        <v>1047.3573062381854</v>
      </c>
      <c r="G39" s="5"/>
      <c r="H39" s="10">
        <v>4084.1884226855932</v>
      </c>
      <c r="I39" s="10">
        <v>5032990.0754184956</v>
      </c>
    </row>
    <row r="40" spans="3:16" ht="19.5">
      <c r="C40" s="5" t="s">
        <v>10</v>
      </c>
      <c r="D40" s="11" t="s">
        <v>20</v>
      </c>
      <c r="E40" s="3" t="s">
        <v>18</v>
      </c>
      <c r="F40" s="5"/>
      <c r="G40" s="5"/>
      <c r="H40" s="5"/>
      <c r="I40" s="10">
        <v>2243.4326545315544</v>
      </c>
    </row>
    <row r="44" spans="3:16">
      <c r="N44" s="12"/>
      <c r="O44" s="7" t="s">
        <v>0</v>
      </c>
      <c r="P44" s="7" t="s">
        <v>25</v>
      </c>
    </row>
    <row r="45" spans="3:16">
      <c r="N45" s="5"/>
      <c r="O45" s="3" t="s">
        <v>26</v>
      </c>
      <c r="P45" s="3" t="s">
        <v>20</v>
      </c>
    </row>
    <row r="46" spans="3:16">
      <c r="N46" s="4" t="s">
        <v>23</v>
      </c>
      <c r="O46" s="9">
        <v>298</v>
      </c>
      <c r="P46" s="9">
        <v>144</v>
      </c>
    </row>
    <row r="47" spans="3:16">
      <c r="N47" s="4" t="s">
        <v>24</v>
      </c>
      <c r="O47" s="9">
        <v>1115</v>
      </c>
      <c r="P47" s="9">
        <v>518</v>
      </c>
    </row>
    <row r="48" spans="3:16">
      <c r="N48" s="3" t="s">
        <v>31</v>
      </c>
      <c r="O48" s="5">
        <v>4084</v>
      </c>
      <c r="P48" s="5">
        <v>2243</v>
      </c>
    </row>
    <row r="49" spans="14:16" ht="19.5">
      <c r="N49" s="1"/>
      <c r="O49" s="1"/>
      <c r="P49" s="13" t="s">
        <v>18</v>
      </c>
    </row>
    <row r="50" spans="14:16">
      <c r="N50" s="6"/>
      <c r="O50" s="6"/>
    </row>
    <row r="51" spans="14:16">
      <c r="N51" s="6"/>
      <c r="O51" s="6"/>
      <c r="P51" s="6"/>
    </row>
  </sheetData>
  <phoneticPr fontId="4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767db150-2c5e-4d90-ac2a-340f6c112915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6E57C5B2F793654798517D73BBA652CE" ma:contentTypeVersion="15" ma:contentTypeDescription="新しいドキュメントを作成します。" ma:contentTypeScope="" ma:versionID="8100f5516583d81fd1b009772150891f">
  <xsd:schema xmlns:xsd="http://www.w3.org/2001/XMLSchema" xmlns:xs="http://www.w3.org/2001/XMLSchema" xmlns:p="http://schemas.microsoft.com/office/2006/metadata/properties" xmlns:ns3="767db150-2c5e-4d90-ac2a-340f6c112915" xmlns:ns4="4171147f-8728-4ea6-adee-49ecc2213eb6" targetNamespace="http://schemas.microsoft.com/office/2006/metadata/properties" ma:root="true" ma:fieldsID="533f9b2048f4c8f4238abdcd814879b8" ns3:_="" ns4:_="">
    <xsd:import namespace="767db150-2c5e-4d90-ac2a-340f6c112915"/>
    <xsd:import namespace="4171147f-8728-4ea6-adee-49ecc2213eb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MediaServiceLocation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7db150-2c5e-4d90-ac2a-340f6c11291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71147f-8728-4ea6-adee-49ecc2213eb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F7264B0-F9A4-4A9A-AA13-CF9614ECFB8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7C749C1-3C76-4EB6-B8A6-F8AB2A33BACC}">
  <ds:schemaRefs>
    <ds:schemaRef ds:uri="http://schemas.microsoft.com/office/2006/metadata/properties"/>
    <ds:schemaRef ds:uri="http://purl.org/dc/terms/"/>
    <ds:schemaRef ds:uri="http://purl.org/dc/dcmitype/"/>
    <ds:schemaRef ds:uri="http://purl.org/dc/elements/1.1/"/>
    <ds:schemaRef ds:uri="767db150-2c5e-4d90-ac2a-340f6c11291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4171147f-8728-4ea6-adee-49ecc2213eb6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1F77B97C-7B87-45BD-BA52-73187426593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67db150-2c5e-4d90-ac2a-340f6c112915"/>
    <ds:schemaRef ds:uri="4171147f-8728-4ea6-adee-49ecc2213eb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fig7-9</vt:lpstr>
      <vt:lpstr>fig8</vt:lpstr>
      <vt:lpstr>fig10</vt:lpstr>
      <vt:lpstr>tbl3</vt:lpstr>
      <vt:lpstr>tabl3-4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2024-02-21T02:48:41Z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0x0101006E57C5B2F793654798517D73BBA652CE</vt:lpwstr>
  </property>
</Properties>
</file>