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holamreza/Desktop/Chlorogenic acid content coffee /Tea project/Manuscript Tea/PEERJ/RAW DATA/"/>
    </mc:Choice>
  </mc:AlternateContent>
  <xr:revisionPtr revIDLastSave="0" documentId="13_ncr:1_{F905A2E4-343B-A346-8A85-A444E97F9896}" xr6:coauthVersionLast="47" xr6:coauthVersionMax="47" xr10:uidLastSave="{00000000-0000-0000-0000-000000000000}"/>
  <bookViews>
    <workbookView xWindow="0" yWindow="500" windowWidth="28800" windowHeight="17500" activeTab="7" xr2:uid="{569F223C-D86D-A349-A372-DBF52E7AE73D}"/>
  </bookViews>
  <sheets>
    <sheet name="Sheet1" sheetId="1" r:id="rId1"/>
    <sheet name="Standard curve 1-CQA" sheetId="2" r:id="rId2"/>
    <sheet name="Standard curve 3-CQA" sheetId="3" r:id="rId3"/>
    <sheet name="Standard curve 4-CQA" sheetId="4" r:id="rId4"/>
    <sheet name="Standard curve 5-CQA" sheetId="5" r:id="rId5"/>
    <sheet name="Standard curve 1,3-diCQA" sheetId="6" r:id="rId6"/>
    <sheet name="Standard curve 1,5-diCQA" sheetId="7" r:id="rId7"/>
    <sheet name="Standard curve 3,4-diCQA" sheetId="8" r:id="rId8"/>
    <sheet name="Standard curve 3,5-diCQA" sheetId="9" r:id="rId9"/>
    <sheet name="Standard curve 4,5-diCQA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7" l="1"/>
  <c r="B15" i="7"/>
  <c r="B16" i="8"/>
  <c r="B15" i="8"/>
  <c r="B17" i="9"/>
  <c r="B16" i="9"/>
  <c r="B17" i="10"/>
  <c r="B16" i="10"/>
  <c r="B17" i="2"/>
  <c r="B16" i="2"/>
  <c r="B15" i="6"/>
  <c r="B14" i="6"/>
  <c r="B15" i="5"/>
  <c r="B14" i="5"/>
  <c r="B16" i="4"/>
  <c r="B15" i="4"/>
  <c r="B17" i="3"/>
  <c r="B16" i="3"/>
  <c r="I52" i="1"/>
  <c r="E52" i="1"/>
</calcChain>
</file>

<file path=xl/sharedStrings.xml><?xml version="1.0" encoding="utf-8"?>
<sst xmlns="http://schemas.openxmlformats.org/spreadsheetml/2006/main" count="890" uniqueCount="88">
  <si>
    <t>Sample Name:</t>
  </si>
  <si>
    <t>23112020 STD Mix 23 Nov CQA</t>
  </si>
  <si>
    <t>Injection Volume:</t>
  </si>
  <si>
    <t>Vial Number:</t>
  </si>
  <si>
    <t>BB3</t>
  </si>
  <si>
    <t>Channel:</t>
  </si>
  <si>
    <t>UV_VIS_1</t>
  </si>
  <si>
    <t>Sample Type:</t>
  </si>
  <si>
    <t>standard</t>
  </si>
  <si>
    <t>Wavelength:</t>
  </si>
  <si>
    <t>320.0</t>
  </si>
  <si>
    <t>Control Program:</t>
  </si>
  <si>
    <t>20200611 CQAs 1_5mlmin-1 70min</t>
  </si>
  <si>
    <t>Bandwidth:</t>
  </si>
  <si>
    <t>4</t>
  </si>
  <si>
    <t>Quantif. Method:</t>
  </si>
  <si>
    <t>Dilution Factor:</t>
  </si>
  <si>
    <t>Recording Time:</t>
  </si>
  <si>
    <t>Sample Weight:</t>
  </si>
  <si>
    <t>Run Time (min):</t>
  </si>
  <si>
    <t>Sample Amount:</t>
  </si>
  <si>
    <t xml:space="preserve">No. </t>
  </si>
  <si>
    <t xml:space="preserve">Ret.Time </t>
  </si>
  <si>
    <t xml:space="preserve">Peak Name </t>
  </si>
  <si>
    <t xml:space="preserve">Height </t>
  </si>
  <si>
    <t xml:space="preserve">Spectrum Name </t>
  </si>
  <si>
    <t xml:space="preserve">Lib.Name </t>
  </si>
  <si>
    <t xml:space="preserve">Match </t>
  </si>
  <si>
    <t>min</t>
  </si>
  <si>
    <t>mAU</t>
  </si>
  <si>
    <t>in Library</t>
  </si>
  <si>
    <t/>
  </si>
  <si>
    <t>with Lib</t>
  </si>
  <si>
    <t>n.a.</t>
  </si>
  <si>
    <t>1-CQA</t>
  </si>
  <si>
    <t>3-CQA</t>
  </si>
  <si>
    <t>5-CQA</t>
  </si>
  <si>
    <t>4-CQA</t>
  </si>
  <si>
    <t>puerarin</t>
  </si>
  <si>
    <t>1,3-diCQA</t>
  </si>
  <si>
    <t>1,4-diCQA</t>
  </si>
  <si>
    <t>3,4-diCQA</t>
  </si>
  <si>
    <t>1,5-diCQA</t>
  </si>
  <si>
    <t>3,5-diCQA</t>
  </si>
  <si>
    <t>4,5-diCQA</t>
  </si>
  <si>
    <t>Total:</t>
  </si>
  <si>
    <t>Library:</t>
  </si>
  <si>
    <t>Component:</t>
  </si>
  <si>
    <t>Match Factor:</t>
  </si>
  <si>
    <t>Ret.Time:</t>
  </si>
  <si>
    <t>Ret.Index:</t>
  </si>
  <si>
    <t>Origin:</t>
  </si>
  <si>
    <t>Acq.Date:</t>
  </si>
  <si>
    <t>Program:</t>
  </si>
  <si>
    <t>Solvents:</t>
  </si>
  <si>
    <t>Comment:</t>
  </si>
  <si>
    <t>Area</t>
  </si>
  <si>
    <t>Concentration (microgram/mL)</t>
  </si>
  <si>
    <t>X</t>
  </si>
  <si>
    <t>Y</t>
  </si>
  <si>
    <t>SE</t>
  </si>
  <si>
    <t>LOD</t>
  </si>
  <si>
    <t>LOQ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</si>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</sst>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&quot;  &quot;"/>
    <numFmt numFmtId="165" formatCode="0.0000&quot;  &quot;"/>
    <numFmt numFmtId="166" formatCode="0.000"/>
    <numFmt numFmtId="167" formatCode="0&quot;  &quot;"/>
    <numFmt numFmtId="168" formatCode="0.00&quot;      &quot;"/>
    <numFmt numFmtId="169" formatCode="0.000&quot; &quot;"/>
    <numFmt numFmtId="170" formatCode="0.00&quot;    &quot;"/>
  </numFmts>
  <fonts count="4" x14ac:knownFonts="1">
    <font>
      <sz val="12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22" fontId="2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2" fontId="2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67" fontId="0" fillId="0" borderId="12" xfId="0" applyNumberFormat="1" applyBorder="1"/>
    <xf numFmtId="168" fontId="0" fillId="0" borderId="0" xfId="0" applyNumberFormat="1"/>
    <xf numFmtId="16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top"/>
    </xf>
    <xf numFmtId="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9" fontId="0" fillId="0" borderId="15" xfId="0" applyNumberFormat="1" applyBorder="1" applyAlignment="1">
      <alignment vertical="center"/>
    </xf>
    <xf numFmtId="0" fontId="0" fillId="0" borderId="15" xfId="0" applyBorder="1"/>
    <xf numFmtId="170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14" fontId="2" fillId="0" borderId="0" xfId="0" applyNumberFormat="1" applyFont="1"/>
    <xf numFmtId="0" fontId="0" fillId="0" borderId="17" xfId="0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1-CQA'!$B$1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7575315876213154E-2"/>
                  <c:y val="0.375088229355945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'Standard curve 1-CQA'!$A$2:$A$9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11.09</c:v>
                </c:pt>
                <c:pt idx="2">
                  <c:v>37.29</c:v>
                </c:pt>
                <c:pt idx="3">
                  <c:v>69.11</c:v>
                </c:pt>
                <c:pt idx="4">
                  <c:v>2.8</c:v>
                </c:pt>
                <c:pt idx="5">
                  <c:v>2.2999999999999998</c:v>
                </c:pt>
                <c:pt idx="6">
                  <c:v>90.44</c:v>
                </c:pt>
                <c:pt idx="7">
                  <c:v>5.6</c:v>
                </c:pt>
              </c:numCache>
            </c:numRef>
          </c:xVal>
          <c:yVal>
            <c:numRef>
              <c:f>'Standard curve 1-CQA'!$B$2:$B$9</c:f>
              <c:numCache>
                <c:formatCode>General</c:formatCode>
                <c:ptCount val="8"/>
                <c:pt idx="0">
                  <c:v>0</c:v>
                </c:pt>
                <c:pt idx="1">
                  <c:v>66</c:v>
                </c:pt>
                <c:pt idx="2">
                  <c:v>200</c:v>
                </c:pt>
                <c:pt idx="3">
                  <c:v>400</c:v>
                </c:pt>
                <c:pt idx="4">
                  <c:v>20</c:v>
                </c:pt>
                <c:pt idx="5">
                  <c:v>5</c:v>
                </c:pt>
                <c:pt idx="6">
                  <c:v>600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0A-8048-BBD4-75A9252D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181040"/>
        <c:axId val="1803172864"/>
      </c:scatterChart>
      <c:valAx>
        <c:axId val="180318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03172864"/>
        <c:crosses val="autoZero"/>
        <c:crossBetween val="midCat"/>
      </c:valAx>
      <c:valAx>
        <c:axId val="18031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03181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3-CQA'!$B$1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3-CQA'!$A$2:$A$9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9.5399999999999991</c:v>
                </c:pt>
                <c:pt idx="2">
                  <c:v>23.56</c:v>
                </c:pt>
                <c:pt idx="3">
                  <c:v>54.99</c:v>
                </c:pt>
                <c:pt idx="4">
                  <c:v>80.88</c:v>
                </c:pt>
                <c:pt idx="5">
                  <c:v>112.33</c:v>
                </c:pt>
                <c:pt idx="6">
                  <c:v>67.989999999999995</c:v>
                </c:pt>
                <c:pt idx="7">
                  <c:v>4.12</c:v>
                </c:pt>
              </c:numCache>
            </c:numRef>
          </c:xVal>
          <c:yVal>
            <c:numRef>
              <c:f>'Standard curve 3-CQA'!$B$2:$B$9</c:f>
              <c:numCache>
                <c:formatCode>General</c:formatCode>
                <c:ptCount val="8"/>
                <c:pt idx="0">
                  <c:v>0</c:v>
                </c:pt>
                <c:pt idx="1">
                  <c:v>90</c:v>
                </c:pt>
                <c:pt idx="2">
                  <c:v>220</c:v>
                </c:pt>
                <c:pt idx="3">
                  <c:v>500</c:v>
                </c:pt>
                <c:pt idx="4">
                  <c:v>800</c:v>
                </c:pt>
                <c:pt idx="5">
                  <c:v>999</c:v>
                </c:pt>
                <c:pt idx="6">
                  <c:v>666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4E-9044-8F50-B0BCDD8F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597296"/>
        <c:axId val="1812196896"/>
      </c:scatterChart>
      <c:valAx>
        <c:axId val="181259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12196896"/>
        <c:crosses val="autoZero"/>
        <c:crossBetween val="midCat"/>
      </c:valAx>
      <c:valAx>
        <c:axId val="18121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1259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4-CQA'!$B$1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4-CQA'!$A$2:$A$9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10</c:v>
                </c:pt>
                <c:pt idx="2">
                  <c:v>25</c:v>
                </c:pt>
                <c:pt idx="3">
                  <c:v>47.22</c:v>
                </c:pt>
                <c:pt idx="4">
                  <c:v>75.099999999999994</c:v>
                </c:pt>
                <c:pt idx="5">
                  <c:v>104.88</c:v>
                </c:pt>
                <c:pt idx="6">
                  <c:v>60.22</c:v>
                </c:pt>
                <c:pt idx="7">
                  <c:v>3.64</c:v>
                </c:pt>
              </c:numCache>
            </c:numRef>
          </c:xVal>
          <c:yVal>
            <c:numRef>
              <c:f>'Standard curve 4-CQA'!$B$2:$B$9</c:f>
              <c:numCache>
                <c:formatCode>General</c:formatCode>
                <c:ptCount val="8"/>
                <c:pt idx="0">
                  <c:v>0</c:v>
                </c:pt>
                <c:pt idx="1">
                  <c:v>90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  <c:pt idx="5">
                  <c:v>1000</c:v>
                </c:pt>
                <c:pt idx="6">
                  <c:v>600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2E-8D47-8A89-95197531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137120"/>
        <c:axId val="1819373936"/>
      </c:scatterChart>
      <c:valAx>
        <c:axId val="182013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19373936"/>
        <c:crosses val="autoZero"/>
        <c:crossBetween val="midCat"/>
      </c:valAx>
      <c:valAx>
        <c:axId val="18193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2013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5-CQA'!$B$1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5-CQA'!$A$2:$A$11</c:f>
              <c:numCache>
                <c:formatCode>General</c:formatCode>
                <c:ptCount val="10"/>
                <c:pt idx="0">
                  <c:v>2.12</c:v>
                </c:pt>
                <c:pt idx="1">
                  <c:v>22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500</c:v>
                </c:pt>
                <c:pt idx="6">
                  <c:v>340</c:v>
                </c:pt>
                <c:pt idx="7">
                  <c:v>20</c:v>
                </c:pt>
                <c:pt idx="8">
                  <c:v>600</c:v>
                </c:pt>
                <c:pt idx="9">
                  <c:v>700</c:v>
                </c:pt>
              </c:numCache>
            </c:numRef>
          </c:xVal>
          <c:yVal>
            <c:numRef>
              <c:f>'Standard curve 5-CQA'!$B$2:$B$11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230</c:v>
                </c:pt>
                <c:pt idx="3">
                  <c:v>400</c:v>
                </c:pt>
                <c:pt idx="4">
                  <c:v>800</c:v>
                </c:pt>
                <c:pt idx="5">
                  <c:v>1000</c:v>
                </c:pt>
                <c:pt idx="6">
                  <c:v>600</c:v>
                </c:pt>
                <c:pt idx="7">
                  <c:v>50</c:v>
                </c:pt>
                <c:pt idx="8">
                  <c:v>1200</c:v>
                </c:pt>
                <c:pt idx="9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8-9240-8844-5D95D3F60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940592"/>
        <c:axId val="1845693680"/>
      </c:scatterChart>
      <c:valAx>
        <c:axId val="184594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45693680"/>
        <c:crosses val="autoZero"/>
        <c:crossBetween val="midCat"/>
      </c:valAx>
      <c:valAx>
        <c:axId val="18456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84594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1,3-diCQA'!$B$1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1,3-diCQA'!$A$2:$A$9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19.670000000000002</c:v>
                </c:pt>
                <c:pt idx="2">
                  <c:v>48.6</c:v>
                </c:pt>
                <c:pt idx="3">
                  <c:v>100</c:v>
                </c:pt>
                <c:pt idx="4">
                  <c:v>160</c:v>
                </c:pt>
                <c:pt idx="5">
                  <c:v>215</c:v>
                </c:pt>
                <c:pt idx="6">
                  <c:v>129.86000000000001</c:v>
                </c:pt>
                <c:pt idx="7">
                  <c:v>7.87</c:v>
                </c:pt>
              </c:numCache>
            </c:numRef>
          </c:xVal>
          <c:yVal>
            <c:numRef>
              <c:f>'Standard curve 1,3-diCQA'!$B$2:$B$9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240</c:v>
                </c:pt>
                <c:pt idx="3">
                  <c:v>500</c:v>
                </c:pt>
                <c:pt idx="4">
                  <c:v>778</c:v>
                </c:pt>
                <c:pt idx="5">
                  <c:v>1000</c:v>
                </c:pt>
                <c:pt idx="6">
                  <c:v>600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22-CD40-80FC-0670015C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834095"/>
        <c:axId val="408109327"/>
      </c:scatterChart>
      <c:valAx>
        <c:axId val="34883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408109327"/>
        <c:crosses val="autoZero"/>
        <c:crossBetween val="midCat"/>
      </c:valAx>
      <c:valAx>
        <c:axId val="40810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348834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1,5-diCQA'!$B$1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1,5-diCQA'!$A$2:$A$9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22</c:v>
                </c:pt>
                <c:pt idx="2">
                  <c:v>44</c:v>
                </c:pt>
                <c:pt idx="3">
                  <c:v>98</c:v>
                </c:pt>
                <c:pt idx="4">
                  <c:v>169</c:v>
                </c:pt>
                <c:pt idx="5">
                  <c:v>198</c:v>
                </c:pt>
                <c:pt idx="6">
                  <c:v>138</c:v>
                </c:pt>
                <c:pt idx="7">
                  <c:v>8.36</c:v>
                </c:pt>
              </c:numCache>
            </c:numRef>
          </c:xVal>
          <c:yVal>
            <c:numRef>
              <c:f>'Standard curve 1,5-diCQA'!$B$2:$B$9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300</c:v>
                </c:pt>
                <c:pt idx="3">
                  <c:v>500</c:v>
                </c:pt>
                <c:pt idx="4">
                  <c:v>800</c:v>
                </c:pt>
                <c:pt idx="5">
                  <c:v>1000</c:v>
                </c:pt>
                <c:pt idx="6">
                  <c:v>600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0C-4441-82A1-D05F0CDF2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046863"/>
        <c:axId val="367938431"/>
      </c:scatterChart>
      <c:valAx>
        <c:axId val="368046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367938431"/>
        <c:crosses val="autoZero"/>
        <c:crossBetween val="midCat"/>
      </c:valAx>
      <c:valAx>
        <c:axId val="36793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368046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3,4-diCQA'!$B$1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3,4-diCQA'!$A$2:$A$9</c:f>
              <c:numCache>
                <c:formatCode>General</c:formatCode>
                <c:ptCount val="8"/>
                <c:pt idx="0">
                  <c:v>2.12</c:v>
                </c:pt>
                <c:pt idx="1">
                  <c:v>37</c:v>
                </c:pt>
                <c:pt idx="2">
                  <c:v>83.9</c:v>
                </c:pt>
                <c:pt idx="3">
                  <c:v>166.61</c:v>
                </c:pt>
                <c:pt idx="4">
                  <c:v>270</c:v>
                </c:pt>
                <c:pt idx="5">
                  <c:v>333.22</c:v>
                </c:pt>
                <c:pt idx="6">
                  <c:v>228</c:v>
                </c:pt>
                <c:pt idx="7">
                  <c:v>16</c:v>
                </c:pt>
              </c:numCache>
            </c:numRef>
          </c:xVal>
          <c:yVal>
            <c:numRef>
              <c:f>'Standard curve 3,4-diCQA'!$B$2:$B$9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260</c:v>
                </c:pt>
                <c:pt idx="3">
                  <c:v>500</c:v>
                </c:pt>
                <c:pt idx="4">
                  <c:v>800</c:v>
                </c:pt>
                <c:pt idx="5">
                  <c:v>900</c:v>
                </c:pt>
                <c:pt idx="6">
                  <c:v>600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0-7F40-9C29-828A9227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801856"/>
        <c:axId val="955803504"/>
      </c:scatterChart>
      <c:valAx>
        <c:axId val="95580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955803504"/>
        <c:crosses val="autoZero"/>
        <c:crossBetween val="midCat"/>
      </c:valAx>
      <c:valAx>
        <c:axId val="955803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95580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3,5-diCQA'!$B$1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3,5-diCQA'!$A$2:$A$11</c:f>
              <c:numCache>
                <c:formatCode>General</c:formatCode>
                <c:ptCount val="10"/>
                <c:pt idx="0">
                  <c:v>2.12</c:v>
                </c:pt>
                <c:pt idx="1">
                  <c:v>48</c:v>
                </c:pt>
                <c:pt idx="2">
                  <c:v>108.9</c:v>
                </c:pt>
                <c:pt idx="3">
                  <c:v>215.55</c:v>
                </c:pt>
                <c:pt idx="4">
                  <c:v>344.89</c:v>
                </c:pt>
                <c:pt idx="5">
                  <c:v>439</c:v>
                </c:pt>
                <c:pt idx="6">
                  <c:v>320</c:v>
                </c:pt>
                <c:pt idx="7">
                  <c:v>17.239999999999998</c:v>
                </c:pt>
                <c:pt idx="8">
                  <c:v>600</c:v>
                </c:pt>
                <c:pt idx="9">
                  <c:v>700</c:v>
                </c:pt>
              </c:numCache>
            </c:numRef>
          </c:xVal>
          <c:yVal>
            <c:numRef>
              <c:f>'Standard curve 3,5-diCQA'!$B$2:$B$11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250</c:v>
                </c:pt>
                <c:pt idx="3">
                  <c:v>500</c:v>
                </c:pt>
                <c:pt idx="4">
                  <c:v>700</c:v>
                </c:pt>
                <c:pt idx="5">
                  <c:v>1000</c:v>
                </c:pt>
                <c:pt idx="6">
                  <c:v>650</c:v>
                </c:pt>
                <c:pt idx="7">
                  <c:v>50</c:v>
                </c:pt>
                <c:pt idx="8">
                  <c:v>1200</c:v>
                </c:pt>
                <c:pt idx="9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8C-8B47-BA8B-3141B60E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231968"/>
        <c:axId val="911735328"/>
      </c:scatterChart>
      <c:valAx>
        <c:axId val="91223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911735328"/>
        <c:crosses val="autoZero"/>
        <c:crossBetween val="midCat"/>
      </c:valAx>
      <c:valAx>
        <c:axId val="9117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91223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'Standard curve 4,5-diCQA'!$B$2</c:f>
              <c:strCache>
                <c:ptCount val="1"/>
                <c:pt idx="0">
                  <c:v>Concentration (microgram/mL)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TH"/>
                </a:p>
              </c:txPr>
            </c:trendlineLbl>
          </c:trendline>
          <c:xVal>
            <c:numRef>
              <c:f>'Standard curve 4,5-diCQA'!$A$3:$A$10</c:f>
              <c:numCache>
                <c:formatCode>General</c:formatCode>
                <c:ptCount val="8"/>
                <c:pt idx="0">
                  <c:v>2.12</c:v>
                </c:pt>
                <c:pt idx="1">
                  <c:v>40</c:v>
                </c:pt>
                <c:pt idx="2">
                  <c:v>94.06</c:v>
                </c:pt>
                <c:pt idx="3">
                  <c:v>189</c:v>
                </c:pt>
                <c:pt idx="4">
                  <c:v>300</c:v>
                </c:pt>
                <c:pt idx="5">
                  <c:v>371.89</c:v>
                </c:pt>
                <c:pt idx="6">
                  <c:v>255</c:v>
                </c:pt>
                <c:pt idx="7">
                  <c:v>14.87</c:v>
                </c:pt>
              </c:numCache>
            </c:numRef>
          </c:xVal>
          <c:yVal>
            <c:numRef>
              <c:f>'Standard curve 4,5-diCQA'!$B$3:$B$10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500</c:v>
                </c:pt>
                <c:pt idx="4">
                  <c:v>800</c:v>
                </c:pt>
                <c:pt idx="5">
                  <c:v>1000</c:v>
                </c:pt>
                <c:pt idx="6">
                  <c:v>600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E0-CE4D-8B9F-638369034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950112"/>
        <c:axId val="1475947920"/>
      </c:scatterChart>
      <c:valAx>
        <c:axId val="147595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475947920"/>
        <c:crosses val="autoZero"/>
        <c:crossBetween val="midCat"/>
      </c:valAx>
      <c:valAx>
        <c:axId val="1475947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H"/>
          </a:p>
        </c:txPr>
        <c:crossAx val="147595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10</xdr:row>
      <xdr:rowOff>0</xdr:rowOff>
    </xdr:from>
    <xdr:to>
      <xdr:col>9</xdr:col>
      <xdr:colOff>12700</xdr:colOff>
      <xdr:row>20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63B849-D532-3447-8954-219A4CBD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006600"/>
          <a:ext cx="6591300" cy="304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54</xdr:row>
      <xdr:rowOff>0</xdr:rowOff>
    </xdr:from>
    <xdr:to>
      <xdr:col>5</xdr:col>
      <xdr:colOff>12700</xdr:colOff>
      <xdr:row>65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D6699C-118E-464D-8BDB-C7EC5106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870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67</xdr:row>
      <xdr:rowOff>0</xdr:rowOff>
    </xdr:from>
    <xdr:to>
      <xdr:col>5</xdr:col>
      <xdr:colOff>12700</xdr:colOff>
      <xdr:row>78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C839D4-4BFB-D647-B683-929D30E0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24333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38100</xdr:colOff>
      <xdr:row>80</xdr:row>
      <xdr:rowOff>0</xdr:rowOff>
    </xdr:from>
    <xdr:to>
      <xdr:col>5</xdr:col>
      <xdr:colOff>12700</xdr:colOff>
      <xdr:row>91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9B143B-BB36-DE49-BE89-147AA4D9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579600"/>
          <a:ext cx="33655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38100</xdr:colOff>
      <xdr:row>93</xdr:row>
      <xdr:rowOff>0</xdr:rowOff>
    </xdr:from>
    <xdr:to>
      <xdr:col>5</xdr:col>
      <xdr:colOff>12700</xdr:colOff>
      <xdr:row>104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E8D99C-B9FC-3642-AFEE-2E85431C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725900"/>
          <a:ext cx="33655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25400</xdr:colOff>
      <xdr:row>106</xdr:row>
      <xdr:rowOff>0</xdr:rowOff>
    </xdr:from>
    <xdr:to>
      <xdr:col>5</xdr:col>
      <xdr:colOff>12700</xdr:colOff>
      <xdr:row>117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BBB6A2-A01B-0140-86E3-06B3AF5F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88722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119</xdr:row>
      <xdr:rowOff>0</xdr:rowOff>
    </xdr:from>
    <xdr:to>
      <xdr:col>5</xdr:col>
      <xdr:colOff>12700</xdr:colOff>
      <xdr:row>130</xdr:row>
      <xdr:rowOff>12700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1F57FB-C9A4-734F-B3D8-C15CE77B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10185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12700</xdr:colOff>
      <xdr:row>132</xdr:row>
      <xdr:rowOff>0</xdr:rowOff>
    </xdr:from>
    <xdr:to>
      <xdr:col>5</xdr:col>
      <xdr:colOff>12700</xdr:colOff>
      <xdr:row>143</xdr:row>
      <xdr:rowOff>12700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2E8AC2-2963-C248-B179-DC10BA41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3164800"/>
          <a:ext cx="33909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145</xdr:row>
      <xdr:rowOff>0</xdr:rowOff>
    </xdr:from>
    <xdr:to>
      <xdr:col>5</xdr:col>
      <xdr:colOff>12700</xdr:colOff>
      <xdr:row>156</xdr:row>
      <xdr:rowOff>12700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7D3F024-69EA-3341-AA44-461B80A5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311100"/>
          <a:ext cx="33655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38100</xdr:colOff>
      <xdr:row>158</xdr:row>
      <xdr:rowOff>0</xdr:rowOff>
    </xdr:from>
    <xdr:to>
      <xdr:col>5</xdr:col>
      <xdr:colOff>12700</xdr:colOff>
      <xdr:row>169</xdr:row>
      <xdr:rowOff>12700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FC6FCF4-2AEB-DB4F-A247-A244627A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457400"/>
          <a:ext cx="33655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171</xdr:row>
      <xdr:rowOff>0</xdr:rowOff>
    </xdr:from>
    <xdr:to>
      <xdr:col>5</xdr:col>
      <xdr:colOff>12700</xdr:colOff>
      <xdr:row>182</xdr:row>
      <xdr:rowOff>12700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C798580-E941-624E-B5D9-DBE8255D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96037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25400</xdr:colOff>
      <xdr:row>184</xdr:row>
      <xdr:rowOff>0</xdr:rowOff>
    </xdr:from>
    <xdr:to>
      <xdr:col>5</xdr:col>
      <xdr:colOff>12700</xdr:colOff>
      <xdr:row>195</xdr:row>
      <xdr:rowOff>12700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428D47D-8293-C944-8843-C5899AE0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17500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25400</xdr:colOff>
      <xdr:row>197</xdr:row>
      <xdr:rowOff>0</xdr:rowOff>
    </xdr:from>
    <xdr:to>
      <xdr:col>5</xdr:col>
      <xdr:colOff>12700</xdr:colOff>
      <xdr:row>208</xdr:row>
      <xdr:rowOff>12700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3EF8DB9-BEF7-5545-B9EE-B4724D5E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38963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210</xdr:row>
      <xdr:rowOff>0</xdr:rowOff>
    </xdr:from>
    <xdr:to>
      <xdr:col>5</xdr:col>
      <xdr:colOff>12700</xdr:colOff>
      <xdr:row>221</xdr:row>
      <xdr:rowOff>12700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1BEB050-7B8F-8A44-8039-2534389A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60426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223</xdr:row>
      <xdr:rowOff>0</xdr:rowOff>
    </xdr:from>
    <xdr:to>
      <xdr:col>5</xdr:col>
      <xdr:colOff>12700</xdr:colOff>
      <xdr:row>234</xdr:row>
      <xdr:rowOff>12700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087215B-3F09-5248-AD76-FECD6A69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889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 fLocksWithSheet="0"/>
  </xdr:twoCellAnchor>
  <xdr:twoCellAnchor>
    <xdr:from>
      <xdr:col>1</xdr:col>
      <xdr:colOff>25400</xdr:colOff>
      <xdr:row>236</xdr:row>
      <xdr:rowOff>0</xdr:rowOff>
    </xdr:from>
    <xdr:to>
      <xdr:col>5</xdr:col>
      <xdr:colOff>12700</xdr:colOff>
      <xdr:row>247</xdr:row>
      <xdr:rowOff>12700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9A25C5-3588-F343-8669-3CDAF24B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40335200"/>
          <a:ext cx="33782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</xdr:col>
      <xdr:colOff>12700</xdr:colOff>
      <xdr:row>249</xdr:row>
      <xdr:rowOff>0</xdr:rowOff>
    </xdr:from>
    <xdr:to>
      <xdr:col>5</xdr:col>
      <xdr:colOff>12700</xdr:colOff>
      <xdr:row>260</xdr:row>
      <xdr:rowOff>12700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1DAA76D-F331-3242-A22B-D6660E3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2481500"/>
          <a:ext cx="339090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10</xdr:row>
      <xdr:rowOff>63500</xdr:rowOff>
    </xdr:from>
    <xdr:to>
      <xdr:col>15</xdr:col>
      <xdr:colOff>571500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D47A9-7F34-9349-B81A-561D5E698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463550</xdr:colOff>
      <xdr:row>9</xdr:row>
      <xdr:rowOff>0</xdr:rowOff>
    </xdr:from>
    <xdr:to>
      <xdr:col>14</xdr:col>
      <xdr:colOff>685800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922F43-6B00-A54B-AD87-C2AE863C3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10</xdr:row>
      <xdr:rowOff>88900</xdr:rowOff>
    </xdr:from>
    <xdr:to>
      <xdr:col>14</xdr:col>
      <xdr:colOff>266700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61D04-AB2B-F64B-B6AF-85D7419BD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463550</xdr:colOff>
      <xdr:row>9</xdr:row>
      <xdr:rowOff>63500</xdr:rowOff>
    </xdr:from>
    <xdr:to>
      <xdr:col>14</xdr:col>
      <xdr:colOff>469900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BD4368-4343-E54F-98DA-AC26F3ECE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10</xdr:row>
      <xdr:rowOff>76200</xdr:rowOff>
    </xdr:from>
    <xdr:to>
      <xdr:col>14</xdr:col>
      <xdr:colOff>190500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C33EF3-C44F-0540-841E-2484336F1F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9</xdr:row>
      <xdr:rowOff>165100</xdr:rowOff>
    </xdr:from>
    <xdr:to>
      <xdr:col>14</xdr:col>
      <xdr:colOff>444500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2B5372-ECCE-F74C-83DF-4D4E81806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8</xdr:row>
      <xdr:rowOff>152400</xdr:rowOff>
    </xdr:from>
    <xdr:to>
      <xdr:col>15</xdr:col>
      <xdr:colOff>381000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B406CC-68EB-3F40-9B97-17E27F29C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9</xdr:row>
      <xdr:rowOff>127000</xdr:rowOff>
    </xdr:from>
    <xdr:to>
      <xdr:col>16</xdr:col>
      <xdr:colOff>101600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C647F5-4F57-6047-9B69-B87FD898A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10</xdr:row>
      <xdr:rowOff>0</xdr:rowOff>
    </xdr:from>
    <xdr:to>
      <xdr:col>16</xdr:col>
      <xdr:colOff>266700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274301-9146-6D42-BA53-92601297E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4D5F-C8D5-DF46-B95E-5FDEAF3C04F8}">
  <dimension ref="B3:I260"/>
  <sheetViews>
    <sheetView topLeftCell="B1" zoomScale="133" workbookViewId="0">
      <selection activeCell="L16" sqref="L16"/>
    </sheetView>
  </sheetViews>
  <sheetFormatPr baseColWidth="10" defaultRowHeight="16" x14ac:dyDescent="0.2"/>
  <sheetData>
    <row r="3" spans="2:9" x14ac:dyDescent="0.2">
      <c r="B3" s="1" t="s">
        <v>0</v>
      </c>
      <c r="C3" s="2"/>
      <c r="D3" s="3" t="s">
        <v>1</v>
      </c>
      <c r="E3" s="4"/>
      <c r="F3" s="4"/>
      <c r="G3" s="2" t="s">
        <v>2</v>
      </c>
      <c r="H3" s="2"/>
      <c r="I3" s="5">
        <v>10</v>
      </c>
    </row>
    <row r="4" spans="2:9" x14ac:dyDescent="0.2">
      <c r="B4" s="6" t="s">
        <v>3</v>
      </c>
      <c r="C4" s="7"/>
      <c r="D4" s="8" t="s">
        <v>4</v>
      </c>
      <c r="E4" s="9"/>
      <c r="F4" s="9"/>
      <c r="G4" s="7" t="s">
        <v>5</v>
      </c>
      <c r="H4" s="7"/>
      <c r="I4" s="10" t="s">
        <v>6</v>
      </c>
    </row>
    <row r="5" spans="2:9" x14ac:dyDescent="0.2">
      <c r="B5" s="6" t="s">
        <v>7</v>
      </c>
      <c r="C5" s="7"/>
      <c r="D5" s="8" t="s">
        <v>8</v>
      </c>
      <c r="E5" s="9"/>
      <c r="F5" s="9"/>
      <c r="G5" s="7" t="s">
        <v>9</v>
      </c>
      <c r="H5" s="7"/>
      <c r="I5" s="10" t="s">
        <v>10</v>
      </c>
    </row>
    <row r="6" spans="2:9" x14ac:dyDescent="0.2">
      <c r="B6" s="6" t="s">
        <v>11</v>
      </c>
      <c r="C6" s="7"/>
      <c r="D6" s="8" t="s">
        <v>12</v>
      </c>
      <c r="E6" s="9"/>
      <c r="F6" s="9"/>
      <c r="G6" s="7" t="s">
        <v>13</v>
      </c>
      <c r="H6" s="7"/>
      <c r="I6" s="10" t="s">
        <v>14</v>
      </c>
    </row>
    <row r="7" spans="2:9" x14ac:dyDescent="0.2">
      <c r="B7" s="6" t="s">
        <v>15</v>
      </c>
      <c r="C7" s="7"/>
      <c r="D7" s="8" t="s">
        <v>12</v>
      </c>
      <c r="E7" s="9"/>
      <c r="F7" s="9"/>
      <c r="G7" s="7" t="s">
        <v>16</v>
      </c>
      <c r="H7" s="7"/>
      <c r="I7" s="11">
        <v>1</v>
      </c>
    </row>
    <row r="8" spans="2:9" x14ac:dyDescent="0.2">
      <c r="B8" s="6" t="s">
        <v>17</v>
      </c>
      <c r="C8" s="7"/>
      <c r="D8" s="12">
        <v>44159.175416666665</v>
      </c>
      <c r="E8" s="9"/>
      <c r="F8" s="9"/>
      <c r="G8" s="7" t="s">
        <v>18</v>
      </c>
      <c r="H8" s="7"/>
      <c r="I8" s="11">
        <v>1</v>
      </c>
    </row>
    <row r="9" spans="2:9" x14ac:dyDescent="0.2">
      <c r="B9" s="13" t="s">
        <v>19</v>
      </c>
      <c r="C9" s="14"/>
      <c r="D9" s="15">
        <v>70</v>
      </c>
      <c r="E9" s="16"/>
      <c r="F9" s="16"/>
      <c r="G9" s="14" t="s">
        <v>20</v>
      </c>
      <c r="H9" s="14"/>
      <c r="I9" s="17">
        <v>1</v>
      </c>
    </row>
    <row r="21" spans="2:9" ht="17" thickBot="1" x14ac:dyDescent="0.25"/>
    <row r="22" spans="2:9" x14ac:dyDescent="0.2">
      <c r="B22" s="18" t="s">
        <v>21</v>
      </c>
      <c r="C22" s="19" t="s">
        <v>22</v>
      </c>
      <c r="D22" s="20" t="s">
        <v>23</v>
      </c>
      <c r="E22" s="19" t="s">
        <v>24</v>
      </c>
      <c r="F22" s="20" t="s">
        <v>25</v>
      </c>
      <c r="G22" s="19"/>
      <c r="H22" s="19" t="s">
        <v>26</v>
      </c>
      <c r="I22" s="21" t="s">
        <v>27</v>
      </c>
    </row>
    <row r="23" spans="2:9" x14ac:dyDescent="0.2">
      <c r="B23" s="22"/>
      <c r="C23" s="23" t="s">
        <v>28</v>
      </c>
      <c r="D23" s="23"/>
      <c r="E23" s="24" t="s">
        <v>29</v>
      </c>
      <c r="F23" s="25" t="s">
        <v>30</v>
      </c>
      <c r="G23" s="26"/>
      <c r="H23" s="23" t="s">
        <v>31</v>
      </c>
      <c r="I23" s="27" t="s">
        <v>32</v>
      </c>
    </row>
    <row r="24" spans="2:9" x14ac:dyDescent="0.2">
      <c r="B24" s="28">
        <v>1</v>
      </c>
      <c r="C24" s="29">
        <v>5.1333333333333329</v>
      </c>
      <c r="D24" t="s">
        <v>33</v>
      </c>
      <c r="E24" s="30">
        <v>19.272020000000001</v>
      </c>
      <c r="F24" t="s">
        <v>33</v>
      </c>
      <c r="G24" s="31"/>
      <c r="H24" s="32" t="s">
        <v>33</v>
      </c>
      <c r="I24" s="33" t="s">
        <v>33</v>
      </c>
    </row>
    <row r="25" spans="2:9" x14ac:dyDescent="0.2">
      <c r="B25" s="28">
        <v>2</v>
      </c>
      <c r="C25" s="29">
        <v>6.1066666666666665</v>
      </c>
      <c r="D25" t="s">
        <v>34</v>
      </c>
      <c r="E25" s="30">
        <v>139.69877000000002</v>
      </c>
      <c r="F25" t="s">
        <v>33</v>
      </c>
      <c r="G25" s="31"/>
      <c r="H25" s="32" t="s">
        <v>33</v>
      </c>
      <c r="I25" s="33" t="s">
        <v>33</v>
      </c>
    </row>
    <row r="26" spans="2:9" x14ac:dyDescent="0.2">
      <c r="B26" s="28">
        <v>3</v>
      </c>
      <c r="C26" s="29">
        <v>7.3933333333333326</v>
      </c>
      <c r="D26" t="s">
        <v>35</v>
      </c>
      <c r="E26" s="30">
        <v>94.013110000000012</v>
      </c>
      <c r="F26" t="s">
        <v>33</v>
      </c>
      <c r="G26" s="31"/>
      <c r="H26" s="32" t="s">
        <v>33</v>
      </c>
      <c r="I26" s="33" t="s">
        <v>33</v>
      </c>
    </row>
    <row r="27" spans="2:9" x14ac:dyDescent="0.2">
      <c r="B27" s="28">
        <v>4</v>
      </c>
      <c r="C27" s="29">
        <v>9.6433333333333326</v>
      </c>
      <c r="D27" t="s">
        <v>33</v>
      </c>
      <c r="E27" s="30">
        <v>0.15578</v>
      </c>
      <c r="F27" t="s">
        <v>33</v>
      </c>
      <c r="G27" s="31"/>
      <c r="H27" s="32" t="s">
        <v>33</v>
      </c>
      <c r="I27" s="33" t="s">
        <v>33</v>
      </c>
    </row>
    <row r="28" spans="2:9" x14ac:dyDescent="0.2">
      <c r="B28" s="28">
        <v>5</v>
      </c>
      <c r="C28" s="29">
        <v>15.799999999999999</v>
      </c>
      <c r="D28" t="s">
        <v>33</v>
      </c>
      <c r="E28" s="30">
        <v>6.8094000000000001</v>
      </c>
      <c r="F28" t="s">
        <v>33</v>
      </c>
      <c r="G28" s="31"/>
      <c r="H28" s="32" t="s">
        <v>33</v>
      </c>
      <c r="I28" s="33" t="s">
        <v>33</v>
      </c>
    </row>
    <row r="29" spans="2:9" x14ac:dyDescent="0.2">
      <c r="B29" s="28">
        <v>6</v>
      </c>
      <c r="C29" s="29">
        <v>18.896666666666665</v>
      </c>
      <c r="D29" t="s">
        <v>36</v>
      </c>
      <c r="E29" s="30">
        <v>88.555410000000009</v>
      </c>
      <c r="F29" t="s">
        <v>33</v>
      </c>
      <c r="G29" s="31"/>
      <c r="H29" s="32" t="s">
        <v>33</v>
      </c>
      <c r="I29" s="33" t="s">
        <v>33</v>
      </c>
    </row>
    <row r="30" spans="2:9" x14ac:dyDescent="0.2">
      <c r="B30" s="28">
        <v>7</v>
      </c>
      <c r="C30" s="29">
        <v>19.52</v>
      </c>
      <c r="D30" t="s">
        <v>37</v>
      </c>
      <c r="E30" s="30">
        <v>52.255680000000005</v>
      </c>
      <c r="F30" t="s">
        <v>33</v>
      </c>
      <c r="G30" s="31"/>
      <c r="H30" s="32" t="s">
        <v>33</v>
      </c>
      <c r="I30" s="33" t="s">
        <v>33</v>
      </c>
    </row>
    <row r="31" spans="2:9" x14ac:dyDescent="0.2">
      <c r="B31" s="28">
        <v>8</v>
      </c>
      <c r="C31" s="29">
        <v>21.21</v>
      </c>
      <c r="D31" t="s">
        <v>33</v>
      </c>
      <c r="E31" s="30">
        <v>0.14034000000000002</v>
      </c>
      <c r="F31" t="s">
        <v>33</v>
      </c>
      <c r="G31" s="31"/>
      <c r="H31" s="32" t="s">
        <v>33</v>
      </c>
      <c r="I31" s="33" t="s">
        <v>33</v>
      </c>
    </row>
    <row r="32" spans="2:9" x14ac:dyDescent="0.2">
      <c r="B32" s="28">
        <v>9</v>
      </c>
      <c r="C32" s="29">
        <v>27.596666666666664</v>
      </c>
      <c r="D32" t="s">
        <v>33</v>
      </c>
      <c r="E32" s="30">
        <v>14.645500000000002</v>
      </c>
      <c r="F32" t="s">
        <v>33</v>
      </c>
      <c r="G32" s="31"/>
      <c r="H32" s="32" t="s">
        <v>33</v>
      </c>
      <c r="I32" s="33" t="s">
        <v>33</v>
      </c>
    </row>
    <row r="33" spans="2:9" x14ac:dyDescent="0.2">
      <c r="B33" s="28">
        <v>10</v>
      </c>
      <c r="C33" s="29">
        <v>28.516666666666666</v>
      </c>
      <c r="D33" t="s">
        <v>38</v>
      </c>
      <c r="E33" s="30">
        <v>340.89898000000005</v>
      </c>
      <c r="F33" t="s">
        <v>33</v>
      </c>
      <c r="G33" s="31"/>
      <c r="H33" s="32" t="s">
        <v>33</v>
      </c>
      <c r="I33" s="33" t="s">
        <v>33</v>
      </c>
    </row>
    <row r="34" spans="2:9" x14ac:dyDescent="0.2">
      <c r="B34" s="28">
        <v>11</v>
      </c>
      <c r="C34" s="29">
        <v>29.813333333333333</v>
      </c>
      <c r="D34" t="s">
        <v>33</v>
      </c>
      <c r="E34" s="30">
        <v>19.069110000000002</v>
      </c>
      <c r="F34" t="s">
        <v>33</v>
      </c>
      <c r="G34" s="31"/>
      <c r="H34" s="32" t="s">
        <v>33</v>
      </c>
      <c r="I34" s="33" t="s">
        <v>33</v>
      </c>
    </row>
    <row r="35" spans="2:9" x14ac:dyDescent="0.2">
      <c r="B35" s="28">
        <v>12</v>
      </c>
      <c r="C35" s="29">
        <v>30.633333333333333</v>
      </c>
      <c r="D35" t="s">
        <v>39</v>
      </c>
      <c r="E35" s="30">
        <v>278.84986000000004</v>
      </c>
      <c r="F35" t="s">
        <v>33</v>
      </c>
      <c r="G35" s="31"/>
      <c r="H35" s="32" t="s">
        <v>33</v>
      </c>
      <c r="I35" s="33" t="s">
        <v>33</v>
      </c>
    </row>
    <row r="36" spans="2:9" x14ac:dyDescent="0.2">
      <c r="B36" s="28">
        <v>13</v>
      </c>
      <c r="C36" s="29">
        <v>31.083333333333332</v>
      </c>
      <c r="D36" t="s">
        <v>33</v>
      </c>
      <c r="E36" s="30">
        <v>0.59984999999999999</v>
      </c>
      <c r="F36" t="s">
        <v>33</v>
      </c>
      <c r="G36" s="31"/>
      <c r="H36" s="32" t="s">
        <v>33</v>
      </c>
      <c r="I36" s="33" t="s">
        <v>33</v>
      </c>
    </row>
    <row r="37" spans="2:9" x14ac:dyDescent="0.2">
      <c r="B37" s="28">
        <v>14</v>
      </c>
      <c r="C37" s="29">
        <v>31.416666666666664</v>
      </c>
      <c r="D37" t="s">
        <v>33</v>
      </c>
      <c r="E37" s="30">
        <v>0.43947000000000003</v>
      </c>
      <c r="F37" t="s">
        <v>33</v>
      </c>
      <c r="G37" s="31"/>
      <c r="H37" s="32" t="s">
        <v>33</v>
      </c>
      <c r="I37" s="33" t="s">
        <v>33</v>
      </c>
    </row>
    <row r="38" spans="2:9" x14ac:dyDescent="0.2">
      <c r="B38" s="28">
        <v>15</v>
      </c>
      <c r="C38" s="29">
        <v>31.723333333333333</v>
      </c>
      <c r="D38" t="s">
        <v>33</v>
      </c>
      <c r="E38" s="30">
        <v>0.90086000000000011</v>
      </c>
      <c r="F38" t="s">
        <v>33</v>
      </c>
      <c r="G38" s="31"/>
      <c r="H38" s="32" t="s">
        <v>33</v>
      </c>
      <c r="I38" s="33" t="s">
        <v>33</v>
      </c>
    </row>
    <row r="39" spans="2:9" x14ac:dyDescent="0.2">
      <c r="B39" s="28">
        <v>16</v>
      </c>
      <c r="C39" s="29">
        <v>32.756666666666668</v>
      </c>
      <c r="D39" t="s">
        <v>33</v>
      </c>
      <c r="E39" s="30">
        <v>3.7906500000000003</v>
      </c>
      <c r="F39" t="s">
        <v>33</v>
      </c>
      <c r="G39" s="31"/>
      <c r="H39" s="32" t="s">
        <v>33</v>
      </c>
      <c r="I39" s="33" t="s">
        <v>33</v>
      </c>
    </row>
    <row r="40" spans="2:9" x14ac:dyDescent="0.2">
      <c r="B40" s="28">
        <v>17</v>
      </c>
      <c r="C40" s="29">
        <v>33.116666666666667</v>
      </c>
      <c r="D40" t="s">
        <v>33</v>
      </c>
      <c r="E40" s="30">
        <v>0.36623000000000006</v>
      </c>
      <c r="F40" t="s">
        <v>33</v>
      </c>
      <c r="G40" s="31"/>
      <c r="H40" s="32" t="s">
        <v>33</v>
      </c>
      <c r="I40" s="33" t="s">
        <v>33</v>
      </c>
    </row>
    <row r="41" spans="2:9" x14ac:dyDescent="0.2">
      <c r="B41" s="28">
        <v>18</v>
      </c>
      <c r="C41" s="29">
        <v>33.659999999999997</v>
      </c>
      <c r="D41" t="s">
        <v>33</v>
      </c>
      <c r="E41" s="30">
        <v>0.20023000000000002</v>
      </c>
      <c r="F41" t="s">
        <v>33</v>
      </c>
      <c r="G41" s="31"/>
      <c r="H41" s="32" t="s">
        <v>33</v>
      </c>
      <c r="I41" s="33" t="s">
        <v>33</v>
      </c>
    </row>
    <row r="42" spans="2:9" x14ac:dyDescent="0.2">
      <c r="B42" s="28">
        <v>19</v>
      </c>
      <c r="C42" s="29">
        <v>34.326666666666668</v>
      </c>
      <c r="D42" t="s">
        <v>33</v>
      </c>
      <c r="E42" s="30">
        <v>0.84531000000000012</v>
      </c>
      <c r="F42" t="s">
        <v>33</v>
      </c>
      <c r="G42" s="31"/>
      <c r="H42" s="32" t="s">
        <v>33</v>
      </c>
      <c r="I42" s="33" t="s">
        <v>33</v>
      </c>
    </row>
    <row r="43" spans="2:9" x14ac:dyDescent="0.2">
      <c r="B43" s="28">
        <v>20</v>
      </c>
      <c r="C43" s="29">
        <v>34.519999999999996</v>
      </c>
      <c r="D43" t="s">
        <v>33</v>
      </c>
      <c r="E43" s="30">
        <v>0.65932000000000002</v>
      </c>
      <c r="F43" t="s">
        <v>33</v>
      </c>
      <c r="G43" s="31"/>
      <c r="H43" s="32" t="s">
        <v>33</v>
      </c>
      <c r="I43" s="33" t="s">
        <v>33</v>
      </c>
    </row>
    <row r="44" spans="2:9" x14ac:dyDescent="0.2">
      <c r="B44" s="28">
        <v>21</v>
      </c>
      <c r="C44" s="29">
        <v>35.266666666666666</v>
      </c>
      <c r="D44" t="s">
        <v>33</v>
      </c>
      <c r="E44" s="30">
        <v>1.06931</v>
      </c>
      <c r="F44" t="s">
        <v>33</v>
      </c>
      <c r="G44" s="31"/>
      <c r="H44" s="32" t="s">
        <v>33</v>
      </c>
      <c r="I44" s="33" t="s">
        <v>33</v>
      </c>
    </row>
    <row r="45" spans="2:9" x14ac:dyDescent="0.2">
      <c r="B45" s="28">
        <v>22</v>
      </c>
      <c r="C45" s="29">
        <v>40.54</v>
      </c>
      <c r="D45" t="s">
        <v>40</v>
      </c>
      <c r="E45" s="30">
        <v>86.361260000000001</v>
      </c>
      <c r="F45" t="s">
        <v>33</v>
      </c>
      <c r="G45" s="31"/>
      <c r="H45" s="32" t="s">
        <v>33</v>
      </c>
      <c r="I45" s="33" t="s">
        <v>33</v>
      </c>
    </row>
    <row r="46" spans="2:9" x14ac:dyDescent="0.2">
      <c r="B46" s="28">
        <v>23</v>
      </c>
      <c r="C46" s="29">
        <v>41.453333333333333</v>
      </c>
      <c r="D46" t="s">
        <v>41</v>
      </c>
      <c r="E46" s="30">
        <v>183.32332000000002</v>
      </c>
      <c r="F46" t="s">
        <v>33</v>
      </c>
      <c r="G46" s="31"/>
      <c r="H46" s="32" t="s">
        <v>33</v>
      </c>
      <c r="I46" s="33" t="s">
        <v>33</v>
      </c>
    </row>
    <row r="47" spans="2:9" x14ac:dyDescent="0.2">
      <c r="B47" s="28">
        <v>24</v>
      </c>
      <c r="C47" s="29">
        <v>43.966666666666669</v>
      </c>
      <c r="D47" t="s">
        <v>42</v>
      </c>
      <c r="E47" s="30">
        <v>83.724140000000006</v>
      </c>
      <c r="F47" t="s">
        <v>33</v>
      </c>
      <c r="G47" s="31"/>
      <c r="H47" s="32" t="s">
        <v>33</v>
      </c>
      <c r="I47" s="33" t="s">
        <v>33</v>
      </c>
    </row>
    <row r="48" spans="2:9" x14ac:dyDescent="0.2">
      <c r="B48" s="28">
        <v>25</v>
      </c>
      <c r="C48" s="29">
        <v>45.75</v>
      </c>
      <c r="D48" t="s">
        <v>43</v>
      </c>
      <c r="E48" s="30">
        <v>182.08180000000002</v>
      </c>
      <c r="F48" t="s">
        <v>33</v>
      </c>
      <c r="G48" s="31"/>
      <c r="H48" s="32" t="s">
        <v>33</v>
      </c>
      <c r="I48" s="33" t="s">
        <v>33</v>
      </c>
    </row>
    <row r="49" spans="2:9" x14ac:dyDescent="0.2">
      <c r="B49" s="28">
        <v>26</v>
      </c>
      <c r="C49" s="29">
        <v>48.903333333333329</v>
      </c>
      <c r="D49" t="s">
        <v>33</v>
      </c>
      <c r="E49" s="30">
        <v>0.16123000000000001</v>
      </c>
      <c r="F49" t="s">
        <v>33</v>
      </c>
      <c r="G49" s="31"/>
      <c r="H49" s="32" t="s">
        <v>33</v>
      </c>
      <c r="I49" s="33" t="s">
        <v>33</v>
      </c>
    </row>
    <row r="50" spans="2:9" x14ac:dyDescent="0.2">
      <c r="B50" s="28">
        <v>27</v>
      </c>
      <c r="C50" s="29">
        <v>52.589999999999996</v>
      </c>
      <c r="D50" t="s">
        <v>33</v>
      </c>
      <c r="E50" s="30">
        <v>0.36854000000000003</v>
      </c>
      <c r="F50" t="s">
        <v>33</v>
      </c>
      <c r="G50" s="31"/>
      <c r="H50" s="32" t="s">
        <v>33</v>
      </c>
      <c r="I50" s="33" t="s">
        <v>33</v>
      </c>
    </row>
    <row r="51" spans="2:9" x14ac:dyDescent="0.2">
      <c r="B51" s="28">
        <v>28</v>
      </c>
      <c r="C51" s="29">
        <v>54.03</v>
      </c>
      <c r="D51" t="s">
        <v>44</v>
      </c>
      <c r="E51" s="30">
        <v>127.05614000000001</v>
      </c>
      <c r="F51" t="s">
        <v>33</v>
      </c>
      <c r="G51" s="31"/>
      <c r="H51" s="32" t="s">
        <v>33</v>
      </c>
      <c r="I51" s="33" t="s">
        <v>33</v>
      </c>
    </row>
    <row r="52" spans="2:9" ht="17" thickBot="1" x14ac:dyDescent="0.25">
      <c r="B52" s="34" t="s">
        <v>45</v>
      </c>
      <c r="C52" s="35"/>
      <c r="D52" s="36"/>
      <c r="E52" s="37">
        <f>SUM(E24:E51)</f>
        <v>1726.3116199999997</v>
      </c>
      <c r="F52" s="38"/>
      <c r="G52" s="39"/>
      <c r="H52" s="40"/>
      <c r="I52" s="41" t="str">
        <f>IF(ISERR(AVERAGE(I24:I51)),"n.a.",AVERAGE(I24:I51))</f>
        <v>n.a.</v>
      </c>
    </row>
    <row r="55" spans="2:9" x14ac:dyDescent="0.2">
      <c r="F55" s="42" t="s">
        <v>46</v>
      </c>
      <c r="G55" s="43" t="s">
        <v>33</v>
      </c>
    </row>
    <row r="56" spans="2:9" x14ac:dyDescent="0.2">
      <c r="F56" s="42" t="s">
        <v>47</v>
      </c>
      <c r="G56" s="43" t="s">
        <v>33</v>
      </c>
    </row>
    <row r="57" spans="2:9" x14ac:dyDescent="0.2">
      <c r="F57" s="42" t="s">
        <v>48</v>
      </c>
      <c r="G57" s="44" t="s">
        <v>33</v>
      </c>
    </row>
    <row r="58" spans="2:9" x14ac:dyDescent="0.2">
      <c r="F58" s="42" t="s">
        <v>49</v>
      </c>
      <c r="G58" s="44" t="s">
        <v>33</v>
      </c>
    </row>
    <row r="59" spans="2:9" x14ac:dyDescent="0.2">
      <c r="F59" s="42" t="s">
        <v>50</v>
      </c>
      <c r="G59" s="45" t="s">
        <v>33</v>
      </c>
    </row>
    <row r="60" spans="2:9" x14ac:dyDescent="0.2">
      <c r="F60" s="42" t="s">
        <v>51</v>
      </c>
      <c r="G60" s="43" t="s">
        <v>33</v>
      </c>
    </row>
    <row r="61" spans="2:9" x14ac:dyDescent="0.2">
      <c r="F61" s="42" t="s">
        <v>52</v>
      </c>
      <c r="G61" s="46" t="s">
        <v>33</v>
      </c>
    </row>
    <row r="62" spans="2:9" x14ac:dyDescent="0.2">
      <c r="F62" s="42" t="s">
        <v>53</v>
      </c>
      <c r="G62" s="43" t="s">
        <v>33</v>
      </c>
    </row>
    <row r="63" spans="2:9" x14ac:dyDescent="0.2">
      <c r="F63" s="42" t="s">
        <v>54</v>
      </c>
      <c r="G63" s="43" t="s">
        <v>33</v>
      </c>
    </row>
    <row r="64" spans="2:9" x14ac:dyDescent="0.2">
      <c r="F64" s="42" t="s">
        <v>55</v>
      </c>
      <c r="G64" s="43" t="s">
        <v>33</v>
      </c>
    </row>
    <row r="65" spans="6:7" x14ac:dyDescent="0.2">
      <c r="F65" s="42"/>
      <c r="G65" s="43"/>
    </row>
    <row r="66" spans="6:7" x14ac:dyDescent="0.2">
      <c r="F66" s="42"/>
      <c r="G66" s="43"/>
    </row>
    <row r="67" spans="6:7" x14ac:dyDescent="0.2">
      <c r="F67" s="42"/>
      <c r="G67" s="43"/>
    </row>
    <row r="68" spans="6:7" x14ac:dyDescent="0.2">
      <c r="F68" s="42" t="s">
        <v>46</v>
      </c>
      <c r="G68" s="43" t="s">
        <v>33</v>
      </c>
    </row>
    <row r="69" spans="6:7" x14ac:dyDescent="0.2">
      <c r="F69" s="42" t="s">
        <v>47</v>
      </c>
      <c r="G69" s="43" t="s">
        <v>33</v>
      </c>
    </row>
    <row r="70" spans="6:7" x14ac:dyDescent="0.2">
      <c r="F70" s="42" t="s">
        <v>48</v>
      </c>
      <c r="G70" s="44" t="s">
        <v>33</v>
      </c>
    </row>
    <row r="71" spans="6:7" x14ac:dyDescent="0.2">
      <c r="F71" s="42" t="s">
        <v>49</v>
      </c>
      <c r="G71" s="44" t="s">
        <v>33</v>
      </c>
    </row>
    <row r="72" spans="6:7" x14ac:dyDescent="0.2">
      <c r="F72" s="42" t="s">
        <v>50</v>
      </c>
      <c r="G72" s="45" t="s">
        <v>33</v>
      </c>
    </row>
    <row r="73" spans="6:7" x14ac:dyDescent="0.2">
      <c r="F73" s="42" t="s">
        <v>51</v>
      </c>
      <c r="G73" s="43" t="s">
        <v>33</v>
      </c>
    </row>
    <row r="74" spans="6:7" x14ac:dyDescent="0.2">
      <c r="F74" s="42" t="s">
        <v>52</v>
      </c>
      <c r="G74" s="46" t="s">
        <v>33</v>
      </c>
    </row>
    <row r="75" spans="6:7" x14ac:dyDescent="0.2">
      <c r="F75" s="42" t="s">
        <v>53</v>
      </c>
      <c r="G75" s="43" t="s">
        <v>33</v>
      </c>
    </row>
    <row r="76" spans="6:7" x14ac:dyDescent="0.2">
      <c r="F76" s="42" t="s">
        <v>54</v>
      </c>
      <c r="G76" s="43" t="s">
        <v>33</v>
      </c>
    </row>
    <row r="77" spans="6:7" x14ac:dyDescent="0.2">
      <c r="F77" s="42" t="s">
        <v>55</v>
      </c>
      <c r="G77" s="43" t="s">
        <v>33</v>
      </c>
    </row>
    <row r="78" spans="6:7" x14ac:dyDescent="0.2">
      <c r="F78" s="42"/>
      <c r="G78" s="43"/>
    </row>
    <row r="79" spans="6:7" x14ac:dyDescent="0.2">
      <c r="F79" s="42"/>
      <c r="G79" s="43"/>
    </row>
    <row r="80" spans="6:7" x14ac:dyDescent="0.2">
      <c r="F80" s="42"/>
      <c r="G80" s="43"/>
    </row>
    <row r="81" spans="6:7" x14ac:dyDescent="0.2">
      <c r="F81" s="42" t="s">
        <v>46</v>
      </c>
      <c r="G81" s="43" t="s">
        <v>33</v>
      </c>
    </row>
    <row r="82" spans="6:7" x14ac:dyDescent="0.2">
      <c r="F82" s="42" t="s">
        <v>47</v>
      </c>
      <c r="G82" s="43" t="s">
        <v>33</v>
      </c>
    </row>
    <row r="83" spans="6:7" x14ac:dyDescent="0.2">
      <c r="F83" s="42" t="s">
        <v>48</v>
      </c>
      <c r="G83" s="44" t="s">
        <v>33</v>
      </c>
    </row>
    <row r="84" spans="6:7" x14ac:dyDescent="0.2">
      <c r="F84" s="42" t="s">
        <v>49</v>
      </c>
      <c r="G84" s="44" t="s">
        <v>33</v>
      </c>
    </row>
    <row r="85" spans="6:7" x14ac:dyDescent="0.2">
      <c r="F85" s="42" t="s">
        <v>50</v>
      </c>
      <c r="G85" s="45" t="s">
        <v>33</v>
      </c>
    </row>
    <row r="86" spans="6:7" x14ac:dyDescent="0.2">
      <c r="F86" s="42" t="s">
        <v>51</v>
      </c>
      <c r="G86" s="43" t="s">
        <v>33</v>
      </c>
    </row>
    <row r="87" spans="6:7" x14ac:dyDescent="0.2">
      <c r="F87" s="42" t="s">
        <v>52</v>
      </c>
      <c r="G87" s="46" t="s">
        <v>33</v>
      </c>
    </row>
    <row r="88" spans="6:7" x14ac:dyDescent="0.2">
      <c r="F88" s="42" t="s">
        <v>53</v>
      </c>
      <c r="G88" s="43" t="s">
        <v>33</v>
      </c>
    </row>
    <row r="89" spans="6:7" x14ac:dyDescent="0.2">
      <c r="F89" s="42" t="s">
        <v>54</v>
      </c>
      <c r="G89" s="43" t="s">
        <v>33</v>
      </c>
    </row>
    <row r="90" spans="6:7" x14ac:dyDescent="0.2">
      <c r="F90" s="42" t="s">
        <v>55</v>
      </c>
      <c r="G90" s="43" t="s">
        <v>33</v>
      </c>
    </row>
    <row r="91" spans="6:7" x14ac:dyDescent="0.2">
      <c r="F91" s="42"/>
      <c r="G91" s="43"/>
    </row>
    <row r="92" spans="6:7" x14ac:dyDescent="0.2">
      <c r="F92" s="42"/>
      <c r="G92" s="43"/>
    </row>
    <row r="93" spans="6:7" x14ac:dyDescent="0.2">
      <c r="F93" s="42"/>
      <c r="G93" s="43"/>
    </row>
    <row r="94" spans="6:7" x14ac:dyDescent="0.2">
      <c r="F94" s="42" t="s">
        <v>46</v>
      </c>
      <c r="G94" s="43" t="s">
        <v>33</v>
      </c>
    </row>
    <row r="95" spans="6:7" x14ac:dyDescent="0.2">
      <c r="F95" s="42" t="s">
        <v>47</v>
      </c>
      <c r="G95" s="43" t="s">
        <v>33</v>
      </c>
    </row>
    <row r="96" spans="6:7" x14ac:dyDescent="0.2">
      <c r="F96" s="42" t="s">
        <v>48</v>
      </c>
      <c r="G96" s="44" t="s">
        <v>33</v>
      </c>
    </row>
    <row r="97" spans="6:7" x14ac:dyDescent="0.2">
      <c r="F97" s="42" t="s">
        <v>49</v>
      </c>
      <c r="G97" s="44" t="s">
        <v>33</v>
      </c>
    </row>
    <row r="98" spans="6:7" x14ac:dyDescent="0.2">
      <c r="F98" s="42" t="s">
        <v>50</v>
      </c>
      <c r="G98" s="45" t="s">
        <v>33</v>
      </c>
    </row>
    <row r="99" spans="6:7" x14ac:dyDescent="0.2">
      <c r="F99" s="42" t="s">
        <v>51</v>
      </c>
      <c r="G99" s="43" t="s">
        <v>33</v>
      </c>
    </row>
    <row r="100" spans="6:7" x14ac:dyDescent="0.2">
      <c r="F100" s="42" t="s">
        <v>52</v>
      </c>
      <c r="G100" s="46" t="s">
        <v>33</v>
      </c>
    </row>
    <row r="101" spans="6:7" x14ac:dyDescent="0.2">
      <c r="F101" s="42" t="s">
        <v>53</v>
      </c>
      <c r="G101" s="43" t="s">
        <v>33</v>
      </c>
    </row>
    <row r="102" spans="6:7" x14ac:dyDescent="0.2">
      <c r="F102" s="42" t="s">
        <v>54</v>
      </c>
      <c r="G102" s="43" t="s">
        <v>33</v>
      </c>
    </row>
    <row r="103" spans="6:7" x14ac:dyDescent="0.2">
      <c r="F103" s="42" t="s">
        <v>55</v>
      </c>
      <c r="G103" s="43" t="s">
        <v>33</v>
      </c>
    </row>
    <row r="104" spans="6:7" x14ac:dyDescent="0.2">
      <c r="F104" s="42"/>
      <c r="G104" s="43"/>
    </row>
    <row r="105" spans="6:7" x14ac:dyDescent="0.2">
      <c r="F105" s="42"/>
      <c r="G105" s="43"/>
    </row>
    <row r="106" spans="6:7" x14ac:dyDescent="0.2">
      <c r="F106" s="42"/>
      <c r="G106" s="43"/>
    </row>
    <row r="107" spans="6:7" x14ac:dyDescent="0.2">
      <c r="F107" s="42" t="s">
        <v>46</v>
      </c>
      <c r="G107" s="43" t="s">
        <v>33</v>
      </c>
    </row>
    <row r="108" spans="6:7" x14ac:dyDescent="0.2">
      <c r="F108" s="42" t="s">
        <v>47</v>
      </c>
      <c r="G108" s="43" t="s">
        <v>33</v>
      </c>
    </row>
    <row r="109" spans="6:7" x14ac:dyDescent="0.2">
      <c r="F109" s="42" t="s">
        <v>48</v>
      </c>
      <c r="G109" s="44" t="s">
        <v>33</v>
      </c>
    </row>
    <row r="110" spans="6:7" x14ac:dyDescent="0.2">
      <c r="F110" s="42" t="s">
        <v>49</v>
      </c>
      <c r="G110" s="44" t="s">
        <v>33</v>
      </c>
    </row>
    <row r="111" spans="6:7" x14ac:dyDescent="0.2">
      <c r="F111" s="42" t="s">
        <v>50</v>
      </c>
      <c r="G111" s="45" t="s">
        <v>33</v>
      </c>
    </row>
    <row r="112" spans="6:7" x14ac:dyDescent="0.2">
      <c r="F112" s="42" t="s">
        <v>51</v>
      </c>
      <c r="G112" s="43" t="s">
        <v>33</v>
      </c>
    </row>
    <row r="113" spans="6:7" x14ac:dyDescent="0.2">
      <c r="F113" s="42" t="s">
        <v>52</v>
      </c>
      <c r="G113" s="46" t="s">
        <v>33</v>
      </c>
    </row>
    <row r="114" spans="6:7" x14ac:dyDescent="0.2">
      <c r="F114" s="42" t="s">
        <v>53</v>
      </c>
      <c r="G114" s="43" t="s">
        <v>33</v>
      </c>
    </row>
    <row r="115" spans="6:7" x14ac:dyDescent="0.2">
      <c r="F115" s="42" t="s">
        <v>54</v>
      </c>
      <c r="G115" s="43" t="s">
        <v>33</v>
      </c>
    </row>
    <row r="116" spans="6:7" x14ac:dyDescent="0.2">
      <c r="F116" s="42" t="s">
        <v>55</v>
      </c>
      <c r="G116" s="43" t="s">
        <v>33</v>
      </c>
    </row>
    <row r="117" spans="6:7" x14ac:dyDescent="0.2">
      <c r="F117" s="42"/>
      <c r="G117" s="43"/>
    </row>
    <row r="118" spans="6:7" x14ac:dyDescent="0.2">
      <c r="F118" s="42"/>
      <c r="G118" s="43"/>
    </row>
    <row r="119" spans="6:7" x14ac:dyDescent="0.2">
      <c r="F119" s="42"/>
      <c r="G119" s="43"/>
    </row>
    <row r="120" spans="6:7" x14ac:dyDescent="0.2">
      <c r="F120" s="42" t="s">
        <v>46</v>
      </c>
      <c r="G120" s="43" t="s">
        <v>33</v>
      </c>
    </row>
    <row r="121" spans="6:7" x14ac:dyDescent="0.2">
      <c r="F121" s="42" t="s">
        <v>47</v>
      </c>
      <c r="G121" s="43" t="s">
        <v>33</v>
      </c>
    </row>
    <row r="122" spans="6:7" x14ac:dyDescent="0.2">
      <c r="F122" s="42" t="s">
        <v>48</v>
      </c>
      <c r="G122" s="44" t="s">
        <v>33</v>
      </c>
    </row>
    <row r="123" spans="6:7" x14ac:dyDescent="0.2">
      <c r="F123" s="42" t="s">
        <v>49</v>
      </c>
      <c r="G123" s="44" t="s">
        <v>33</v>
      </c>
    </row>
    <row r="124" spans="6:7" x14ac:dyDescent="0.2">
      <c r="F124" s="42" t="s">
        <v>50</v>
      </c>
      <c r="G124" s="45" t="s">
        <v>33</v>
      </c>
    </row>
    <row r="125" spans="6:7" x14ac:dyDescent="0.2">
      <c r="F125" s="42" t="s">
        <v>51</v>
      </c>
      <c r="G125" s="43" t="s">
        <v>33</v>
      </c>
    </row>
    <row r="126" spans="6:7" x14ac:dyDescent="0.2">
      <c r="F126" s="42" t="s">
        <v>52</v>
      </c>
      <c r="G126" s="46" t="s">
        <v>33</v>
      </c>
    </row>
    <row r="127" spans="6:7" x14ac:dyDescent="0.2">
      <c r="F127" s="42" t="s">
        <v>53</v>
      </c>
      <c r="G127" s="43" t="s">
        <v>33</v>
      </c>
    </row>
    <row r="128" spans="6:7" x14ac:dyDescent="0.2">
      <c r="F128" s="42" t="s">
        <v>54</v>
      </c>
      <c r="G128" s="43" t="s">
        <v>33</v>
      </c>
    </row>
    <row r="129" spans="6:7" x14ac:dyDescent="0.2">
      <c r="F129" s="42" t="s">
        <v>55</v>
      </c>
      <c r="G129" s="43" t="s">
        <v>33</v>
      </c>
    </row>
    <row r="130" spans="6:7" x14ac:dyDescent="0.2">
      <c r="F130" s="42"/>
      <c r="G130" s="43"/>
    </row>
    <row r="131" spans="6:7" x14ac:dyDescent="0.2">
      <c r="F131" s="42"/>
      <c r="G131" s="43"/>
    </row>
    <row r="132" spans="6:7" x14ac:dyDescent="0.2">
      <c r="F132" s="42"/>
      <c r="G132" s="43"/>
    </row>
    <row r="133" spans="6:7" x14ac:dyDescent="0.2">
      <c r="F133" s="42" t="s">
        <v>46</v>
      </c>
      <c r="G133" s="43" t="s">
        <v>33</v>
      </c>
    </row>
    <row r="134" spans="6:7" x14ac:dyDescent="0.2">
      <c r="F134" s="42" t="s">
        <v>47</v>
      </c>
      <c r="G134" s="43" t="s">
        <v>33</v>
      </c>
    </row>
    <row r="135" spans="6:7" x14ac:dyDescent="0.2">
      <c r="F135" s="42" t="s">
        <v>48</v>
      </c>
      <c r="G135" s="44" t="s">
        <v>33</v>
      </c>
    </row>
    <row r="136" spans="6:7" x14ac:dyDescent="0.2">
      <c r="F136" s="42" t="s">
        <v>49</v>
      </c>
      <c r="G136" s="44" t="s">
        <v>33</v>
      </c>
    </row>
    <row r="137" spans="6:7" x14ac:dyDescent="0.2">
      <c r="F137" s="42" t="s">
        <v>50</v>
      </c>
      <c r="G137" s="45" t="s">
        <v>33</v>
      </c>
    </row>
    <row r="138" spans="6:7" x14ac:dyDescent="0.2">
      <c r="F138" s="42" t="s">
        <v>51</v>
      </c>
      <c r="G138" s="43" t="s">
        <v>33</v>
      </c>
    </row>
    <row r="139" spans="6:7" x14ac:dyDescent="0.2">
      <c r="F139" s="42" t="s">
        <v>52</v>
      </c>
      <c r="G139" s="46" t="s">
        <v>33</v>
      </c>
    </row>
    <row r="140" spans="6:7" x14ac:dyDescent="0.2">
      <c r="F140" s="42" t="s">
        <v>53</v>
      </c>
      <c r="G140" s="43" t="s">
        <v>33</v>
      </c>
    </row>
    <row r="141" spans="6:7" x14ac:dyDescent="0.2">
      <c r="F141" s="42" t="s">
        <v>54</v>
      </c>
      <c r="G141" s="43" t="s">
        <v>33</v>
      </c>
    </row>
    <row r="142" spans="6:7" x14ac:dyDescent="0.2">
      <c r="F142" s="42" t="s">
        <v>55</v>
      </c>
      <c r="G142" s="43" t="s">
        <v>33</v>
      </c>
    </row>
    <row r="143" spans="6:7" x14ac:dyDescent="0.2">
      <c r="F143" s="42"/>
      <c r="G143" s="43"/>
    </row>
    <row r="144" spans="6:7" x14ac:dyDescent="0.2">
      <c r="F144" s="42"/>
      <c r="G144" s="43"/>
    </row>
    <row r="145" spans="6:7" x14ac:dyDescent="0.2">
      <c r="F145" s="42"/>
      <c r="G145" s="43"/>
    </row>
    <row r="146" spans="6:7" x14ac:dyDescent="0.2">
      <c r="F146" s="42" t="s">
        <v>46</v>
      </c>
      <c r="G146" s="43" t="s">
        <v>33</v>
      </c>
    </row>
    <row r="147" spans="6:7" x14ac:dyDescent="0.2">
      <c r="F147" s="42" t="s">
        <v>47</v>
      </c>
      <c r="G147" s="43" t="s">
        <v>33</v>
      </c>
    </row>
    <row r="148" spans="6:7" x14ac:dyDescent="0.2">
      <c r="F148" s="42" t="s">
        <v>48</v>
      </c>
      <c r="G148" s="44" t="s">
        <v>33</v>
      </c>
    </row>
    <row r="149" spans="6:7" x14ac:dyDescent="0.2">
      <c r="F149" s="42" t="s">
        <v>49</v>
      </c>
      <c r="G149" s="44" t="s">
        <v>33</v>
      </c>
    </row>
    <row r="150" spans="6:7" x14ac:dyDescent="0.2">
      <c r="F150" s="42" t="s">
        <v>50</v>
      </c>
      <c r="G150" s="45" t="s">
        <v>33</v>
      </c>
    </row>
    <row r="151" spans="6:7" x14ac:dyDescent="0.2">
      <c r="F151" s="42" t="s">
        <v>51</v>
      </c>
      <c r="G151" s="43" t="s">
        <v>33</v>
      </c>
    </row>
    <row r="152" spans="6:7" x14ac:dyDescent="0.2">
      <c r="F152" s="42" t="s">
        <v>52</v>
      </c>
      <c r="G152" s="46" t="s">
        <v>33</v>
      </c>
    </row>
    <row r="153" spans="6:7" x14ac:dyDescent="0.2">
      <c r="F153" s="42" t="s">
        <v>53</v>
      </c>
      <c r="G153" s="43" t="s">
        <v>33</v>
      </c>
    </row>
    <row r="154" spans="6:7" x14ac:dyDescent="0.2">
      <c r="F154" s="42" t="s">
        <v>54</v>
      </c>
      <c r="G154" s="43" t="s">
        <v>33</v>
      </c>
    </row>
    <row r="155" spans="6:7" x14ac:dyDescent="0.2">
      <c r="F155" s="42" t="s">
        <v>55</v>
      </c>
      <c r="G155" s="43" t="s">
        <v>33</v>
      </c>
    </row>
    <row r="156" spans="6:7" x14ac:dyDescent="0.2">
      <c r="F156" s="42"/>
      <c r="G156" s="43"/>
    </row>
    <row r="157" spans="6:7" x14ac:dyDescent="0.2">
      <c r="F157" s="42"/>
      <c r="G157" s="43"/>
    </row>
    <row r="158" spans="6:7" x14ac:dyDescent="0.2">
      <c r="F158" s="42"/>
      <c r="G158" s="43"/>
    </row>
    <row r="159" spans="6:7" x14ac:dyDescent="0.2">
      <c r="F159" s="42" t="s">
        <v>46</v>
      </c>
      <c r="G159" s="43" t="s">
        <v>33</v>
      </c>
    </row>
    <row r="160" spans="6:7" x14ac:dyDescent="0.2">
      <c r="F160" s="42" t="s">
        <v>47</v>
      </c>
      <c r="G160" s="43" t="s">
        <v>33</v>
      </c>
    </row>
    <row r="161" spans="6:7" x14ac:dyDescent="0.2">
      <c r="F161" s="42" t="s">
        <v>48</v>
      </c>
      <c r="G161" s="44" t="s">
        <v>33</v>
      </c>
    </row>
    <row r="162" spans="6:7" x14ac:dyDescent="0.2">
      <c r="F162" s="42" t="s">
        <v>49</v>
      </c>
      <c r="G162" s="44" t="s">
        <v>33</v>
      </c>
    </row>
    <row r="163" spans="6:7" x14ac:dyDescent="0.2">
      <c r="F163" s="42" t="s">
        <v>50</v>
      </c>
      <c r="G163" s="45" t="s">
        <v>33</v>
      </c>
    </row>
    <row r="164" spans="6:7" x14ac:dyDescent="0.2">
      <c r="F164" s="42" t="s">
        <v>51</v>
      </c>
      <c r="G164" s="43" t="s">
        <v>33</v>
      </c>
    </row>
    <row r="165" spans="6:7" x14ac:dyDescent="0.2">
      <c r="F165" s="42" t="s">
        <v>52</v>
      </c>
      <c r="G165" s="46" t="s">
        <v>33</v>
      </c>
    </row>
    <row r="166" spans="6:7" x14ac:dyDescent="0.2">
      <c r="F166" s="42" t="s">
        <v>53</v>
      </c>
      <c r="G166" s="43" t="s">
        <v>33</v>
      </c>
    </row>
    <row r="167" spans="6:7" x14ac:dyDescent="0.2">
      <c r="F167" s="42" t="s">
        <v>54</v>
      </c>
      <c r="G167" s="43" t="s">
        <v>33</v>
      </c>
    </row>
    <row r="168" spans="6:7" x14ac:dyDescent="0.2">
      <c r="F168" s="42" t="s">
        <v>55</v>
      </c>
      <c r="G168" s="43" t="s">
        <v>33</v>
      </c>
    </row>
    <row r="169" spans="6:7" x14ac:dyDescent="0.2">
      <c r="F169" s="42"/>
      <c r="G169" s="43"/>
    </row>
    <row r="170" spans="6:7" x14ac:dyDescent="0.2">
      <c r="F170" s="42"/>
      <c r="G170" s="43"/>
    </row>
    <row r="171" spans="6:7" x14ac:dyDescent="0.2">
      <c r="F171" s="42"/>
      <c r="G171" s="43"/>
    </row>
    <row r="172" spans="6:7" x14ac:dyDescent="0.2">
      <c r="F172" s="42" t="s">
        <v>46</v>
      </c>
      <c r="G172" s="43" t="s">
        <v>33</v>
      </c>
    </row>
    <row r="173" spans="6:7" x14ac:dyDescent="0.2">
      <c r="F173" s="42" t="s">
        <v>47</v>
      </c>
      <c r="G173" s="43" t="s">
        <v>33</v>
      </c>
    </row>
    <row r="174" spans="6:7" x14ac:dyDescent="0.2">
      <c r="F174" s="42" t="s">
        <v>48</v>
      </c>
      <c r="G174" s="44" t="s">
        <v>33</v>
      </c>
    </row>
    <row r="175" spans="6:7" x14ac:dyDescent="0.2">
      <c r="F175" s="42" t="s">
        <v>49</v>
      </c>
      <c r="G175" s="44" t="s">
        <v>33</v>
      </c>
    </row>
    <row r="176" spans="6:7" x14ac:dyDescent="0.2">
      <c r="F176" s="42" t="s">
        <v>50</v>
      </c>
      <c r="G176" s="45" t="s">
        <v>33</v>
      </c>
    </row>
    <row r="177" spans="6:7" x14ac:dyDescent="0.2">
      <c r="F177" s="42" t="s">
        <v>51</v>
      </c>
      <c r="G177" s="43" t="s">
        <v>33</v>
      </c>
    </row>
    <row r="178" spans="6:7" x14ac:dyDescent="0.2">
      <c r="F178" s="42" t="s">
        <v>52</v>
      </c>
      <c r="G178" s="46" t="s">
        <v>33</v>
      </c>
    </row>
    <row r="179" spans="6:7" x14ac:dyDescent="0.2">
      <c r="F179" s="42" t="s">
        <v>53</v>
      </c>
      <c r="G179" s="43" t="s">
        <v>33</v>
      </c>
    </row>
    <row r="180" spans="6:7" x14ac:dyDescent="0.2">
      <c r="F180" s="42" t="s">
        <v>54</v>
      </c>
      <c r="G180" s="43" t="s">
        <v>33</v>
      </c>
    </row>
    <row r="181" spans="6:7" x14ac:dyDescent="0.2">
      <c r="F181" s="42" t="s">
        <v>55</v>
      </c>
      <c r="G181" s="43" t="s">
        <v>33</v>
      </c>
    </row>
    <row r="182" spans="6:7" x14ac:dyDescent="0.2">
      <c r="F182" s="42"/>
      <c r="G182" s="43"/>
    </row>
    <row r="183" spans="6:7" x14ac:dyDescent="0.2">
      <c r="F183" s="42"/>
      <c r="G183" s="43"/>
    </row>
    <row r="184" spans="6:7" x14ac:dyDescent="0.2">
      <c r="F184" s="42"/>
      <c r="G184" s="43"/>
    </row>
    <row r="185" spans="6:7" x14ac:dyDescent="0.2">
      <c r="F185" s="42" t="s">
        <v>46</v>
      </c>
      <c r="G185" s="43" t="s">
        <v>33</v>
      </c>
    </row>
    <row r="186" spans="6:7" x14ac:dyDescent="0.2">
      <c r="F186" s="42" t="s">
        <v>47</v>
      </c>
      <c r="G186" s="43" t="s">
        <v>33</v>
      </c>
    </row>
    <row r="187" spans="6:7" x14ac:dyDescent="0.2">
      <c r="F187" s="42" t="s">
        <v>48</v>
      </c>
      <c r="G187" s="44" t="s">
        <v>33</v>
      </c>
    </row>
    <row r="188" spans="6:7" x14ac:dyDescent="0.2">
      <c r="F188" s="42" t="s">
        <v>49</v>
      </c>
      <c r="G188" s="44" t="s">
        <v>33</v>
      </c>
    </row>
    <row r="189" spans="6:7" x14ac:dyDescent="0.2">
      <c r="F189" s="42" t="s">
        <v>50</v>
      </c>
      <c r="G189" s="45" t="s">
        <v>33</v>
      </c>
    </row>
    <row r="190" spans="6:7" x14ac:dyDescent="0.2">
      <c r="F190" s="42" t="s">
        <v>51</v>
      </c>
      <c r="G190" s="43" t="s">
        <v>33</v>
      </c>
    </row>
    <row r="191" spans="6:7" x14ac:dyDescent="0.2">
      <c r="F191" s="42" t="s">
        <v>52</v>
      </c>
      <c r="G191" s="46" t="s">
        <v>33</v>
      </c>
    </row>
    <row r="192" spans="6:7" x14ac:dyDescent="0.2">
      <c r="F192" s="42" t="s">
        <v>53</v>
      </c>
      <c r="G192" s="43" t="s">
        <v>33</v>
      </c>
    </row>
    <row r="193" spans="6:7" x14ac:dyDescent="0.2">
      <c r="F193" s="42" t="s">
        <v>54</v>
      </c>
      <c r="G193" s="43" t="s">
        <v>33</v>
      </c>
    </row>
    <row r="194" spans="6:7" x14ac:dyDescent="0.2">
      <c r="F194" s="42" t="s">
        <v>55</v>
      </c>
      <c r="G194" s="43" t="s">
        <v>33</v>
      </c>
    </row>
    <row r="195" spans="6:7" x14ac:dyDescent="0.2">
      <c r="F195" s="42"/>
      <c r="G195" s="43"/>
    </row>
    <row r="196" spans="6:7" x14ac:dyDescent="0.2">
      <c r="F196" s="42"/>
      <c r="G196" s="43"/>
    </row>
    <row r="197" spans="6:7" x14ac:dyDescent="0.2">
      <c r="F197" s="42"/>
      <c r="G197" s="43"/>
    </row>
    <row r="198" spans="6:7" x14ac:dyDescent="0.2">
      <c r="F198" s="42" t="s">
        <v>46</v>
      </c>
      <c r="G198" s="43" t="s">
        <v>33</v>
      </c>
    </row>
    <row r="199" spans="6:7" x14ac:dyDescent="0.2">
      <c r="F199" s="42" t="s">
        <v>47</v>
      </c>
      <c r="G199" s="43" t="s">
        <v>33</v>
      </c>
    </row>
    <row r="200" spans="6:7" x14ac:dyDescent="0.2">
      <c r="F200" s="42" t="s">
        <v>48</v>
      </c>
      <c r="G200" s="44" t="s">
        <v>33</v>
      </c>
    </row>
    <row r="201" spans="6:7" x14ac:dyDescent="0.2">
      <c r="F201" s="42" t="s">
        <v>49</v>
      </c>
      <c r="G201" s="44" t="s">
        <v>33</v>
      </c>
    </row>
    <row r="202" spans="6:7" x14ac:dyDescent="0.2">
      <c r="F202" s="42" t="s">
        <v>50</v>
      </c>
      <c r="G202" s="45" t="s">
        <v>33</v>
      </c>
    </row>
    <row r="203" spans="6:7" x14ac:dyDescent="0.2">
      <c r="F203" s="42" t="s">
        <v>51</v>
      </c>
      <c r="G203" s="43" t="s">
        <v>33</v>
      </c>
    </row>
    <row r="204" spans="6:7" x14ac:dyDescent="0.2">
      <c r="F204" s="42" t="s">
        <v>52</v>
      </c>
      <c r="G204" s="46" t="s">
        <v>33</v>
      </c>
    </row>
    <row r="205" spans="6:7" x14ac:dyDescent="0.2">
      <c r="F205" s="42" t="s">
        <v>53</v>
      </c>
      <c r="G205" s="43" t="s">
        <v>33</v>
      </c>
    </row>
    <row r="206" spans="6:7" x14ac:dyDescent="0.2">
      <c r="F206" s="42" t="s">
        <v>54</v>
      </c>
      <c r="G206" s="43" t="s">
        <v>33</v>
      </c>
    </row>
    <row r="207" spans="6:7" x14ac:dyDescent="0.2">
      <c r="F207" s="42" t="s">
        <v>55</v>
      </c>
      <c r="G207" s="43" t="s">
        <v>33</v>
      </c>
    </row>
    <row r="208" spans="6:7" x14ac:dyDescent="0.2">
      <c r="F208" s="42"/>
      <c r="G208" s="43"/>
    </row>
    <row r="209" spans="6:7" x14ac:dyDescent="0.2">
      <c r="F209" s="42"/>
      <c r="G209" s="43"/>
    </row>
    <row r="210" spans="6:7" x14ac:dyDescent="0.2">
      <c r="F210" s="42"/>
      <c r="G210" s="43"/>
    </row>
    <row r="211" spans="6:7" x14ac:dyDescent="0.2">
      <c r="F211" s="42" t="s">
        <v>46</v>
      </c>
      <c r="G211" s="43" t="s">
        <v>33</v>
      </c>
    </row>
    <row r="212" spans="6:7" x14ac:dyDescent="0.2">
      <c r="F212" s="42" t="s">
        <v>47</v>
      </c>
      <c r="G212" s="43" t="s">
        <v>33</v>
      </c>
    </row>
    <row r="213" spans="6:7" x14ac:dyDescent="0.2">
      <c r="F213" s="42" t="s">
        <v>48</v>
      </c>
      <c r="G213" s="44" t="s">
        <v>33</v>
      </c>
    </row>
    <row r="214" spans="6:7" x14ac:dyDescent="0.2">
      <c r="F214" s="42" t="s">
        <v>49</v>
      </c>
      <c r="G214" s="44" t="s">
        <v>33</v>
      </c>
    </row>
    <row r="215" spans="6:7" x14ac:dyDescent="0.2">
      <c r="F215" s="42" t="s">
        <v>50</v>
      </c>
      <c r="G215" s="45" t="s">
        <v>33</v>
      </c>
    </row>
    <row r="216" spans="6:7" x14ac:dyDescent="0.2">
      <c r="F216" s="42" t="s">
        <v>51</v>
      </c>
      <c r="G216" s="43" t="s">
        <v>33</v>
      </c>
    </row>
    <row r="217" spans="6:7" x14ac:dyDescent="0.2">
      <c r="F217" s="42" t="s">
        <v>52</v>
      </c>
      <c r="G217" s="46" t="s">
        <v>33</v>
      </c>
    </row>
    <row r="218" spans="6:7" x14ac:dyDescent="0.2">
      <c r="F218" s="42" t="s">
        <v>53</v>
      </c>
      <c r="G218" s="43" t="s">
        <v>33</v>
      </c>
    </row>
    <row r="219" spans="6:7" x14ac:dyDescent="0.2">
      <c r="F219" s="42" t="s">
        <v>54</v>
      </c>
      <c r="G219" s="43" t="s">
        <v>33</v>
      </c>
    </row>
    <row r="220" spans="6:7" x14ac:dyDescent="0.2">
      <c r="F220" s="42" t="s">
        <v>55</v>
      </c>
      <c r="G220" s="43" t="s">
        <v>33</v>
      </c>
    </row>
    <row r="221" spans="6:7" x14ac:dyDescent="0.2">
      <c r="F221" s="42"/>
      <c r="G221" s="43"/>
    </row>
    <row r="222" spans="6:7" x14ac:dyDescent="0.2">
      <c r="F222" s="42"/>
      <c r="G222" s="43"/>
    </row>
    <row r="223" spans="6:7" x14ac:dyDescent="0.2">
      <c r="F223" s="42"/>
      <c r="G223" s="43"/>
    </row>
    <row r="224" spans="6:7" x14ac:dyDescent="0.2">
      <c r="F224" s="42" t="s">
        <v>46</v>
      </c>
      <c r="G224" s="43" t="s">
        <v>33</v>
      </c>
    </row>
    <row r="225" spans="6:7" x14ac:dyDescent="0.2">
      <c r="F225" s="42" t="s">
        <v>47</v>
      </c>
      <c r="G225" s="43" t="s">
        <v>33</v>
      </c>
    </row>
    <row r="226" spans="6:7" x14ac:dyDescent="0.2">
      <c r="F226" s="42" t="s">
        <v>48</v>
      </c>
      <c r="G226" s="44" t="s">
        <v>33</v>
      </c>
    </row>
    <row r="227" spans="6:7" x14ac:dyDescent="0.2">
      <c r="F227" s="42" t="s">
        <v>49</v>
      </c>
      <c r="G227" s="44" t="s">
        <v>33</v>
      </c>
    </row>
    <row r="228" spans="6:7" x14ac:dyDescent="0.2">
      <c r="F228" s="42" t="s">
        <v>50</v>
      </c>
      <c r="G228" s="45" t="s">
        <v>33</v>
      </c>
    </row>
    <row r="229" spans="6:7" x14ac:dyDescent="0.2">
      <c r="F229" s="42" t="s">
        <v>51</v>
      </c>
      <c r="G229" s="43" t="s">
        <v>33</v>
      </c>
    </row>
    <row r="230" spans="6:7" x14ac:dyDescent="0.2">
      <c r="F230" s="42" t="s">
        <v>52</v>
      </c>
      <c r="G230" s="46" t="s">
        <v>33</v>
      </c>
    </row>
    <row r="231" spans="6:7" x14ac:dyDescent="0.2">
      <c r="F231" s="42" t="s">
        <v>53</v>
      </c>
      <c r="G231" s="43" t="s">
        <v>33</v>
      </c>
    </row>
    <row r="232" spans="6:7" x14ac:dyDescent="0.2">
      <c r="F232" s="42" t="s">
        <v>54</v>
      </c>
      <c r="G232" s="43" t="s">
        <v>33</v>
      </c>
    </row>
    <row r="233" spans="6:7" x14ac:dyDescent="0.2">
      <c r="F233" s="42" t="s">
        <v>55</v>
      </c>
      <c r="G233" s="43" t="s">
        <v>33</v>
      </c>
    </row>
    <row r="234" spans="6:7" x14ac:dyDescent="0.2">
      <c r="F234" s="42"/>
      <c r="G234" s="43"/>
    </row>
    <row r="235" spans="6:7" x14ac:dyDescent="0.2">
      <c r="F235" s="42"/>
      <c r="G235" s="43"/>
    </row>
    <row r="236" spans="6:7" x14ac:dyDescent="0.2">
      <c r="F236" s="42"/>
      <c r="G236" s="43"/>
    </row>
    <row r="237" spans="6:7" x14ac:dyDescent="0.2">
      <c r="F237" s="42" t="s">
        <v>46</v>
      </c>
      <c r="G237" s="43" t="s">
        <v>33</v>
      </c>
    </row>
    <row r="238" spans="6:7" x14ac:dyDescent="0.2">
      <c r="F238" s="42" t="s">
        <v>47</v>
      </c>
      <c r="G238" s="43" t="s">
        <v>33</v>
      </c>
    </row>
    <row r="239" spans="6:7" x14ac:dyDescent="0.2">
      <c r="F239" s="42" t="s">
        <v>48</v>
      </c>
      <c r="G239" s="44" t="s">
        <v>33</v>
      </c>
    </row>
    <row r="240" spans="6:7" x14ac:dyDescent="0.2">
      <c r="F240" s="42" t="s">
        <v>49</v>
      </c>
      <c r="G240" s="44" t="s">
        <v>33</v>
      </c>
    </row>
    <row r="241" spans="6:7" x14ac:dyDescent="0.2">
      <c r="F241" s="42" t="s">
        <v>50</v>
      </c>
      <c r="G241" s="45" t="s">
        <v>33</v>
      </c>
    </row>
    <row r="242" spans="6:7" x14ac:dyDescent="0.2">
      <c r="F242" s="42" t="s">
        <v>51</v>
      </c>
      <c r="G242" s="43" t="s">
        <v>33</v>
      </c>
    </row>
    <row r="243" spans="6:7" x14ac:dyDescent="0.2">
      <c r="F243" s="42" t="s">
        <v>52</v>
      </c>
      <c r="G243" s="46" t="s">
        <v>33</v>
      </c>
    </row>
    <row r="244" spans="6:7" x14ac:dyDescent="0.2">
      <c r="F244" s="42" t="s">
        <v>53</v>
      </c>
      <c r="G244" s="43" t="s">
        <v>33</v>
      </c>
    </row>
    <row r="245" spans="6:7" x14ac:dyDescent="0.2">
      <c r="F245" s="42" t="s">
        <v>54</v>
      </c>
      <c r="G245" s="43" t="s">
        <v>33</v>
      </c>
    </row>
    <row r="246" spans="6:7" x14ac:dyDescent="0.2">
      <c r="F246" s="42" t="s">
        <v>55</v>
      </c>
      <c r="G246" s="43" t="s">
        <v>33</v>
      </c>
    </row>
    <row r="247" spans="6:7" x14ac:dyDescent="0.2">
      <c r="F247" s="42"/>
      <c r="G247" s="43"/>
    </row>
    <row r="248" spans="6:7" x14ac:dyDescent="0.2">
      <c r="F248" s="42"/>
      <c r="G248" s="43"/>
    </row>
    <row r="249" spans="6:7" x14ac:dyDescent="0.2">
      <c r="F249" s="42"/>
      <c r="G249" s="43"/>
    </row>
    <row r="250" spans="6:7" x14ac:dyDescent="0.2">
      <c r="F250" s="42" t="s">
        <v>46</v>
      </c>
      <c r="G250" s="43" t="s">
        <v>33</v>
      </c>
    </row>
    <row r="251" spans="6:7" x14ac:dyDescent="0.2">
      <c r="F251" s="42" t="s">
        <v>47</v>
      </c>
      <c r="G251" s="43" t="s">
        <v>33</v>
      </c>
    </row>
    <row r="252" spans="6:7" x14ac:dyDescent="0.2">
      <c r="F252" s="42" t="s">
        <v>48</v>
      </c>
      <c r="G252" s="44" t="s">
        <v>33</v>
      </c>
    </row>
    <row r="253" spans="6:7" x14ac:dyDescent="0.2">
      <c r="F253" s="42" t="s">
        <v>49</v>
      </c>
      <c r="G253" s="44" t="s">
        <v>33</v>
      </c>
    </row>
    <row r="254" spans="6:7" x14ac:dyDescent="0.2">
      <c r="F254" s="42" t="s">
        <v>50</v>
      </c>
      <c r="G254" s="45" t="s">
        <v>33</v>
      </c>
    </row>
    <row r="255" spans="6:7" x14ac:dyDescent="0.2">
      <c r="F255" s="42" t="s">
        <v>51</v>
      </c>
      <c r="G255" s="43" t="s">
        <v>33</v>
      </c>
    </row>
    <row r="256" spans="6:7" x14ac:dyDescent="0.2">
      <c r="F256" s="42" t="s">
        <v>52</v>
      </c>
      <c r="G256" s="46" t="s">
        <v>33</v>
      </c>
    </row>
    <row r="257" spans="6:7" x14ac:dyDescent="0.2">
      <c r="F257" s="42" t="s">
        <v>53</v>
      </c>
      <c r="G257" s="43" t="s">
        <v>33</v>
      </c>
    </row>
    <row r="258" spans="6:7" x14ac:dyDescent="0.2">
      <c r="F258" s="42" t="s">
        <v>54</v>
      </c>
      <c r="G258" s="43" t="s">
        <v>33</v>
      </c>
    </row>
    <row r="259" spans="6:7" x14ac:dyDescent="0.2">
      <c r="F259" s="42" t="s">
        <v>55</v>
      </c>
      <c r="G259" s="43" t="s">
        <v>33</v>
      </c>
    </row>
    <row r="260" spans="6:7" x14ac:dyDescent="0.2">
      <c r="F260" s="4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2BBA-7902-6C42-943B-AFFD38ACA873}">
  <dimension ref="A2:K53"/>
  <sheetViews>
    <sheetView workbookViewId="0">
      <selection activeCell="G20" sqref="G20"/>
    </sheetView>
  </sheetViews>
  <sheetFormatPr baseColWidth="10" defaultRowHeight="16" x14ac:dyDescent="0.2"/>
  <sheetData>
    <row r="2" spans="1:2" x14ac:dyDescent="0.2">
      <c r="A2" t="s">
        <v>56</v>
      </c>
      <c r="B2" t="s">
        <v>57</v>
      </c>
    </row>
    <row r="3" spans="1:2" x14ac:dyDescent="0.2">
      <c r="A3">
        <v>2.12</v>
      </c>
      <c r="B3">
        <v>0</v>
      </c>
    </row>
    <row r="4" spans="1:2" x14ac:dyDescent="0.2">
      <c r="A4">
        <v>40</v>
      </c>
      <c r="B4">
        <v>100</v>
      </c>
    </row>
    <row r="5" spans="1:2" x14ac:dyDescent="0.2">
      <c r="A5">
        <v>94.06</v>
      </c>
      <c r="B5">
        <v>200</v>
      </c>
    </row>
    <row r="6" spans="1:2" x14ac:dyDescent="0.2">
      <c r="A6">
        <v>189</v>
      </c>
      <c r="B6">
        <v>500</v>
      </c>
    </row>
    <row r="7" spans="1:2" x14ac:dyDescent="0.2">
      <c r="A7">
        <v>300</v>
      </c>
      <c r="B7">
        <v>800</v>
      </c>
    </row>
    <row r="8" spans="1:2" x14ac:dyDescent="0.2">
      <c r="A8">
        <v>371.89</v>
      </c>
      <c r="B8">
        <v>1000</v>
      </c>
    </row>
    <row r="9" spans="1:2" x14ac:dyDescent="0.2">
      <c r="A9">
        <v>255</v>
      </c>
      <c r="B9">
        <v>600</v>
      </c>
    </row>
    <row r="10" spans="1:2" x14ac:dyDescent="0.2">
      <c r="A10">
        <v>14.87</v>
      </c>
      <c r="B10">
        <v>40</v>
      </c>
    </row>
    <row r="12" spans="1:2" x14ac:dyDescent="0.2">
      <c r="A12" t="s">
        <v>58</v>
      </c>
      <c r="B12" t="s">
        <v>59</v>
      </c>
    </row>
    <row r="15" spans="1:2" x14ac:dyDescent="0.2">
      <c r="A15" t="s">
        <v>60</v>
      </c>
      <c r="B15">
        <v>2.4638106837999101</v>
      </c>
    </row>
    <row r="16" spans="1:2" x14ac:dyDescent="0.2">
      <c r="A16" t="s">
        <v>61</v>
      </c>
      <c r="B16">
        <f>(3.3*B15)/1.33</f>
        <v>6.1132144786012805</v>
      </c>
    </row>
    <row r="17" spans="1:2" x14ac:dyDescent="0.2">
      <c r="A17" t="s">
        <v>62</v>
      </c>
      <c r="B17">
        <f>(10*B15)/1.33</f>
        <v>18.524892359397818</v>
      </c>
    </row>
    <row r="36" spans="3:8" x14ac:dyDescent="0.2">
      <c r="C36" t="s">
        <v>63</v>
      </c>
    </row>
    <row r="37" spans="3:8" ht="17" thickBot="1" x14ac:dyDescent="0.25"/>
    <row r="38" spans="3:8" x14ac:dyDescent="0.2">
      <c r="C38" s="49" t="s">
        <v>64</v>
      </c>
      <c r="D38" s="49"/>
    </row>
    <row r="39" spans="3:8" x14ac:dyDescent="0.2">
      <c r="C39" t="s">
        <v>65</v>
      </c>
      <c r="D39">
        <v>0.99976065244091505</v>
      </c>
    </row>
    <row r="40" spans="3:8" x14ac:dyDescent="0.2">
      <c r="C40" t="s">
        <v>66</v>
      </c>
      <c r="D40">
        <v>0.99952136216908416</v>
      </c>
    </row>
    <row r="41" spans="3:8" x14ac:dyDescent="0.2">
      <c r="C41" t="s">
        <v>67</v>
      </c>
      <c r="D41">
        <v>0.99944158919726489</v>
      </c>
    </row>
    <row r="42" spans="3:8" x14ac:dyDescent="0.2">
      <c r="C42" t="s">
        <v>68</v>
      </c>
      <c r="D42">
        <v>4.4588389283251484</v>
      </c>
    </row>
    <row r="43" spans="3:8" ht="17" thickBot="1" x14ac:dyDescent="0.25">
      <c r="C43" s="47" t="s">
        <v>69</v>
      </c>
      <c r="D43" s="47">
        <v>8</v>
      </c>
    </row>
    <row r="45" spans="3:8" ht="17" thickBot="1" x14ac:dyDescent="0.25">
      <c r="C45" t="s">
        <v>70</v>
      </c>
    </row>
    <row r="46" spans="3:8" x14ac:dyDescent="0.2">
      <c r="C46" s="48"/>
      <c r="D46" s="48" t="s">
        <v>75</v>
      </c>
      <c r="E46" s="48" t="s">
        <v>76</v>
      </c>
      <c r="F46" s="48" t="s">
        <v>77</v>
      </c>
      <c r="G46" s="48" t="s">
        <v>78</v>
      </c>
      <c r="H46" s="48" t="s">
        <v>79</v>
      </c>
    </row>
    <row r="47" spans="3:8" x14ac:dyDescent="0.2">
      <c r="C47" t="s">
        <v>71</v>
      </c>
      <c r="D47">
        <v>1</v>
      </c>
      <c r="E47">
        <v>249103.52741996749</v>
      </c>
      <c r="F47">
        <v>249103.52741996749</v>
      </c>
      <c r="G47">
        <v>12529.574107294738</v>
      </c>
      <c r="H47">
        <v>3.4272757917123311E-11</v>
      </c>
    </row>
    <row r="48" spans="3:8" x14ac:dyDescent="0.2">
      <c r="C48" t="s">
        <v>72</v>
      </c>
      <c r="D48">
        <v>6</v>
      </c>
      <c r="E48">
        <v>119.28746753248653</v>
      </c>
      <c r="F48">
        <v>19.881244588747755</v>
      </c>
    </row>
    <row r="49" spans="3:11" ht="17" thickBot="1" x14ac:dyDescent="0.25">
      <c r="C49" s="47" t="s">
        <v>73</v>
      </c>
      <c r="D49" s="47">
        <v>7</v>
      </c>
      <c r="E49" s="47">
        <v>249222.81488749999</v>
      </c>
      <c r="F49" s="47"/>
      <c r="G49" s="47"/>
      <c r="H49" s="47"/>
    </row>
    <row r="50" spans="3:11" ht="17" thickBot="1" x14ac:dyDescent="0.25"/>
    <row r="51" spans="3:11" x14ac:dyDescent="0.2">
      <c r="C51" s="48"/>
      <c r="D51" s="48" t="s">
        <v>80</v>
      </c>
      <c r="E51" s="48" t="s">
        <v>68</v>
      </c>
      <c r="F51" s="48" t="s">
        <v>81</v>
      </c>
      <c r="G51" s="48" t="s">
        <v>82</v>
      </c>
      <c r="H51" s="48" t="s">
        <v>83</v>
      </c>
      <c r="I51" s="48" t="s">
        <v>84</v>
      </c>
      <c r="J51" s="48" t="s">
        <v>85</v>
      </c>
      <c r="K51" s="48" t="s">
        <v>86</v>
      </c>
    </row>
    <row r="52" spans="3:11" x14ac:dyDescent="0.2">
      <c r="C52" t="s">
        <v>74</v>
      </c>
      <c r="D52">
        <v>-2.2647884432747105</v>
      </c>
      <c r="E52">
        <v>2.4638106837999101</v>
      </c>
      <c r="F52">
        <v>-0.91922178037711499</v>
      </c>
      <c r="G52">
        <v>0.3934334778827786</v>
      </c>
      <c r="H52">
        <v>-8.2935160044423029</v>
      </c>
      <c r="I52">
        <v>3.7639391178928809</v>
      </c>
      <c r="J52">
        <v>-8.2935160044423029</v>
      </c>
      <c r="K52">
        <v>3.7639391178928809</v>
      </c>
    </row>
    <row r="53" spans="3:11" ht="17" thickBot="1" x14ac:dyDescent="0.25">
      <c r="C53" s="47" t="s">
        <v>87</v>
      </c>
      <c r="D53" s="47">
        <v>1.3383177637032517</v>
      </c>
      <c r="E53" s="47">
        <v>1.1956142646583675E-2</v>
      </c>
      <c r="F53" s="47">
        <v>111.93558016687432</v>
      </c>
      <c r="G53" s="47">
        <v>3.4272757917123311E-11</v>
      </c>
      <c r="H53" s="47">
        <v>1.3090621365673463</v>
      </c>
      <c r="I53" s="47">
        <v>1.3675733908391572</v>
      </c>
      <c r="J53" s="47">
        <v>1.3090621365673463</v>
      </c>
      <c r="K53" s="47">
        <v>1.3675733908391572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EB95-9533-6645-B530-DFFB34B59A51}">
  <dimension ref="A1:Q52"/>
  <sheetViews>
    <sheetView workbookViewId="0">
      <selection activeCell="F26" sqref="F26"/>
    </sheetView>
  </sheetViews>
  <sheetFormatPr baseColWidth="10" defaultRowHeight="16" x14ac:dyDescent="0.2"/>
  <cols>
    <col min="2" max="2" width="27.83203125" customWidth="1"/>
  </cols>
  <sheetData>
    <row r="1" spans="1:3" x14ac:dyDescent="0.2">
      <c r="A1" t="s">
        <v>56</v>
      </c>
      <c r="B1" t="s">
        <v>57</v>
      </c>
    </row>
    <row r="2" spans="1:3" x14ac:dyDescent="0.2">
      <c r="A2">
        <v>2.12</v>
      </c>
      <c r="B2">
        <v>0</v>
      </c>
    </row>
    <row r="3" spans="1:3" x14ac:dyDescent="0.2">
      <c r="A3">
        <v>11.09</v>
      </c>
      <c r="B3">
        <v>66</v>
      </c>
    </row>
    <row r="4" spans="1:3" x14ac:dyDescent="0.2">
      <c r="A4">
        <v>37.29</v>
      </c>
      <c r="B4">
        <v>200</v>
      </c>
    </row>
    <row r="5" spans="1:3" x14ac:dyDescent="0.2">
      <c r="A5">
        <v>69.11</v>
      </c>
      <c r="B5">
        <v>400</v>
      </c>
    </row>
    <row r="6" spans="1:3" x14ac:dyDescent="0.2">
      <c r="A6">
        <v>2.8</v>
      </c>
      <c r="B6">
        <v>20</v>
      </c>
    </row>
    <row r="7" spans="1:3" x14ac:dyDescent="0.2">
      <c r="A7">
        <v>2.2999999999999998</v>
      </c>
      <c r="B7">
        <v>5</v>
      </c>
    </row>
    <row r="8" spans="1:3" x14ac:dyDescent="0.2">
      <c r="A8">
        <v>90.44</v>
      </c>
      <c r="B8">
        <v>600</v>
      </c>
    </row>
    <row r="9" spans="1:3" x14ac:dyDescent="0.2">
      <c r="A9">
        <v>5.6</v>
      </c>
      <c r="B9">
        <v>40</v>
      </c>
    </row>
    <row r="10" spans="1:3" x14ac:dyDescent="0.2">
      <c r="A10" t="s">
        <v>58</v>
      </c>
      <c r="B10" t="s">
        <v>59</v>
      </c>
    </row>
    <row r="15" spans="1:3" x14ac:dyDescent="0.2">
      <c r="A15" t="s">
        <v>60</v>
      </c>
      <c r="B15">
        <v>4.9450229148012639</v>
      </c>
    </row>
    <row r="16" spans="1:3" x14ac:dyDescent="0.2">
      <c r="A16" t="s">
        <v>61</v>
      </c>
      <c r="B16">
        <f>(3.3*B15)/3.61</f>
        <v>4.5203810578515711</v>
      </c>
      <c r="C16" s="50"/>
    </row>
    <row r="17" spans="1:2" x14ac:dyDescent="0.2">
      <c r="A17" t="s">
        <v>62</v>
      </c>
      <c r="B17">
        <f>(10*B15)/3.61</f>
        <v>13.698124417732034</v>
      </c>
    </row>
    <row r="32" spans="1:2" x14ac:dyDescent="0.2">
      <c r="B32" t="s">
        <v>63</v>
      </c>
    </row>
    <row r="33" spans="2:14" ht="17" thickBot="1" x14ac:dyDescent="0.25"/>
    <row r="34" spans="2:14" x14ac:dyDescent="0.2">
      <c r="B34" s="49" t="s">
        <v>64</v>
      </c>
      <c r="C34" s="49"/>
    </row>
    <row r="35" spans="2:14" x14ac:dyDescent="0.2">
      <c r="B35" t="s">
        <v>65</v>
      </c>
      <c r="C35">
        <v>0.99942282235626767</v>
      </c>
      <c r="I35" t="s">
        <v>63</v>
      </c>
    </row>
    <row r="36" spans="2:14" ht="17" thickBot="1" x14ac:dyDescent="0.25">
      <c r="B36" t="s">
        <v>66</v>
      </c>
      <c r="C36">
        <v>0.99884597784656781</v>
      </c>
    </row>
    <row r="37" spans="2:14" x14ac:dyDescent="0.2">
      <c r="B37" t="s">
        <v>67</v>
      </c>
      <c r="C37">
        <v>0.99861517341588135</v>
      </c>
      <c r="I37" s="49" t="s">
        <v>64</v>
      </c>
      <c r="J37" s="49"/>
    </row>
    <row r="38" spans="2:14" x14ac:dyDescent="0.2">
      <c r="B38" s="50" t="s">
        <v>68</v>
      </c>
      <c r="C38">
        <v>6.8438336255343879</v>
      </c>
      <c r="I38" t="s">
        <v>65</v>
      </c>
      <c r="J38">
        <v>0.99928703231638116</v>
      </c>
    </row>
    <row r="39" spans="2:14" ht="17" thickBot="1" x14ac:dyDescent="0.25">
      <c r="B39" s="47" t="s">
        <v>69</v>
      </c>
      <c r="C39" s="47">
        <v>7</v>
      </c>
      <c r="I39" t="s">
        <v>66</v>
      </c>
      <c r="J39">
        <v>0.99857457295568031</v>
      </c>
    </row>
    <row r="40" spans="2:14" x14ac:dyDescent="0.2">
      <c r="I40" t="s">
        <v>67</v>
      </c>
      <c r="J40">
        <v>0.99828948754681635</v>
      </c>
    </row>
    <row r="41" spans="2:14" ht="17" thickBot="1" x14ac:dyDescent="0.25">
      <c r="B41" t="s">
        <v>70</v>
      </c>
      <c r="I41" t="s">
        <v>68</v>
      </c>
      <c r="J41">
        <v>7.6739116849379219</v>
      </c>
    </row>
    <row r="42" spans="2:14" ht="17" thickBot="1" x14ac:dyDescent="0.25">
      <c r="B42" s="48"/>
      <c r="C42" s="48" t="s">
        <v>75</v>
      </c>
      <c r="D42" s="48" t="s">
        <v>76</v>
      </c>
      <c r="E42" s="48" t="s">
        <v>77</v>
      </c>
      <c r="F42" s="48" t="s">
        <v>78</v>
      </c>
      <c r="G42" s="48" t="s">
        <v>79</v>
      </c>
      <c r="I42" s="47" t="s">
        <v>69</v>
      </c>
      <c r="J42" s="47">
        <v>7</v>
      </c>
    </row>
    <row r="43" spans="2:14" x14ac:dyDescent="0.2">
      <c r="B43" t="s">
        <v>71</v>
      </c>
      <c r="C43">
        <v>1</v>
      </c>
      <c r="D43">
        <v>202699.77659224434</v>
      </c>
      <c r="E43">
        <v>202699.77659224434</v>
      </c>
      <c r="F43">
        <v>4327.6724579157526</v>
      </c>
      <c r="G43">
        <v>1.5367148716059249E-8</v>
      </c>
    </row>
    <row r="44" spans="2:14" ht="17" thickBot="1" x14ac:dyDescent="0.25">
      <c r="B44" t="s">
        <v>72</v>
      </c>
      <c r="C44">
        <v>5</v>
      </c>
      <c r="D44">
        <v>234.19029346997581</v>
      </c>
      <c r="E44">
        <v>46.838058693995166</v>
      </c>
      <c r="I44" t="s">
        <v>70</v>
      </c>
    </row>
    <row r="45" spans="2:14" ht="17" thickBot="1" x14ac:dyDescent="0.25">
      <c r="B45" s="47" t="s">
        <v>73</v>
      </c>
      <c r="C45" s="47">
        <v>6</v>
      </c>
      <c r="D45" s="47">
        <v>202933.96688571433</v>
      </c>
      <c r="E45" s="47"/>
      <c r="F45" s="47"/>
      <c r="G45" s="47"/>
      <c r="I45" s="48"/>
      <c r="J45" s="48" t="s">
        <v>75</v>
      </c>
      <c r="K45" s="48" t="s">
        <v>76</v>
      </c>
      <c r="L45" s="48" t="s">
        <v>77</v>
      </c>
      <c r="M45" s="48" t="s">
        <v>78</v>
      </c>
      <c r="N45" s="48" t="s">
        <v>79</v>
      </c>
    </row>
    <row r="46" spans="2:14" ht="17" thickBot="1" x14ac:dyDescent="0.25">
      <c r="I46" t="s">
        <v>71</v>
      </c>
      <c r="J46">
        <v>1</v>
      </c>
      <c r="K46">
        <v>206271.44308297316</v>
      </c>
      <c r="L46">
        <v>206271.44308297316</v>
      </c>
      <c r="M46">
        <v>3502.7207352875184</v>
      </c>
      <c r="N46">
        <v>2.6059288591339751E-8</v>
      </c>
    </row>
    <row r="47" spans="2:14" x14ac:dyDescent="0.2">
      <c r="B47" s="48"/>
      <c r="C47" s="48" t="s">
        <v>80</v>
      </c>
      <c r="D47" s="48" t="s">
        <v>68</v>
      </c>
      <c r="E47" s="48" t="s">
        <v>81</v>
      </c>
      <c r="F47" s="48" t="s">
        <v>82</v>
      </c>
      <c r="G47" s="48" t="s">
        <v>83</v>
      </c>
      <c r="H47" s="48" t="s">
        <v>84</v>
      </c>
      <c r="I47" t="s">
        <v>72</v>
      </c>
      <c r="J47">
        <v>5</v>
      </c>
      <c r="K47">
        <v>294.44460274113391</v>
      </c>
      <c r="L47">
        <v>58.888920548226778</v>
      </c>
    </row>
    <row r="48" spans="2:14" ht="17" thickBot="1" x14ac:dyDescent="0.25">
      <c r="B48" t="s">
        <v>74</v>
      </c>
      <c r="C48">
        <v>1.7147672065051438</v>
      </c>
      <c r="D48">
        <v>4.4101255647469344</v>
      </c>
      <c r="E48">
        <v>0.38882503033755278</v>
      </c>
      <c r="F48">
        <v>0.71341221336317662</v>
      </c>
      <c r="G48">
        <v>-9.621821463108672</v>
      </c>
      <c r="H48">
        <v>13.05135587611896</v>
      </c>
      <c r="I48" s="47" t="s">
        <v>73</v>
      </c>
      <c r="J48" s="47">
        <v>6</v>
      </c>
      <c r="K48" s="47">
        <v>206565.88768571429</v>
      </c>
      <c r="L48" s="47"/>
      <c r="M48" s="47"/>
      <c r="N48" s="47"/>
    </row>
    <row r="49" spans="2:17" ht="17" thickBot="1" x14ac:dyDescent="0.25">
      <c r="B49" s="47" t="s">
        <v>87</v>
      </c>
      <c r="C49" s="47">
        <v>3.586604076656049</v>
      </c>
      <c r="D49" s="47">
        <v>5.4520050070044374E-2</v>
      </c>
      <c r="E49" s="47">
        <v>65.785047373364051</v>
      </c>
      <c r="F49" s="47">
        <v>1.5367148716059249E-8</v>
      </c>
      <c r="G49" s="47">
        <v>3.4464558262680107</v>
      </c>
      <c r="H49" s="47">
        <v>3.7267523270440872</v>
      </c>
    </row>
    <row r="50" spans="2:17" x14ac:dyDescent="0.2">
      <c r="I50" s="48"/>
      <c r="J50" s="48" t="s">
        <v>80</v>
      </c>
      <c r="K50" s="48" t="s">
        <v>68</v>
      </c>
      <c r="L50" s="48" t="s">
        <v>81</v>
      </c>
      <c r="M50" s="48" t="s">
        <v>82</v>
      </c>
      <c r="N50" s="48" t="s">
        <v>83</v>
      </c>
      <c r="O50" s="48" t="s">
        <v>84</v>
      </c>
      <c r="P50" s="48" t="s">
        <v>85</v>
      </c>
      <c r="Q50" s="48" t="s">
        <v>86</v>
      </c>
    </row>
    <row r="51" spans="2:17" x14ac:dyDescent="0.2">
      <c r="I51" t="s">
        <v>74</v>
      </c>
      <c r="J51">
        <v>-1.4635108582446605</v>
      </c>
      <c r="K51">
        <v>4.9450229148012639</v>
      </c>
      <c r="L51">
        <v>-0.29595633497756557</v>
      </c>
      <c r="M51">
        <v>0.77916113295989509</v>
      </c>
      <c r="N51">
        <v>-14.175096939838134</v>
      </c>
      <c r="O51">
        <v>11.248075223348813</v>
      </c>
      <c r="P51">
        <v>-14.175096939838134</v>
      </c>
      <c r="Q51">
        <v>11.248075223348813</v>
      </c>
    </row>
    <row r="52" spans="2:17" ht="17" thickBot="1" x14ac:dyDescent="0.25">
      <c r="I52" s="47" t="s">
        <v>87</v>
      </c>
      <c r="J52" s="47">
        <v>3.6180649280586841</v>
      </c>
      <c r="K52" s="47">
        <v>6.1132703129270702E-2</v>
      </c>
      <c r="L52" s="47">
        <v>59.18378777408148</v>
      </c>
      <c r="M52" s="47">
        <v>2.6059288591339847E-8</v>
      </c>
      <c r="N52" s="47">
        <v>3.4609183118312337</v>
      </c>
      <c r="O52" s="47">
        <v>3.7752115442861345</v>
      </c>
      <c r="P52" s="47">
        <v>3.4609183118312337</v>
      </c>
      <c r="Q52" s="47">
        <v>3.7752115442861345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EC18-2040-A841-A3F8-85C74722A020}">
  <dimension ref="A1:Y49"/>
  <sheetViews>
    <sheetView workbookViewId="0">
      <selection activeCell="F8" sqref="F8"/>
    </sheetView>
  </sheetViews>
  <sheetFormatPr baseColWidth="10" defaultRowHeight="16" x14ac:dyDescent="0.2"/>
  <cols>
    <col min="1" max="1" width="11.5" customWidth="1"/>
    <col min="2" max="2" width="26.6640625" customWidth="1"/>
  </cols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9.5399999999999991</v>
      </c>
      <c r="B3">
        <v>90</v>
      </c>
    </row>
    <row r="4" spans="1:2" x14ac:dyDescent="0.2">
      <c r="A4">
        <v>23.56</v>
      </c>
      <c r="B4">
        <v>220</v>
      </c>
    </row>
    <row r="5" spans="1:2" x14ac:dyDescent="0.2">
      <c r="A5">
        <v>54.99</v>
      </c>
      <c r="B5">
        <v>500</v>
      </c>
    </row>
    <row r="6" spans="1:2" x14ac:dyDescent="0.2">
      <c r="A6">
        <v>80.88</v>
      </c>
      <c r="B6">
        <v>800</v>
      </c>
    </row>
    <row r="7" spans="1:2" x14ac:dyDescent="0.2">
      <c r="A7">
        <v>112.33</v>
      </c>
      <c r="B7">
        <v>999</v>
      </c>
    </row>
    <row r="8" spans="1:2" x14ac:dyDescent="0.2">
      <c r="A8">
        <v>67.989999999999995</v>
      </c>
      <c r="B8">
        <v>666</v>
      </c>
    </row>
    <row r="9" spans="1:2" x14ac:dyDescent="0.2">
      <c r="A9">
        <v>4.12</v>
      </c>
      <c r="B9">
        <v>40</v>
      </c>
    </row>
    <row r="10" spans="1:2" x14ac:dyDescent="0.2">
      <c r="A10" t="s">
        <v>58</v>
      </c>
      <c r="B10" t="s">
        <v>59</v>
      </c>
    </row>
    <row r="15" spans="1:2" x14ac:dyDescent="0.2">
      <c r="A15" t="s">
        <v>60</v>
      </c>
      <c r="B15">
        <v>8.7605673053240931</v>
      </c>
    </row>
    <row r="16" spans="1:2" x14ac:dyDescent="0.2">
      <c r="A16" t="s">
        <v>61</v>
      </c>
      <c r="B16">
        <f>(3.3*B15)/4.5546</f>
        <v>6.3474008930684382</v>
      </c>
    </row>
    <row r="17" spans="1:17" x14ac:dyDescent="0.2">
      <c r="A17" t="s">
        <v>62</v>
      </c>
      <c r="B17">
        <f>(10*B15)/4.5546</f>
        <v>19.23454816081345</v>
      </c>
    </row>
    <row r="30" spans="1:17" x14ac:dyDescent="0.2">
      <c r="B30" t="s">
        <v>63</v>
      </c>
    </row>
    <row r="31" spans="1:17" ht="17" thickBot="1" x14ac:dyDescent="0.25"/>
    <row r="32" spans="1:17" x14ac:dyDescent="0.2">
      <c r="B32" s="49" t="s">
        <v>64</v>
      </c>
      <c r="C32" s="49"/>
      <c r="Q32" t="s">
        <v>63</v>
      </c>
    </row>
    <row r="33" spans="2:25" ht="17" thickBot="1" x14ac:dyDescent="0.25">
      <c r="B33" t="s">
        <v>65</v>
      </c>
      <c r="C33">
        <v>0.99672007798687456</v>
      </c>
    </row>
    <row r="34" spans="2:25" x14ac:dyDescent="0.2">
      <c r="B34" t="s">
        <v>66</v>
      </c>
      <c r="C34">
        <v>0.99345091386216122</v>
      </c>
      <c r="Q34" s="49" t="s">
        <v>64</v>
      </c>
      <c r="R34" s="49"/>
    </row>
    <row r="35" spans="2:25" x14ac:dyDescent="0.2">
      <c r="B35" t="s">
        <v>67</v>
      </c>
      <c r="C35">
        <v>0.99214109663459349</v>
      </c>
      <c r="Q35" t="s">
        <v>65</v>
      </c>
      <c r="R35">
        <v>0.99685953437278518</v>
      </c>
    </row>
    <row r="36" spans="2:25" x14ac:dyDescent="0.2">
      <c r="B36" t="s">
        <v>68</v>
      </c>
      <c r="C36">
        <v>16.385579874276509</v>
      </c>
      <c r="Q36" t="s">
        <v>66</v>
      </c>
      <c r="R36">
        <v>0.99372893126992601</v>
      </c>
    </row>
    <row r="37" spans="2:25" ht="17" thickBot="1" x14ac:dyDescent="0.25">
      <c r="B37" s="47" t="s">
        <v>69</v>
      </c>
      <c r="C37" s="47">
        <v>7</v>
      </c>
      <c r="Q37" t="s">
        <v>67</v>
      </c>
      <c r="R37">
        <v>0.99268375314824697</v>
      </c>
    </row>
    <row r="38" spans="2:25" x14ac:dyDescent="0.2">
      <c r="Q38" t="s">
        <v>68</v>
      </c>
      <c r="R38">
        <v>16.151736084118454</v>
      </c>
    </row>
    <row r="39" spans="2:25" ht="17" thickBot="1" x14ac:dyDescent="0.25">
      <c r="B39" t="s">
        <v>70</v>
      </c>
      <c r="Q39" s="47" t="s">
        <v>69</v>
      </c>
      <c r="R39" s="47">
        <v>8</v>
      </c>
    </row>
    <row r="40" spans="2:25" x14ac:dyDescent="0.2">
      <c r="B40" s="48"/>
      <c r="C40" s="48" t="s">
        <v>75</v>
      </c>
      <c r="D40" s="48" t="s">
        <v>76</v>
      </c>
      <c r="E40" s="48" t="s">
        <v>77</v>
      </c>
      <c r="F40" s="48" t="s">
        <v>78</v>
      </c>
      <c r="G40" s="48" t="s">
        <v>79</v>
      </c>
    </row>
    <row r="41" spans="2:25" ht="17" thickBot="1" x14ac:dyDescent="0.25">
      <c r="B41" t="s">
        <v>71</v>
      </c>
      <c r="C41">
        <v>1</v>
      </c>
      <c r="D41">
        <v>203638.24526091854</v>
      </c>
      <c r="E41">
        <v>203638.24526091854</v>
      </c>
      <c r="F41">
        <v>758.46529802248961</v>
      </c>
      <c r="G41">
        <v>1.1812698171309038E-6</v>
      </c>
      <c r="Q41" t="s">
        <v>70</v>
      </c>
    </row>
    <row r="42" spans="2:25" x14ac:dyDescent="0.2">
      <c r="B42" t="s">
        <v>72</v>
      </c>
      <c r="C42">
        <v>5</v>
      </c>
      <c r="D42">
        <v>1342.436139081477</v>
      </c>
      <c r="E42">
        <v>268.48722781629539</v>
      </c>
      <c r="Q42" s="48"/>
      <c r="R42" s="48" t="s">
        <v>75</v>
      </c>
      <c r="S42" s="48" t="s">
        <v>76</v>
      </c>
      <c r="T42" s="48" t="s">
        <v>77</v>
      </c>
      <c r="U42" s="48" t="s">
        <v>78</v>
      </c>
      <c r="V42" s="48" t="s">
        <v>79</v>
      </c>
    </row>
    <row r="43" spans="2:25" ht="17" thickBot="1" x14ac:dyDescent="0.25">
      <c r="B43" s="47" t="s">
        <v>73</v>
      </c>
      <c r="C43" s="47">
        <v>6</v>
      </c>
      <c r="D43" s="47">
        <v>204980.68140000003</v>
      </c>
      <c r="E43" s="47"/>
      <c r="F43" s="47"/>
      <c r="G43" s="47"/>
      <c r="Q43" t="s">
        <v>71</v>
      </c>
      <c r="R43">
        <v>1</v>
      </c>
      <c r="S43">
        <v>248036.75627881396</v>
      </c>
      <c r="T43">
        <v>248036.75627881396</v>
      </c>
      <c r="U43">
        <v>950.77471548445465</v>
      </c>
      <c r="V43">
        <v>7.725003129344035E-8</v>
      </c>
    </row>
    <row r="44" spans="2:25" ht="17" thickBot="1" x14ac:dyDescent="0.25">
      <c r="Q44" t="s">
        <v>72</v>
      </c>
      <c r="R44">
        <v>6</v>
      </c>
      <c r="S44">
        <v>1565.2714711860849</v>
      </c>
      <c r="T44">
        <v>260.87857853101417</v>
      </c>
    </row>
    <row r="45" spans="2:25" ht="17" thickBot="1" x14ac:dyDescent="0.25">
      <c r="B45" s="48"/>
      <c r="C45" s="48" t="s">
        <v>80</v>
      </c>
      <c r="D45" s="48" t="s">
        <v>68</v>
      </c>
      <c r="E45" s="48" t="s">
        <v>81</v>
      </c>
      <c r="F45" s="48" t="s">
        <v>82</v>
      </c>
      <c r="G45" s="48" t="s">
        <v>83</v>
      </c>
      <c r="H45" s="48" t="s">
        <v>84</v>
      </c>
      <c r="I45" s="48" t="s">
        <v>85</v>
      </c>
      <c r="J45" s="48" t="s">
        <v>86</v>
      </c>
      <c r="Q45" s="47" t="s">
        <v>73</v>
      </c>
      <c r="R45" s="47">
        <v>7</v>
      </c>
      <c r="S45" s="47">
        <v>249602.02775000004</v>
      </c>
      <c r="T45" s="47"/>
      <c r="U45" s="47"/>
      <c r="V45" s="47"/>
    </row>
    <row r="46" spans="2:25" ht="17" thickBot="1" x14ac:dyDescent="0.25">
      <c r="B46" t="s">
        <v>74</v>
      </c>
      <c r="C46">
        <v>8.8773478417874401</v>
      </c>
      <c r="D46">
        <v>10.357636649126032</v>
      </c>
      <c r="E46">
        <v>0.8570823772367514</v>
      </c>
      <c r="F46">
        <v>0.43055336320701476</v>
      </c>
      <c r="G46">
        <v>-17.747804788576929</v>
      </c>
      <c r="H46">
        <v>35.502500472151809</v>
      </c>
      <c r="I46">
        <v>-17.747804788576929</v>
      </c>
      <c r="J46">
        <v>35.502500472151809</v>
      </c>
    </row>
    <row r="47" spans="2:25" ht="17" thickBot="1" x14ac:dyDescent="0.25">
      <c r="B47" s="47" t="s">
        <v>87</v>
      </c>
      <c r="C47" s="47">
        <v>4.5546345051436772</v>
      </c>
      <c r="D47" s="47">
        <v>0.1653810231005963</v>
      </c>
      <c r="E47" s="47">
        <v>27.54024869209589</v>
      </c>
      <c r="F47" s="47">
        <v>1.1812698171309038E-6</v>
      </c>
      <c r="G47" s="47">
        <v>4.1295090512023345</v>
      </c>
      <c r="H47" s="47">
        <v>4.9797599590850199</v>
      </c>
      <c r="I47" s="47">
        <v>4.1295090512023345</v>
      </c>
      <c r="J47" s="47">
        <v>4.9797599590850199</v>
      </c>
      <c r="Q47" s="48"/>
      <c r="R47" s="48" t="s">
        <v>80</v>
      </c>
      <c r="S47" s="48" t="s">
        <v>68</v>
      </c>
      <c r="T47" s="48" t="s">
        <v>81</v>
      </c>
      <c r="U47" s="48" t="s">
        <v>82</v>
      </c>
      <c r="V47" s="48" t="s">
        <v>83</v>
      </c>
      <c r="W47" s="48" t="s">
        <v>84</v>
      </c>
      <c r="X47" s="48" t="s">
        <v>85</v>
      </c>
      <c r="Y47" s="48" t="s">
        <v>86</v>
      </c>
    </row>
    <row r="48" spans="2:25" x14ac:dyDescent="0.2">
      <c r="Q48" t="s">
        <v>74</v>
      </c>
      <c r="R48">
        <v>4.4988314754673695</v>
      </c>
      <c r="S48">
        <v>8.7605673053240931</v>
      </c>
      <c r="T48">
        <v>0.51353198014166013</v>
      </c>
      <c r="U48">
        <v>0.62593504370145681</v>
      </c>
      <c r="V48">
        <v>-16.937504486683306</v>
      </c>
      <c r="W48">
        <v>25.935167437618045</v>
      </c>
      <c r="X48">
        <v>-16.937504486683306</v>
      </c>
      <c r="Y48">
        <v>25.935167437618045</v>
      </c>
    </row>
    <row r="49" spans="17:25" ht="17" thickBot="1" x14ac:dyDescent="0.25">
      <c r="Q49" s="47" t="s">
        <v>87</v>
      </c>
      <c r="R49" s="47">
        <v>4.6095388524070007</v>
      </c>
      <c r="S49" s="47">
        <v>0.14949224638613137</v>
      </c>
      <c r="T49" s="47">
        <v>30.834634998398382</v>
      </c>
      <c r="U49" s="47">
        <v>7.725003129344035E-8</v>
      </c>
      <c r="V49" s="47">
        <v>4.2437445030704923</v>
      </c>
      <c r="W49" s="47">
        <v>4.975333201743509</v>
      </c>
      <c r="X49" s="47">
        <v>4.2437445030704923</v>
      </c>
      <c r="Y49" s="47">
        <v>4.975333201743509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C356-A97E-A64D-AF57-F1BE7E359FF2}">
  <dimension ref="A1:X49"/>
  <sheetViews>
    <sheetView topLeftCell="B7" workbookViewId="0">
      <selection activeCell="E7" sqref="E7"/>
    </sheetView>
  </sheetViews>
  <sheetFormatPr baseColWidth="10" defaultRowHeight="16" x14ac:dyDescent="0.2"/>
  <cols>
    <col min="2" max="2" width="27.83203125" customWidth="1"/>
  </cols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10</v>
      </c>
      <c r="B3">
        <v>90</v>
      </c>
    </row>
    <row r="4" spans="1:2" x14ac:dyDescent="0.2">
      <c r="A4">
        <v>25</v>
      </c>
      <c r="B4">
        <v>200</v>
      </c>
    </row>
    <row r="5" spans="1:2" x14ac:dyDescent="0.2">
      <c r="A5">
        <v>47.22</v>
      </c>
      <c r="B5">
        <v>400</v>
      </c>
    </row>
    <row r="6" spans="1:2" x14ac:dyDescent="0.2">
      <c r="A6">
        <v>75.099999999999994</v>
      </c>
      <c r="B6">
        <v>800</v>
      </c>
    </row>
    <row r="7" spans="1:2" x14ac:dyDescent="0.2">
      <c r="A7">
        <v>104.88</v>
      </c>
      <c r="B7">
        <v>1000</v>
      </c>
    </row>
    <row r="8" spans="1:2" x14ac:dyDescent="0.2">
      <c r="A8">
        <v>60.22</v>
      </c>
      <c r="B8">
        <v>600</v>
      </c>
    </row>
    <row r="9" spans="1:2" x14ac:dyDescent="0.2">
      <c r="A9">
        <v>3.64</v>
      </c>
      <c r="B9">
        <v>50</v>
      </c>
    </row>
    <row r="10" spans="1:2" x14ac:dyDescent="0.2">
      <c r="A10" t="s">
        <v>58</v>
      </c>
      <c r="B10" t="s">
        <v>59</v>
      </c>
    </row>
    <row r="14" spans="1:2" x14ac:dyDescent="0.2">
      <c r="A14" t="s">
        <v>60</v>
      </c>
      <c r="B14">
        <v>10.335444497618345</v>
      </c>
    </row>
    <row r="15" spans="1:2" x14ac:dyDescent="0.2">
      <c r="A15" t="s">
        <v>61</v>
      </c>
      <c r="B15">
        <f>(3.3*B14)/4.92</f>
        <v>6.9323103337684016</v>
      </c>
    </row>
    <row r="16" spans="1:2" x14ac:dyDescent="0.2">
      <c r="A16" t="s">
        <v>62</v>
      </c>
      <c r="B16">
        <f>(10*B14)/4.92</f>
        <v>21.007001011419401</v>
      </c>
    </row>
    <row r="26" spans="2:16" x14ac:dyDescent="0.2">
      <c r="B26" t="s">
        <v>63</v>
      </c>
    </row>
    <row r="27" spans="2:16" ht="17" thickBot="1" x14ac:dyDescent="0.25"/>
    <row r="28" spans="2:16" x14ac:dyDescent="0.2">
      <c r="B28" s="49" t="s">
        <v>64</v>
      </c>
      <c r="C28" s="49"/>
    </row>
    <row r="29" spans="2:16" x14ac:dyDescent="0.2">
      <c r="B29" t="s">
        <v>65</v>
      </c>
      <c r="C29">
        <v>0.99553436676855933</v>
      </c>
    </row>
    <row r="30" spans="2:16" x14ac:dyDescent="0.2">
      <c r="B30" t="s">
        <v>66</v>
      </c>
      <c r="C30">
        <v>0.9910886754172763</v>
      </c>
    </row>
    <row r="31" spans="2:16" x14ac:dyDescent="0.2">
      <c r="B31" t="s">
        <v>67</v>
      </c>
      <c r="C31">
        <v>0.98930641050073154</v>
      </c>
    </row>
    <row r="32" spans="2:16" x14ac:dyDescent="0.2">
      <c r="B32" t="s">
        <v>68</v>
      </c>
      <c r="C32">
        <v>19.099122327728576</v>
      </c>
      <c r="P32" t="s">
        <v>63</v>
      </c>
    </row>
    <row r="33" spans="2:24" ht="17" thickBot="1" x14ac:dyDescent="0.25">
      <c r="B33" s="47" t="s">
        <v>69</v>
      </c>
      <c r="C33" s="47">
        <v>7</v>
      </c>
    </row>
    <row r="34" spans="2:24" x14ac:dyDescent="0.2">
      <c r="P34" s="49" t="s">
        <v>64</v>
      </c>
      <c r="Q34" s="49"/>
    </row>
    <row r="35" spans="2:24" ht="17" thickBot="1" x14ac:dyDescent="0.25">
      <c r="B35" t="s">
        <v>70</v>
      </c>
      <c r="P35" t="s">
        <v>65</v>
      </c>
      <c r="Q35">
        <v>0.99560569734017268</v>
      </c>
    </row>
    <row r="36" spans="2:24" x14ac:dyDescent="0.2">
      <c r="B36" s="48"/>
      <c r="C36" s="48" t="s">
        <v>75</v>
      </c>
      <c r="D36" s="48" t="s">
        <v>76</v>
      </c>
      <c r="E36" s="48" t="s">
        <v>77</v>
      </c>
      <c r="F36" s="48" t="s">
        <v>78</v>
      </c>
      <c r="G36" s="48" t="s">
        <v>79</v>
      </c>
      <c r="P36" t="s">
        <v>66</v>
      </c>
      <c r="Q36">
        <v>0.99123070457621143</v>
      </c>
    </row>
    <row r="37" spans="2:24" x14ac:dyDescent="0.2">
      <c r="B37" t="s">
        <v>71</v>
      </c>
      <c r="C37">
        <v>1</v>
      </c>
      <c r="D37">
        <v>202846.29337440943</v>
      </c>
      <c r="E37">
        <v>202846.29337440943</v>
      </c>
      <c r="F37">
        <v>556.0838157206681</v>
      </c>
      <c r="G37">
        <v>2.5534167967117117E-6</v>
      </c>
      <c r="P37" t="s">
        <v>67</v>
      </c>
      <c r="Q37">
        <v>0.9897691553389133</v>
      </c>
    </row>
    <row r="38" spans="2:24" x14ac:dyDescent="0.2">
      <c r="B38" t="s">
        <v>72</v>
      </c>
      <c r="C38">
        <v>5</v>
      </c>
      <c r="D38">
        <v>1823.8823684477011</v>
      </c>
      <c r="E38">
        <v>364.77647368954024</v>
      </c>
      <c r="P38" t="s">
        <v>68</v>
      </c>
      <c r="Q38">
        <v>19.091584121884381</v>
      </c>
    </row>
    <row r="39" spans="2:24" ht="17" thickBot="1" x14ac:dyDescent="0.25">
      <c r="B39" s="47" t="s">
        <v>73</v>
      </c>
      <c r="C39" s="47">
        <v>6</v>
      </c>
      <c r="D39" s="47">
        <v>204670.17574285713</v>
      </c>
      <c r="E39" s="47"/>
      <c r="F39" s="47"/>
      <c r="G39" s="47"/>
      <c r="P39" s="47" t="s">
        <v>69</v>
      </c>
      <c r="Q39" s="47">
        <v>8</v>
      </c>
    </row>
    <row r="40" spans="2:24" ht="17" thickBot="1" x14ac:dyDescent="0.25"/>
    <row r="41" spans="2:24" ht="17" thickBot="1" x14ac:dyDescent="0.25">
      <c r="B41" s="48"/>
      <c r="C41" s="48" t="s">
        <v>80</v>
      </c>
      <c r="D41" s="48" t="s">
        <v>68</v>
      </c>
      <c r="E41" s="48" t="s">
        <v>81</v>
      </c>
      <c r="F41" s="48" t="s">
        <v>82</v>
      </c>
      <c r="G41" s="48" t="s">
        <v>83</v>
      </c>
      <c r="H41" s="48" t="s">
        <v>84</v>
      </c>
      <c r="I41" s="48" t="s">
        <v>85</v>
      </c>
      <c r="J41" s="48" t="s">
        <v>86</v>
      </c>
      <c r="P41" t="s">
        <v>70</v>
      </c>
    </row>
    <row r="42" spans="2:24" x14ac:dyDescent="0.2">
      <c r="B42" t="s">
        <v>74</v>
      </c>
      <c r="C42">
        <v>11.90174946900666</v>
      </c>
      <c r="D42">
        <v>11.993451775867165</v>
      </c>
      <c r="E42">
        <v>0.99235396876777171</v>
      </c>
      <c r="F42">
        <v>0.36658967850644469</v>
      </c>
      <c r="G42">
        <v>-18.928399812617577</v>
      </c>
      <c r="H42">
        <v>42.731898750630897</v>
      </c>
      <c r="I42">
        <v>-18.928399812617577</v>
      </c>
      <c r="J42">
        <v>42.731898750630897</v>
      </c>
      <c r="P42" s="48"/>
      <c r="Q42" s="48" t="s">
        <v>75</v>
      </c>
      <c r="R42" s="48" t="s">
        <v>76</v>
      </c>
      <c r="S42" s="48" t="s">
        <v>77</v>
      </c>
      <c r="T42" s="48" t="s">
        <v>78</v>
      </c>
      <c r="U42" s="48" t="s">
        <v>79</v>
      </c>
    </row>
    <row r="43" spans="2:24" ht="17" thickBot="1" x14ac:dyDescent="0.25">
      <c r="B43" s="47" t="s">
        <v>87</v>
      </c>
      <c r="C43" s="47">
        <v>4.9199842961254534</v>
      </c>
      <c r="D43" s="47">
        <v>0.20863808544560322</v>
      </c>
      <c r="E43" s="47">
        <v>23.58142946728778</v>
      </c>
      <c r="F43" s="47">
        <v>2.5534167967117117E-6</v>
      </c>
      <c r="G43" s="47">
        <v>4.3836630234570482</v>
      </c>
      <c r="H43" s="47">
        <v>5.4563055687938586</v>
      </c>
      <c r="I43" s="47">
        <v>4.3836630234570482</v>
      </c>
      <c r="J43" s="47">
        <v>5.4563055687938586</v>
      </c>
      <c r="P43" t="s">
        <v>71</v>
      </c>
      <c r="Q43">
        <v>1</v>
      </c>
      <c r="R43">
        <v>247198.15589430209</v>
      </c>
      <c r="S43">
        <v>247198.15589430209</v>
      </c>
      <c r="T43">
        <v>678.20548174528892</v>
      </c>
      <c r="U43">
        <v>2.114352962095622E-7</v>
      </c>
    </row>
    <row r="44" spans="2:24" x14ac:dyDescent="0.2">
      <c r="P44" t="s">
        <v>72</v>
      </c>
      <c r="Q44">
        <v>6</v>
      </c>
      <c r="R44">
        <v>2186.9315056979267</v>
      </c>
      <c r="S44">
        <v>364.4885842829878</v>
      </c>
    </row>
    <row r="45" spans="2:24" ht="17" thickBot="1" x14ac:dyDescent="0.25">
      <c r="P45" s="47" t="s">
        <v>73</v>
      </c>
      <c r="Q45" s="47">
        <v>7</v>
      </c>
      <c r="R45" s="47">
        <v>249385.08740000002</v>
      </c>
      <c r="S45" s="47"/>
      <c r="T45" s="47"/>
      <c r="U45" s="47"/>
    </row>
    <row r="46" spans="2:24" ht="17" thickBot="1" x14ac:dyDescent="0.25"/>
    <row r="47" spans="2:24" x14ac:dyDescent="0.2">
      <c r="P47" s="48"/>
      <c r="Q47" s="48" t="s">
        <v>80</v>
      </c>
      <c r="R47" s="48" t="s">
        <v>68</v>
      </c>
      <c r="S47" s="48" t="s">
        <v>81</v>
      </c>
      <c r="T47" s="48" t="s">
        <v>82</v>
      </c>
      <c r="U47" s="48" t="s">
        <v>83</v>
      </c>
      <c r="V47" s="48" t="s">
        <v>84</v>
      </c>
      <c r="W47" s="48" t="s">
        <v>85</v>
      </c>
      <c r="X47" s="48" t="s">
        <v>86</v>
      </c>
    </row>
    <row r="48" spans="2:24" x14ac:dyDescent="0.2">
      <c r="P48" t="s">
        <v>74</v>
      </c>
      <c r="Q48">
        <v>5.7289465446125689</v>
      </c>
      <c r="R48">
        <v>10.335444497618345</v>
      </c>
      <c r="S48">
        <v>0.55430093460738161</v>
      </c>
      <c r="T48">
        <v>0.59940853252324844</v>
      </c>
      <c r="U48">
        <v>-19.560975083460828</v>
      </c>
      <c r="V48">
        <v>31.018868172685966</v>
      </c>
      <c r="W48">
        <v>-19.560975083460828</v>
      </c>
      <c r="X48">
        <v>31.018868172685966</v>
      </c>
    </row>
    <row r="49" spans="16:24" ht="17" thickBot="1" x14ac:dyDescent="0.25">
      <c r="P49" s="47" t="s">
        <v>87</v>
      </c>
      <c r="Q49" s="47">
        <v>5.0038309428105423</v>
      </c>
      <c r="R49" s="47">
        <v>0.19214185558214839</v>
      </c>
      <c r="S49" s="47">
        <v>26.04237857311211</v>
      </c>
      <c r="T49" s="47">
        <v>2.114352962095622E-7</v>
      </c>
      <c r="U49" s="47">
        <v>4.5336767592855978</v>
      </c>
      <c r="V49" s="47">
        <v>5.4739851263354868</v>
      </c>
      <c r="W49" s="47">
        <v>4.5336767592855978</v>
      </c>
      <c r="X49" s="47">
        <v>5.4739851263354868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73A7-E29B-1742-9D49-6862266140F4}">
  <dimension ref="A1:Y49"/>
  <sheetViews>
    <sheetView workbookViewId="0">
      <selection activeCell="R14" sqref="R14"/>
    </sheetView>
  </sheetViews>
  <sheetFormatPr baseColWidth="10" defaultRowHeight="16" x14ac:dyDescent="0.2"/>
  <cols>
    <col min="2" max="2" width="26.6640625" customWidth="1"/>
  </cols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22</v>
      </c>
      <c r="B3">
        <v>100</v>
      </c>
    </row>
    <row r="4" spans="1:2" x14ac:dyDescent="0.2">
      <c r="A4">
        <v>100</v>
      </c>
      <c r="B4">
        <v>230</v>
      </c>
    </row>
    <row r="5" spans="1:2" x14ac:dyDescent="0.2">
      <c r="A5">
        <v>200</v>
      </c>
      <c r="B5">
        <v>400</v>
      </c>
    </row>
    <row r="6" spans="1:2" x14ac:dyDescent="0.2">
      <c r="A6">
        <v>400</v>
      </c>
      <c r="B6">
        <v>800</v>
      </c>
    </row>
    <row r="7" spans="1:2" x14ac:dyDescent="0.2">
      <c r="A7">
        <v>500</v>
      </c>
      <c r="B7">
        <v>1000</v>
      </c>
    </row>
    <row r="8" spans="1:2" x14ac:dyDescent="0.2">
      <c r="A8">
        <v>340</v>
      </c>
      <c r="B8">
        <v>600</v>
      </c>
    </row>
    <row r="9" spans="1:2" x14ac:dyDescent="0.2">
      <c r="A9">
        <v>20</v>
      </c>
      <c r="B9">
        <v>50</v>
      </c>
    </row>
    <row r="10" spans="1:2" x14ac:dyDescent="0.2">
      <c r="A10">
        <v>600</v>
      </c>
      <c r="B10">
        <v>1200</v>
      </c>
    </row>
    <row r="11" spans="1:2" x14ac:dyDescent="0.2">
      <c r="A11">
        <v>700</v>
      </c>
      <c r="B11">
        <v>1500</v>
      </c>
    </row>
    <row r="13" spans="1:2" x14ac:dyDescent="0.2">
      <c r="A13" t="s">
        <v>60</v>
      </c>
      <c r="B13">
        <v>6.2585297327240621</v>
      </c>
    </row>
    <row r="14" spans="1:2" x14ac:dyDescent="0.2">
      <c r="A14" t="s">
        <v>61</v>
      </c>
      <c r="B14">
        <f>(3.3*B13)/1.96</f>
        <v>10.537320468361941</v>
      </c>
    </row>
    <row r="15" spans="1:2" x14ac:dyDescent="0.2">
      <c r="A15" t="s">
        <v>62</v>
      </c>
      <c r="B15">
        <f>(10*B13)/1.96</f>
        <v>31.931274146551338</v>
      </c>
    </row>
    <row r="29" spans="2:17" x14ac:dyDescent="0.2">
      <c r="B29" t="s">
        <v>63</v>
      </c>
    </row>
    <row r="30" spans="2:17" ht="17" thickBot="1" x14ac:dyDescent="0.25"/>
    <row r="31" spans="2:17" x14ac:dyDescent="0.2">
      <c r="B31" s="49" t="s">
        <v>64</v>
      </c>
      <c r="C31" s="49"/>
    </row>
    <row r="32" spans="2:17" x14ac:dyDescent="0.2">
      <c r="B32" t="s">
        <v>65</v>
      </c>
      <c r="C32">
        <v>0.99825424933422691</v>
      </c>
      <c r="Q32" t="s">
        <v>63</v>
      </c>
    </row>
    <row r="33" spans="2:25" ht="17" thickBot="1" x14ac:dyDescent="0.25">
      <c r="B33" t="s">
        <v>66</v>
      </c>
      <c r="C33">
        <v>0.99651154631384087</v>
      </c>
    </row>
    <row r="34" spans="2:25" x14ac:dyDescent="0.2">
      <c r="B34" t="s">
        <v>67</v>
      </c>
      <c r="C34">
        <v>0.99581385557660906</v>
      </c>
      <c r="Q34" s="49" t="s">
        <v>64</v>
      </c>
      <c r="R34" s="49"/>
    </row>
    <row r="35" spans="2:25" x14ac:dyDescent="0.2">
      <c r="B35" t="s">
        <v>68</v>
      </c>
      <c r="C35">
        <v>11.960427966620301</v>
      </c>
      <c r="Q35" t="s">
        <v>65</v>
      </c>
      <c r="R35">
        <v>0.99842554217019652</v>
      </c>
    </row>
    <row r="36" spans="2:25" ht="17" thickBot="1" x14ac:dyDescent="0.25">
      <c r="B36" s="47" t="s">
        <v>69</v>
      </c>
      <c r="C36" s="47">
        <v>7</v>
      </c>
      <c r="Q36" t="s">
        <v>66</v>
      </c>
      <c r="R36">
        <v>0.99685356325785091</v>
      </c>
    </row>
    <row r="37" spans="2:25" x14ac:dyDescent="0.2">
      <c r="Q37" t="s">
        <v>67</v>
      </c>
      <c r="R37">
        <v>0.99632915713415937</v>
      </c>
    </row>
    <row r="38" spans="2:25" ht="17" thickBot="1" x14ac:dyDescent="0.25">
      <c r="B38" t="s">
        <v>70</v>
      </c>
      <c r="Q38" t="s">
        <v>68</v>
      </c>
      <c r="R38">
        <v>11.442163803924513</v>
      </c>
    </row>
    <row r="39" spans="2:25" ht="17" thickBot="1" x14ac:dyDescent="0.25">
      <c r="B39" s="48"/>
      <c r="C39" s="48" t="s">
        <v>75</v>
      </c>
      <c r="D39" s="48" t="s">
        <v>76</v>
      </c>
      <c r="E39" s="48" t="s">
        <v>77</v>
      </c>
      <c r="F39" s="48" t="s">
        <v>78</v>
      </c>
      <c r="G39" s="48" t="s">
        <v>79</v>
      </c>
      <c r="Q39" s="47" t="s">
        <v>69</v>
      </c>
      <c r="R39" s="47">
        <v>8</v>
      </c>
    </row>
    <row r="40" spans="2:25" x14ac:dyDescent="0.2">
      <c r="B40" t="s">
        <v>71</v>
      </c>
      <c r="C40">
        <v>1</v>
      </c>
      <c r="D40">
        <v>204320.91158570501</v>
      </c>
      <c r="E40">
        <v>204320.91158570501</v>
      </c>
      <c r="F40">
        <v>1428.2998084044975</v>
      </c>
      <c r="G40">
        <v>2.4434479796027544E-7</v>
      </c>
    </row>
    <row r="41" spans="2:25" ht="17" thickBot="1" x14ac:dyDescent="0.25">
      <c r="B41" t="s">
        <v>72</v>
      </c>
      <c r="C41">
        <v>5</v>
      </c>
      <c r="D41">
        <v>715.25918572356522</v>
      </c>
      <c r="E41">
        <v>143.05183714471303</v>
      </c>
      <c r="Q41" t="s">
        <v>70</v>
      </c>
    </row>
    <row r="42" spans="2:25" ht="17" thickBot="1" x14ac:dyDescent="0.25">
      <c r="B42" s="47" t="s">
        <v>73</v>
      </c>
      <c r="C42" s="47">
        <v>6</v>
      </c>
      <c r="D42" s="47">
        <v>205036.17077142856</v>
      </c>
      <c r="E42" s="47"/>
      <c r="F42" s="47"/>
      <c r="G42" s="47"/>
      <c r="Q42" s="48"/>
      <c r="R42" s="48" t="s">
        <v>75</v>
      </c>
      <c r="S42" s="48" t="s">
        <v>76</v>
      </c>
      <c r="T42" s="48" t="s">
        <v>77</v>
      </c>
      <c r="U42" s="48" t="s">
        <v>78</v>
      </c>
      <c r="V42" s="48" t="s">
        <v>79</v>
      </c>
    </row>
    <row r="43" spans="2:25" ht="17" thickBot="1" x14ac:dyDescent="0.25">
      <c r="Q43" t="s">
        <v>71</v>
      </c>
      <c r="R43">
        <v>1</v>
      </c>
      <c r="S43">
        <v>248874.23187490497</v>
      </c>
      <c r="T43">
        <v>248874.23187490497</v>
      </c>
      <c r="U43">
        <v>1900.9189981241386</v>
      </c>
      <c r="V43">
        <v>9.7458591958953262E-9</v>
      </c>
    </row>
    <row r="44" spans="2:25" x14ac:dyDescent="0.2">
      <c r="B44" s="48"/>
      <c r="C44" s="48" t="s">
        <v>80</v>
      </c>
      <c r="D44" s="48" t="s">
        <v>68</v>
      </c>
      <c r="E44" s="48" t="s">
        <v>81</v>
      </c>
      <c r="F44" s="48" t="s">
        <v>82</v>
      </c>
      <c r="G44" s="48" t="s">
        <v>83</v>
      </c>
      <c r="H44" s="48" t="s">
        <v>84</v>
      </c>
      <c r="I44" s="48" t="s">
        <v>85</v>
      </c>
      <c r="J44" s="48" t="s">
        <v>86</v>
      </c>
      <c r="Q44" t="s">
        <v>72</v>
      </c>
      <c r="R44">
        <v>6</v>
      </c>
      <c r="S44">
        <v>785.53867509504164</v>
      </c>
      <c r="T44">
        <v>130.92311251584027</v>
      </c>
    </row>
    <row r="45" spans="2:25" ht="17" thickBot="1" x14ac:dyDescent="0.25">
      <c r="B45" t="s">
        <v>74</v>
      </c>
      <c r="C45">
        <v>5.2764858748018071</v>
      </c>
      <c r="D45">
        <v>7.6289547130013871</v>
      </c>
      <c r="E45">
        <v>0.69163942811320345</v>
      </c>
      <c r="F45">
        <v>0.51995931174308452</v>
      </c>
      <c r="G45">
        <v>-14.334366535331615</v>
      </c>
      <c r="H45">
        <v>24.887338284935229</v>
      </c>
      <c r="I45">
        <v>-14.334366535331615</v>
      </c>
      <c r="J45">
        <v>24.887338284935229</v>
      </c>
      <c r="Q45" s="47" t="s">
        <v>73</v>
      </c>
      <c r="R45" s="47">
        <v>7</v>
      </c>
      <c r="S45" s="47">
        <v>249659.77055000002</v>
      </c>
      <c r="T45" s="47"/>
      <c r="U45" s="47"/>
      <c r="V45" s="47"/>
    </row>
    <row r="46" spans="2:25" ht="17" thickBot="1" x14ac:dyDescent="0.25">
      <c r="B46" s="47" t="s">
        <v>87</v>
      </c>
      <c r="C46" s="47">
        <v>1.9656674753967469</v>
      </c>
      <c r="D46" s="47">
        <v>5.2011617828046766E-2</v>
      </c>
      <c r="E46" s="47">
        <v>37.792853933045315</v>
      </c>
      <c r="F46" s="47">
        <v>2.4434479796027544E-7</v>
      </c>
      <c r="G46" s="47">
        <v>1.8319673553659119</v>
      </c>
      <c r="H46" s="47">
        <v>2.0993675954275819</v>
      </c>
      <c r="I46" s="47">
        <v>1.8319673553659119</v>
      </c>
      <c r="J46" s="47">
        <v>2.0993675954275819</v>
      </c>
    </row>
    <row r="47" spans="2:25" x14ac:dyDescent="0.2">
      <c r="Q47" s="48"/>
      <c r="R47" s="48" t="s">
        <v>80</v>
      </c>
      <c r="S47" s="48" t="s">
        <v>68</v>
      </c>
      <c r="T47" s="48" t="s">
        <v>81</v>
      </c>
      <c r="U47" s="48" t="s">
        <v>82</v>
      </c>
      <c r="V47" s="48" t="s">
        <v>83</v>
      </c>
      <c r="W47" s="48" t="s">
        <v>84</v>
      </c>
      <c r="X47" s="48" t="s">
        <v>85</v>
      </c>
      <c r="Y47" s="48" t="s">
        <v>86</v>
      </c>
    </row>
    <row r="48" spans="2:25" x14ac:dyDescent="0.2">
      <c r="Q48" t="s">
        <v>74</v>
      </c>
      <c r="R48">
        <v>1.1552261865956837</v>
      </c>
      <c r="S48">
        <v>6.2585297327240621</v>
      </c>
      <c r="T48">
        <v>0.18458427712747552</v>
      </c>
      <c r="U48">
        <v>0.85963603632671137</v>
      </c>
      <c r="V48">
        <v>-14.158844387149983</v>
      </c>
      <c r="W48">
        <v>16.469296760341351</v>
      </c>
      <c r="X48">
        <v>-14.158844387149983</v>
      </c>
      <c r="Y48">
        <v>16.469296760341351</v>
      </c>
    </row>
    <row r="49" spans="17:25" ht="17" thickBot="1" x14ac:dyDescent="0.25">
      <c r="Q49" s="47" t="s">
        <v>87</v>
      </c>
      <c r="R49" s="47">
        <v>1.9880145023539795</v>
      </c>
      <c r="S49" s="47">
        <v>4.5597154644027936E-2</v>
      </c>
      <c r="T49" s="47">
        <v>43.599529792466086</v>
      </c>
      <c r="U49" s="47">
        <v>9.7458591958953262E-9</v>
      </c>
      <c r="V49" s="47">
        <v>1.8764422842770176</v>
      </c>
      <c r="W49" s="47">
        <v>2.0995867204309415</v>
      </c>
      <c r="X49" s="47">
        <v>1.8764422842770176</v>
      </c>
      <c r="Y49" s="47">
        <v>2.0995867204309415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E70D-04B9-F142-94AE-43B1B7D69494}">
  <dimension ref="A1:Z47"/>
  <sheetViews>
    <sheetView workbookViewId="0">
      <selection activeCell="H8" sqref="H8"/>
    </sheetView>
  </sheetViews>
  <sheetFormatPr baseColWidth="10" defaultRowHeight="16" x14ac:dyDescent="0.2"/>
  <cols>
    <col min="2" max="2" width="27.1640625" customWidth="1"/>
  </cols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19.670000000000002</v>
      </c>
      <c r="B3">
        <v>100</v>
      </c>
    </row>
    <row r="4" spans="1:2" x14ac:dyDescent="0.2">
      <c r="A4">
        <v>48.6</v>
      </c>
      <c r="B4">
        <v>240</v>
      </c>
    </row>
    <row r="5" spans="1:2" x14ac:dyDescent="0.2">
      <c r="A5">
        <v>100</v>
      </c>
      <c r="B5">
        <v>500</v>
      </c>
    </row>
    <row r="6" spans="1:2" x14ac:dyDescent="0.2">
      <c r="A6">
        <v>160</v>
      </c>
      <c r="B6">
        <v>778</v>
      </c>
    </row>
    <row r="7" spans="1:2" x14ac:dyDescent="0.2">
      <c r="A7">
        <v>215</v>
      </c>
      <c r="B7">
        <v>1000</v>
      </c>
    </row>
    <row r="8" spans="1:2" x14ac:dyDescent="0.2">
      <c r="A8">
        <v>129.86000000000001</v>
      </c>
      <c r="B8">
        <v>600</v>
      </c>
    </row>
    <row r="9" spans="1:2" x14ac:dyDescent="0.2">
      <c r="A9">
        <v>7.87</v>
      </c>
      <c r="B9">
        <v>50</v>
      </c>
    </row>
    <row r="10" spans="1:2" x14ac:dyDescent="0.2">
      <c r="A10" t="s">
        <v>58</v>
      </c>
      <c r="B10" t="s">
        <v>59</v>
      </c>
    </row>
    <row r="13" spans="1:2" x14ac:dyDescent="0.2">
      <c r="A13" t="s">
        <v>60</v>
      </c>
      <c r="B13">
        <v>6.6540058370044832</v>
      </c>
    </row>
    <row r="14" spans="1:2" x14ac:dyDescent="0.2">
      <c r="A14" t="s">
        <v>61</v>
      </c>
      <c r="B14">
        <f>(3.3*B13)/2.37</f>
        <v>9.2650714186138359</v>
      </c>
    </row>
    <row r="15" spans="1:2" x14ac:dyDescent="0.2">
      <c r="A15" t="s">
        <v>62</v>
      </c>
      <c r="B15">
        <f>(10*B13)/2.37</f>
        <v>28.075973995799504</v>
      </c>
    </row>
    <row r="29" spans="2:19" x14ac:dyDescent="0.2">
      <c r="B29" t="s">
        <v>63</v>
      </c>
    </row>
    <row r="30" spans="2:19" ht="17" thickBot="1" x14ac:dyDescent="0.25">
      <c r="R30" t="s">
        <v>63</v>
      </c>
    </row>
    <row r="31" spans="2:19" ht="17" thickBot="1" x14ac:dyDescent="0.25">
      <c r="B31" s="49" t="s">
        <v>64</v>
      </c>
      <c r="C31" s="49"/>
    </row>
    <row r="32" spans="2:19" x14ac:dyDescent="0.2">
      <c r="B32" t="s">
        <v>65</v>
      </c>
      <c r="C32">
        <v>0.99807011368898935</v>
      </c>
      <c r="R32" s="49" t="s">
        <v>64</v>
      </c>
      <c r="S32" s="49"/>
    </row>
    <row r="33" spans="2:26" x14ac:dyDescent="0.2">
      <c r="B33" t="s">
        <v>66</v>
      </c>
      <c r="C33">
        <v>0.99614395183915216</v>
      </c>
      <c r="R33" t="s">
        <v>65</v>
      </c>
      <c r="S33">
        <v>0.99818851505014505</v>
      </c>
    </row>
    <row r="34" spans="2:26" x14ac:dyDescent="0.2">
      <c r="B34" t="s">
        <v>67</v>
      </c>
      <c r="C34">
        <v>0.99537274220698246</v>
      </c>
      <c r="R34" t="s">
        <v>66</v>
      </c>
      <c r="S34">
        <v>0.99638031157801377</v>
      </c>
    </row>
    <row r="35" spans="2:26" x14ac:dyDescent="0.2">
      <c r="B35" t="s">
        <v>68</v>
      </c>
      <c r="C35">
        <v>12.577393334885297</v>
      </c>
      <c r="R35" t="s">
        <v>67</v>
      </c>
      <c r="S35">
        <v>0.99577703017434949</v>
      </c>
    </row>
    <row r="36" spans="2:26" ht="17" thickBot="1" x14ac:dyDescent="0.25">
      <c r="B36" s="47" t="s">
        <v>69</v>
      </c>
      <c r="C36" s="47">
        <v>7</v>
      </c>
      <c r="R36" t="s">
        <v>68</v>
      </c>
      <c r="S36">
        <v>12.274091946680054</v>
      </c>
    </row>
    <row r="37" spans="2:26" ht="17" thickBot="1" x14ac:dyDescent="0.25">
      <c r="R37" s="47" t="s">
        <v>69</v>
      </c>
      <c r="S37" s="47">
        <v>8</v>
      </c>
    </row>
    <row r="38" spans="2:26" ht="17" thickBot="1" x14ac:dyDescent="0.25">
      <c r="B38" t="s">
        <v>70</v>
      </c>
    </row>
    <row r="39" spans="2:26" ht="17" thickBot="1" x14ac:dyDescent="0.25">
      <c r="B39" s="48"/>
      <c r="C39" s="48" t="s">
        <v>75</v>
      </c>
      <c r="D39" s="48" t="s">
        <v>76</v>
      </c>
      <c r="E39" s="48" t="s">
        <v>77</v>
      </c>
      <c r="F39" s="48" t="s">
        <v>78</v>
      </c>
      <c r="G39" s="48" t="s">
        <v>79</v>
      </c>
      <c r="R39" t="s">
        <v>70</v>
      </c>
    </row>
    <row r="40" spans="2:26" x14ac:dyDescent="0.2">
      <c r="B40" t="s">
        <v>71</v>
      </c>
      <c r="C40">
        <v>1</v>
      </c>
      <c r="D40">
        <v>204329.43922735503</v>
      </c>
      <c r="E40">
        <v>204329.43922735503</v>
      </c>
      <c r="F40">
        <v>1291.6643027873361</v>
      </c>
      <c r="G40">
        <v>3.1393085521428979E-7</v>
      </c>
      <c r="R40" s="48"/>
      <c r="S40" s="48" t="s">
        <v>75</v>
      </c>
      <c r="T40" s="48" t="s">
        <v>76</v>
      </c>
      <c r="U40" s="48" t="s">
        <v>77</v>
      </c>
      <c r="V40" s="48" t="s">
        <v>78</v>
      </c>
      <c r="W40" s="48" t="s">
        <v>79</v>
      </c>
    </row>
    <row r="41" spans="2:26" x14ac:dyDescent="0.2">
      <c r="B41" t="s">
        <v>72</v>
      </c>
      <c r="C41">
        <v>5</v>
      </c>
      <c r="D41">
        <v>790.95411550208541</v>
      </c>
      <c r="E41">
        <v>158.19082310041708</v>
      </c>
      <c r="R41" t="s">
        <v>71</v>
      </c>
      <c r="S41">
        <v>1</v>
      </c>
      <c r="T41">
        <v>248819.2310888067</v>
      </c>
      <c r="U41">
        <v>248819.2310888067</v>
      </c>
      <c r="V41">
        <v>1651.6012353869</v>
      </c>
      <c r="W41">
        <v>1.4840685908487983E-8</v>
      </c>
    </row>
    <row r="42" spans="2:26" ht="17" thickBot="1" x14ac:dyDescent="0.25">
      <c r="B42" s="47" t="s">
        <v>73</v>
      </c>
      <c r="C42" s="47">
        <v>6</v>
      </c>
      <c r="D42" s="47">
        <v>205120.39334285713</v>
      </c>
      <c r="E42" s="47"/>
      <c r="F42" s="47"/>
      <c r="G42" s="47"/>
      <c r="R42" t="s">
        <v>72</v>
      </c>
      <c r="S42">
        <v>6</v>
      </c>
      <c r="T42">
        <v>903.91999869333688</v>
      </c>
      <c r="U42">
        <v>150.65333311555614</v>
      </c>
    </row>
    <row r="43" spans="2:26" ht="17" thickBot="1" x14ac:dyDescent="0.25">
      <c r="R43" s="47" t="s">
        <v>73</v>
      </c>
      <c r="S43" s="47">
        <v>7</v>
      </c>
      <c r="T43" s="47">
        <v>249723.15108750004</v>
      </c>
      <c r="U43" s="47"/>
      <c r="V43" s="47"/>
      <c r="W43" s="47"/>
    </row>
    <row r="44" spans="2:26" ht="17" thickBot="1" x14ac:dyDescent="0.25">
      <c r="B44" s="48"/>
      <c r="C44" s="48" t="s">
        <v>80</v>
      </c>
      <c r="D44" s="48" t="s">
        <v>68</v>
      </c>
      <c r="E44" s="48" t="s">
        <v>81</v>
      </c>
      <c r="F44" s="48" t="s">
        <v>82</v>
      </c>
      <c r="G44" s="48" t="s">
        <v>83</v>
      </c>
      <c r="H44" s="48" t="s">
        <v>84</v>
      </c>
      <c r="I44" s="48" t="s">
        <v>85</v>
      </c>
      <c r="J44" s="48" t="s">
        <v>86</v>
      </c>
    </row>
    <row r="45" spans="2:26" x14ac:dyDescent="0.2">
      <c r="B45" t="s">
        <v>74</v>
      </c>
      <c r="C45">
        <v>7.7349296803558332</v>
      </c>
      <c r="D45">
        <v>7.9661988450526469</v>
      </c>
      <c r="E45">
        <v>0.97096869294940558</v>
      </c>
      <c r="F45">
        <v>0.37615837452041634</v>
      </c>
      <c r="G45">
        <v>-12.742836369803491</v>
      </c>
      <c r="H45">
        <v>28.212695730515158</v>
      </c>
      <c r="I45">
        <v>-12.742836369803491</v>
      </c>
      <c r="J45">
        <v>28.212695730515158</v>
      </c>
      <c r="R45" s="48"/>
      <c r="S45" s="48" t="s">
        <v>80</v>
      </c>
      <c r="T45" s="48" t="s">
        <v>68</v>
      </c>
      <c r="U45" s="48" t="s">
        <v>81</v>
      </c>
      <c r="V45" s="48" t="s">
        <v>82</v>
      </c>
      <c r="W45" s="48" t="s">
        <v>83</v>
      </c>
      <c r="X45" s="48" t="s">
        <v>84</v>
      </c>
      <c r="Y45" s="48" t="s">
        <v>85</v>
      </c>
      <c r="Z45" s="48" t="s">
        <v>86</v>
      </c>
    </row>
    <row r="46" spans="2:26" ht="17" thickBot="1" x14ac:dyDescent="0.25">
      <c r="B46" s="47" t="s">
        <v>87</v>
      </c>
      <c r="C46" s="47">
        <v>2.378239414725686</v>
      </c>
      <c r="D46" s="47">
        <v>6.6172987753916251E-2</v>
      </c>
      <c r="E46" s="47">
        <v>35.939731534714284</v>
      </c>
      <c r="F46" s="47">
        <v>3.1393085521428979E-7</v>
      </c>
      <c r="G46" s="47">
        <v>2.2081363343956846</v>
      </c>
      <c r="H46" s="47">
        <v>2.5483424950556874</v>
      </c>
      <c r="I46" s="47">
        <v>2.2081363343956846</v>
      </c>
      <c r="J46" s="47">
        <v>2.5483424950556874</v>
      </c>
      <c r="R46" t="s">
        <v>74</v>
      </c>
      <c r="S46">
        <v>4.3147825872932231</v>
      </c>
      <c r="T46">
        <v>6.6540058370044832</v>
      </c>
      <c r="U46">
        <v>0.64844887320322253</v>
      </c>
      <c r="V46">
        <v>0.54070219254959684</v>
      </c>
      <c r="W46">
        <v>-11.966983152860852</v>
      </c>
      <c r="X46">
        <v>20.596548327447298</v>
      </c>
      <c r="Y46">
        <v>-11.966983152860852</v>
      </c>
      <c r="Z46">
        <v>20.596548327447298</v>
      </c>
    </row>
    <row r="47" spans="2:26" ht="17" thickBot="1" x14ac:dyDescent="0.25">
      <c r="R47" s="47" t="s">
        <v>87</v>
      </c>
      <c r="S47" s="47">
        <v>2.4007081322485861</v>
      </c>
      <c r="T47" s="47">
        <v>5.9072692211890085E-2</v>
      </c>
      <c r="U47" s="47">
        <v>40.639897088783343</v>
      </c>
      <c r="V47" s="47">
        <v>1.484068590848793E-8</v>
      </c>
      <c r="W47" s="47">
        <v>2.256162461596273</v>
      </c>
      <c r="X47" s="47">
        <v>2.5452538029008993</v>
      </c>
      <c r="Y47" s="47">
        <v>2.256162461596273</v>
      </c>
      <c r="Z47" s="47">
        <v>2.5452538029008993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4DB5-1E48-B24D-B227-3A75349E9D3B}">
  <dimension ref="A1:J47"/>
  <sheetViews>
    <sheetView topLeftCell="B6" workbookViewId="0">
      <selection activeCell="D13" sqref="D13"/>
    </sheetView>
  </sheetViews>
  <sheetFormatPr baseColWidth="10" defaultRowHeight="16" x14ac:dyDescent="0.2"/>
  <cols>
    <col min="2" max="2" width="30" customWidth="1"/>
  </cols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22</v>
      </c>
      <c r="B3">
        <v>100</v>
      </c>
    </row>
    <row r="4" spans="1:2" x14ac:dyDescent="0.2">
      <c r="A4">
        <v>44</v>
      </c>
      <c r="B4">
        <v>300</v>
      </c>
    </row>
    <row r="5" spans="1:2" x14ac:dyDescent="0.2">
      <c r="A5">
        <v>98</v>
      </c>
      <c r="B5">
        <v>500</v>
      </c>
    </row>
    <row r="6" spans="1:2" x14ac:dyDescent="0.2">
      <c r="A6">
        <v>169</v>
      </c>
      <c r="B6">
        <v>800</v>
      </c>
    </row>
    <row r="7" spans="1:2" x14ac:dyDescent="0.2">
      <c r="A7">
        <v>198</v>
      </c>
      <c r="B7">
        <v>1000</v>
      </c>
    </row>
    <row r="8" spans="1:2" x14ac:dyDescent="0.2">
      <c r="A8">
        <v>138</v>
      </c>
      <c r="B8">
        <v>600</v>
      </c>
    </row>
    <row r="9" spans="1:2" x14ac:dyDescent="0.2">
      <c r="A9">
        <v>8.36</v>
      </c>
      <c r="B9">
        <v>50</v>
      </c>
    </row>
    <row r="11" spans="1:2" x14ac:dyDescent="0.2">
      <c r="A11" t="s">
        <v>58</v>
      </c>
      <c r="B11" t="s">
        <v>59</v>
      </c>
    </row>
    <row r="14" spans="1:2" x14ac:dyDescent="0.2">
      <c r="A14" t="s">
        <v>60</v>
      </c>
      <c r="B14">
        <v>5.7727842203438993</v>
      </c>
    </row>
    <row r="15" spans="1:2" x14ac:dyDescent="0.2">
      <c r="A15" t="s">
        <v>61</v>
      </c>
      <c r="B15">
        <f>(3.3*B14)/2.45</f>
        <v>7.7755869090346392</v>
      </c>
    </row>
    <row r="16" spans="1:2" x14ac:dyDescent="0.2">
      <c r="A16" t="s">
        <v>62</v>
      </c>
      <c r="B16">
        <f>(10*B14)/2.45</f>
        <v>23.56238457283224</v>
      </c>
    </row>
    <row r="30" spans="2:3" x14ac:dyDescent="0.2">
      <c r="B30" t="s">
        <v>63</v>
      </c>
    </row>
    <row r="31" spans="2:3" ht="17" thickBot="1" x14ac:dyDescent="0.25"/>
    <row r="32" spans="2:3" x14ac:dyDescent="0.2">
      <c r="B32" s="49" t="s">
        <v>64</v>
      </c>
      <c r="C32" s="49"/>
    </row>
    <row r="33" spans="2:10" x14ac:dyDescent="0.2">
      <c r="B33" t="s">
        <v>65</v>
      </c>
      <c r="C33">
        <v>0.99866600945711448</v>
      </c>
    </row>
    <row r="34" spans="2:10" x14ac:dyDescent="0.2">
      <c r="B34" t="s">
        <v>66</v>
      </c>
      <c r="C34">
        <v>0.99733379844499748</v>
      </c>
    </row>
    <row r="35" spans="2:10" x14ac:dyDescent="0.2">
      <c r="B35" t="s">
        <v>67</v>
      </c>
      <c r="C35">
        <v>0.99688943151916376</v>
      </c>
    </row>
    <row r="36" spans="2:10" x14ac:dyDescent="0.2">
      <c r="B36" t="s">
        <v>68</v>
      </c>
      <c r="C36">
        <v>10.5207757487567</v>
      </c>
    </row>
    <row r="37" spans="2:10" ht="17" thickBot="1" x14ac:dyDescent="0.25">
      <c r="B37" s="47" t="s">
        <v>69</v>
      </c>
      <c r="C37" s="47">
        <v>8</v>
      </c>
    </row>
    <row r="39" spans="2:10" ht="17" thickBot="1" x14ac:dyDescent="0.25">
      <c r="B39" t="s">
        <v>70</v>
      </c>
    </row>
    <row r="40" spans="2:10" x14ac:dyDescent="0.2">
      <c r="B40" s="48"/>
      <c r="C40" s="48" t="s">
        <v>75</v>
      </c>
      <c r="D40" s="48" t="s">
        <v>76</v>
      </c>
      <c r="E40" s="48" t="s">
        <v>77</v>
      </c>
      <c r="F40" s="48" t="s">
        <v>78</v>
      </c>
      <c r="G40" s="48" t="s">
        <v>79</v>
      </c>
    </row>
    <row r="41" spans="2:10" x14ac:dyDescent="0.2">
      <c r="B41" t="s">
        <v>71</v>
      </c>
      <c r="C41">
        <v>1</v>
      </c>
      <c r="D41">
        <v>248424.45021586621</v>
      </c>
      <c r="E41">
        <v>248424.45021586621</v>
      </c>
      <c r="F41">
        <v>2244.3925064263749</v>
      </c>
      <c r="G41">
        <v>5.9287570057612716E-9</v>
      </c>
    </row>
    <row r="42" spans="2:10" x14ac:dyDescent="0.2">
      <c r="B42" t="s">
        <v>72</v>
      </c>
      <c r="C42">
        <v>6</v>
      </c>
      <c r="D42">
        <v>664.12033413376264</v>
      </c>
      <c r="E42">
        <v>110.68672235562711</v>
      </c>
    </row>
    <row r="43" spans="2:10" ht="17" thickBot="1" x14ac:dyDescent="0.25">
      <c r="B43" s="47" t="s">
        <v>73</v>
      </c>
      <c r="C43" s="47">
        <v>7</v>
      </c>
      <c r="D43" s="47">
        <v>249088.57054999997</v>
      </c>
      <c r="E43" s="47"/>
      <c r="F43" s="47"/>
      <c r="G43" s="47"/>
    </row>
    <row r="44" spans="2:10" ht="17" thickBot="1" x14ac:dyDescent="0.25"/>
    <row r="45" spans="2:10" x14ac:dyDescent="0.2">
      <c r="B45" s="48"/>
      <c r="C45" s="48" t="s">
        <v>80</v>
      </c>
      <c r="D45" s="48" t="s">
        <v>68</v>
      </c>
      <c r="E45" s="48" t="s">
        <v>81</v>
      </c>
      <c r="F45" s="48" t="s">
        <v>82</v>
      </c>
      <c r="G45" s="48" t="s">
        <v>83</v>
      </c>
      <c r="H45" s="48" t="s">
        <v>84</v>
      </c>
      <c r="I45" s="48" t="s">
        <v>85</v>
      </c>
      <c r="J45" s="48" t="s">
        <v>86</v>
      </c>
    </row>
    <row r="46" spans="2:10" x14ac:dyDescent="0.2">
      <c r="B46" t="s">
        <v>74</v>
      </c>
      <c r="C46">
        <v>0.63803196057659761</v>
      </c>
      <c r="D46">
        <v>5.7727842203438993</v>
      </c>
      <c r="E46">
        <v>0.11052413120312134</v>
      </c>
      <c r="F46">
        <v>0.91559798695006078</v>
      </c>
      <c r="G46">
        <v>-13.487462162285563</v>
      </c>
      <c r="H46">
        <v>14.763526083438759</v>
      </c>
      <c r="I46">
        <v>-13.487462162285563</v>
      </c>
      <c r="J46">
        <v>14.763526083438759</v>
      </c>
    </row>
    <row r="47" spans="2:10" ht="17" thickBot="1" x14ac:dyDescent="0.25">
      <c r="B47" s="47" t="s">
        <v>87</v>
      </c>
      <c r="C47" s="47">
        <v>2.4556119295458894</v>
      </c>
      <c r="D47" s="47">
        <v>5.1833475468118569E-2</v>
      </c>
      <c r="E47" s="47">
        <v>47.375019856738582</v>
      </c>
      <c r="F47" s="47">
        <v>5.9287570057612716E-9</v>
      </c>
      <c r="G47" s="47">
        <v>2.3287799841369181</v>
      </c>
      <c r="H47" s="47">
        <v>2.5824438749548606</v>
      </c>
      <c r="I47" s="47">
        <v>2.3287799841369181</v>
      </c>
      <c r="J47" s="47">
        <v>2.5824438749548606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6F55-AA56-834E-A6BE-241B820ADC13}">
  <dimension ref="A1:J47"/>
  <sheetViews>
    <sheetView tabSelected="1" topLeftCell="D1" workbookViewId="0">
      <selection activeCell="E14" sqref="E14"/>
    </sheetView>
  </sheetViews>
  <sheetFormatPr baseColWidth="10" defaultRowHeight="16" x14ac:dyDescent="0.2"/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37</v>
      </c>
      <c r="B3">
        <v>100</v>
      </c>
    </row>
    <row r="4" spans="1:2" x14ac:dyDescent="0.2">
      <c r="A4">
        <v>83.9</v>
      </c>
      <c r="B4">
        <v>260</v>
      </c>
    </row>
    <row r="5" spans="1:2" x14ac:dyDescent="0.2">
      <c r="A5">
        <v>166.61</v>
      </c>
      <c r="B5">
        <v>500</v>
      </c>
    </row>
    <row r="6" spans="1:2" x14ac:dyDescent="0.2">
      <c r="A6">
        <v>270</v>
      </c>
      <c r="B6">
        <v>800</v>
      </c>
    </row>
    <row r="7" spans="1:2" x14ac:dyDescent="0.2">
      <c r="A7">
        <v>333.22</v>
      </c>
      <c r="B7">
        <v>900</v>
      </c>
    </row>
    <row r="8" spans="1:2" x14ac:dyDescent="0.2">
      <c r="A8">
        <v>228</v>
      </c>
      <c r="B8">
        <v>600</v>
      </c>
    </row>
    <row r="9" spans="1:2" x14ac:dyDescent="0.2">
      <c r="A9">
        <v>16</v>
      </c>
      <c r="B9">
        <v>40</v>
      </c>
    </row>
    <row r="11" spans="1:2" x14ac:dyDescent="0.2">
      <c r="A11" t="s">
        <v>58</v>
      </c>
      <c r="B11" t="s">
        <v>59</v>
      </c>
    </row>
    <row r="14" spans="1:2" x14ac:dyDescent="0.2">
      <c r="A14" t="s">
        <v>60</v>
      </c>
      <c r="B14">
        <v>2.4756658452885869</v>
      </c>
    </row>
    <row r="15" spans="1:2" x14ac:dyDescent="0.2">
      <c r="A15" t="s">
        <v>61</v>
      </c>
      <c r="B15">
        <f>(3.3*B14)/1.499</f>
        <v>5.4500982584738731</v>
      </c>
    </row>
    <row r="16" spans="1:2" x14ac:dyDescent="0.2">
      <c r="A16" t="s">
        <v>62</v>
      </c>
      <c r="B16">
        <f>(10*B14)/1.499</f>
        <v>16.515449268102646</v>
      </c>
    </row>
    <row r="30" spans="2:3" x14ac:dyDescent="0.2">
      <c r="B30" t="s">
        <v>63</v>
      </c>
    </row>
    <row r="31" spans="2:3" ht="17" thickBot="1" x14ac:dyDescent="0.25"/>
    <row r="32" spans="2:3" x14ac:dyDescent="0.2">
      <c r="B32" s="49" t="s">
        <v>64</v>
      </c>
      <c r="C32" s="49"/>
    </row>
    <row r="33" spans="2:10" x14ac:dyDescent="0.2">
      <c r="B33" t="s">
        <v>65</v>
      </c>
      <c r="C33">
        <v>0.99975995871523782</v>
      </c>
    </row>
    <row r="34" spans="2:10" x14ac:dyDescent="0.2">
      <c r="B34" t="s">
        <v>66</v>
      </c>
      <c r="C34">
        <v>0.99951997505029411</v>
      </c>
    </row>
    <row r="35" spans="2:10" x14ac:dyDescent="0.2">
      <c r="B35" t="s">
        <v>67</v>
      </c>
      <c r="C35">
        <v>0.99943997089200975</v>
      </c>
    </row>
    <row r="36" spans="2:10" x14ac:dyDescent="0.2">
      <c r="B36" t="s">
        <v>68</v>
      </c>
      <c r="C36">
        <v>4.4661476069440686</v>
      </c>
    </row>
    <row r="37" spans="2:10" ht="17" thickBot="1" x14ac:dyDescent="0.25">
      <c r="B37" s="47" t="s">
        <v>69</v>
      </c>
      <c r="C37" s="47">
        <v>8</v>
      </c>
    </row>
    <row r="39" spans="2:10" ht="17" thickBot="1" x14ac:dyDescent="0.25">
      <c r="B39" t="s">
        <v>70</v>
      </c>
    </row>
    <row r="40" spans="2:10" x14ac:dyDescent="0.2">
      <c r="B40" s="48"/>
      <c r="C40" s="48" t="s">
        <v>75</v>
      </c>
      <c r="D40" s="48" t="s">
        <v>76</v>
      </c>
      <c r="E40" s="48" t="s">
        <v>77</v>
      </c>
      <c r="F40" s="48" t="s">
        <v>78</v>
      </c>
      <c r="G40" s="48" t="s">
        <v>79</v>
      </c>
    </row>
    <row r="41" spans="2:10" x14ac:dyDescent="0.2">
      <c r="B41" t="s">
        <v>71</v>
      </c>
      <c r="C41">
        <v>1</v>
      </c>
      <c r="D41">
        <v>249198.29255331791</v>
      </c>
      <c r="E41">
        <v>249198.29255331791</v>
      </c>
      <c r="F41">
        <v>12493.350301844705</v>
      </c>
      <c r="G41">
        <v>3.4571613302755798E-11</v>
      </c>
    </row>
    <row r="42" spans="2:10" x14ac:dyDescent="0.2">
      <c r="B42" t="s">
        <v>72</v>
      </c>
      <c r="C42">
        <v>6</v>
      </c>
      <c r="D42">
        <v>119.67884668207337</v>
      </c>
      <c r="E42">
        <v>19.946474447012228</v>
      </c>
    </row>
    <row r="43" spans="2:10" ht="17" thickBot="1" x14ac:dyDescent="0.25">
      <c r="B43" s="47" t="s">
        <v>73</v>
      </c>
      <c r="C43" s="47">
        <v>7</v>
      </c>
      <c r="D43" s="47">
        <v>249317.97139999998</v>
      </c>
      <c r="E43" s="47"/>
      <c r="F43" s="47"/>
      <c r="G43" s="47"/>
    </row>
    <row r="44" spans="2:10" ht="17" thickBot="1" x14ac:dyDescent="0.25"/>
    <row r="45" spans="2:10" x14ac:dyDescent="0.2">
      <c r="B45" s="48"/>
      <c r="C45" s="48" t="s">
        <v>80</v>
      </c>
      <c r="D45" s="48" t="s">
        <v>68</v>
      </c>
      <c r="E45" s="48" t="s">
        <v>81</v>
      </c>
      <c r="F45" s="48" t="s">
        <v>82</v>
      </c>
      <c r="G45" s="48" t="s">
        <v>83</v>
      </c>
      <c r="H45" s="48" t="s">
        <v>84</v>
      </c>
      <c r="I45" s="48" t="s">
        <v>85</v>
      </c>
      <c r="J45" s="48" t="s">
        <v>86</v>
      </c>
    </row>
    <row r="46" spans="2:10" x14ac:dyDescent="0.2">
      <c r="B46" t="s">
        <v>74</v>
      </c>
      <c r="C46">
        <v>-3.5119725245682218</v>
      </c>
      <c r="D46">
        <v>2.4756658452885869</v>
      </c>
      <c r="E46">
        <v>-1.4185971548833294</v>
      </c>
      <c r="F46">
        <v>0.20580862781197604</v>
      </c>
      <c r="G46">
        <v>-9.5697086208796946</v>
      </c>
      <c r="H46">
        <v>2.5457635717432501</v>
      </c>
      <c r="I46">
        <v>-9.5697086208796946</v>
      </c>
      <c r="J46">
        <v>2.5457635717432501</v>
      </c>
    </row>
    <row r="47" spans="2:10" ht="17" thickBot="1" x14ac:dyDescent="0.25">
      <c r="B47" s="47" t="s">
        <v>87</v>
      </c>
      <c r="C47" s="47">
        <v>1.4997367992228932</v>
      </c>
      <c r="D47" s="47">
        <v>1.3417623126203272E-2</v>
      </c>
      <c r="E47" s="47">
        <v>111.77365656470539</v>
      </c>
      <c r="F47" s="47">
        <v>3.4571613302755798E-11</v>
      </c>
      <c r="G47" s="47">
        <v>1.4669050581811895</v>
      </c>
      <c r="H47" s="47">
        <v>1.5325685402645968</v>
      </c>
      <c r="I47" s="47">
        <v>1.4669050581811895</v>
      </c>
      <c r="J47" s="47">
        <v>1.5325685402645968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6D4D-DDD1-E84B-8473-79C3DB024936}">
  <dimension ref="A1:K50"/>
  <sheetViews>
    <sheetView workbookViewId="0">
      <selection activeCell="S17" sqref="S17"/>
    </sheetView>
  </sheetViews>
  <sheetFormatPr baseColWidth="10" defaultRowHeight="16" x14ac:dyDescent="0.2"/>
  <sheetData>
    <row r="1" spans="1:2" x14ac:dyDescent="0.2">
      <c r="A1" t="s">
        <v>56</v>
      </c>
      <c r="B1" t="s">
        <v>57</v>
      </c>
    </row>
    <row r="2" spans="1:2" x14ac:dyDescent="0.2">
      <c r="A2">
        <v>2.12</v>
      </c>
      <c r="B2">
        <v>0</v>
      </c>
    </row>
    <row r="3" spans="1:2" x14ac:dyDescent="0.2">
      <c r="A3">
        <v>48</v>
      </c>
      <c r="B3">
        <v>100</v>
      </c>
    </row>
    <row r="4" spans="1:2" x14ac:dyDescent="0.2">
      <c r="A4">
        <v>108.9</v>
      </c>
      <c r="B4">
        <v>250</v>
      </c>
    </row>
    <row r="5" spans="1:2" x14ac:dyDescent="0.2">
      <c r="A5">
        <v>215.55</v>
      </c>
      <c r="B5">
        <v>500</v>
      </c>
    </row>
    <row r="6" spans="1:2" x14ac:dyDescent="0.2">
      <c r="A6">
        <v>344.89</v>
      </c>
      <c r="B6">
        <v>700</v>
      </c>
    </row>
    <row r="7" spans="1:2" x14ac:dyDescent="0.2">
      <c r="A7">
        <v>439</v>
      </c>
      <c r="B7">
        <v>1000</v>
      </c>
    </row>
    <row r="8" spans="1:2" x14ac:dyDescent="0.2">
      <c r="A8">
        <v>320</v>
      </c>
      <c r="B8">
        <v>650</v>
      </c>
    </row>
    <row r="9" spans="1:2" x14ac:dyDescent="0.2">
      <c r="A9">
        <v>17.239999999999998</v>
      </c>
      <c r="B9">
        <v>50</v>
      </c>
    </row>
    <row r="10" spans="1:2" x14ac:dyDescent="0.2">
      <c r="A10">
        <v>600</v>
      </c>
      <c r="B10">
        <v>1200</v>
      </c>
    </row>
    <row r="11" spans="1:2" x14ac:dyDescent="0.2">
      <c r="A11">
        <v>700</v>
      </c>
      <c r="B11">
        <v>1500</v>
      </c>
    </row>
    <row r="12" spans="1:2" x14ac:dyDescent="0.2">
      <c r="A12" t="s">
        <v>58</v>
      </c>
      <c r="B12" t="s">
        <v>59</v>
      </c>
    </row>
    <row r="15" spans="1:2" x14ac:dyDescent="0.2">
      <c r="A15" t="s">
        <v>60</v>
      </c>
      <c r="B15">
        <v>5.7</v>
      </c>
    </row>
    <row r="16" spans="1:2" x14ac:dyDescent="0.2">
      <c r="A16" t="s">
        <v>61</v>
      </c>
      <c r="B16">
        <f>(3.3*B15)/1.12</f>
        <v>16.794642857142854</v>
      </c>
    </row>
    <row r="17" spans="1:2" x14ac:dyDescent="0.2">
      <c r="A17" t="s">
        <v>62</v>
      </c>
      <c r="B17">
        <f>(10*B15)/1.12</f>
        <v>50.892857142857139</v>
      </c>
    </row>
    <row r="33" spans="3:11" x14ac:dyDescent="0.2">
      <c r="C33" t="s">
        <v>63</v>
      </c>
    </row>
    <row r="34" spans="3:11" ht="17" thickBot="1" x14ac:dyDescent="0.25"/>
    <row r="35" spans="3:11" x14ac:dyDescent="0.2">
      <c r="C35" s="49" t="s">
        <v>64</v>
      </c>
      <c r="D35" s="49"/>
    </row>
    <row r="36" spans="3:11" x14ac:dyDescent="0.2">
      <c r="C36" t="s">
        <v>65</v>
      </c>
      <c r="D36">
        <v>0.99760945855369976</v>
      </c>
    </row>
    <row r="37" spans="3:11" x14ac:dyDescent="0.2">
      <c r="C37" t="s">
        <v>66</v>
      </c>
      <c r="D37">
        <v>0.995224631795806</v>
      </c>
    </row>
    <row r="38" spans="3:11" x14ac:dyDescent="0.2">
      <c r="C38" t="s">
        <v>67</v>
      </c>
      <c r="D38">
        <v>0.99442873709510693</v>
      </c>
    </row>
    <row r="39" spans="3:11" x14ac:dyDescent="0.2">
      <c r="C39" t="s">
        <v>68</v>
      </c>
      <c r="D39">
        <v>14.084613264228658</v>
      </c>
    </row>
    <row r="40" spans="3:11" ht="17" thickBot="1" x14ac:dyDescent="0.25">
      <c r="C40" s="47" t="s">
        <v>69</v>
      </c>
      <c r="D40" s="47">
        <v>8</v>
      </c>
    </row>
    <row r="42" spans="3:11" ht="17" thickBot="1" x14ac:dyDescent="0.25">
      <c r="C42" t="s">
        <v>70</v>
      </c>
    </row>
    <row r="43" spans="3:11" x14ac:dyDescent="0.2">
      <c r="C43" s="48"/>
      <c r="D43" s="48" t="s">
        <v>75</v>
      </c>
      <c r="E43" s="48" t="s">
        <v>76</v>
      </c>
      <c r="F43" s="48" t="s">
        <v>77</v>
      </c>
      <c r="G43" s="48" t="s">
        <v>78</v>
      </c>
      <c r="H43" s="48" t="s">
        <v>79</v>
      </c>
    </row>
    <row r="44" spans="3:11" x14ac:dyDescent="0.2">
      <c r="C44" t="s">
        <v>71</v>
      </c>
      <c r="D44">
        <v>1</v>
      </c>
      <c r="E44">
        <v>248059.21010268267</v>
      </c>
      <c r="F44">
        <v>248059.21010268267</v>
      </c>
      <c r="G44">
        <v>1250.4476169042748</v>
      </c>
      <c r="H44">
        <v>3.4091794877793775E-8</v>
      </c>
    </row>
    <row r="45" spans="3:11" x14ac:dyDescent="0.2">
      <c r="C45" t="s">
        <v>72</v>
      </c>
      <c r="D45">
        <v>6</v>
      </c>
      <c r="E45">
        <v>1190.257984817315</v>
      </c>
      <c r="F45">
        <v>198.37633080288583</v>
      </c>
    </row>
    <row r="46" spans="3:11" ht="17" thickBot="1" x14ac:dyDescent="0.25">
      <c r="C46" s="47" t="s">
        <v>73</v>
      </c>
      <c r="D46" s="47">
        <v>7</v>
      </c>
      <c r="E46" s="47">
        <v>249249.46808749999</v>
      </c>
      <c r="F46" s="47"/>
      <c r="G46" s="47"/>
      <c r="H46" s="47"/>
    </row>
    <row r="47" spans="3:11" ht="17" thickBot="1" x14ac:dyDescent="0.25"/>
    <row r="48" spans="3:11" x14ac:dyDescent="0.2">
      <c r="C48" s="48"/>
      <c r="D48" s="48" t="s">
        <v>80</v>
      </c>
      <c r="E48" s="48" t="s">
        <v>68</v>
      </c>
      <c r="F48" s="48" t="s">
        <v>81</v>
      </c>
      <c r="G48" s="48" t="s">
        <v>82</v>
      </c>
      <c r="H48" s="48" t="s">
        <v>83</v>
      </c>
      <c r="I48" s="48" t="s">
        <v>84</v>
      </c>
      <c r="J48" s="48" t="s">
        <v>85</v>
      </c>
      <c r="K48" s="48" t="s">
        <v>86</v>
      </c>
    </row>
    <row r="49" spans="3:11" x14ac:dyDescent="0.2">
      <c r="C49" t="s">
        <v>74</v>
      </c>
      <c r="D49">
        <v>-1.016013187835938</v>
      </c>
      <c r="E49">
        <v>7.7648089559612208</v>
      </c>
      <c r="F49">
        <v>-0.13084844631701098</v>
      </c>
      <c r="G49">
        <v>0.90017219008652294</v>
      </c>
      <c r="H49">
        <v>-20.015816244054047</v>
      </c>
      <c r="I49">
        <v>17.983789868382171</v>
      </c>
      <c r="J49">
        <v>-20.015816244054047</v>
      </c>
      <c r="K49">
        <v>17.983789868382171</v>
      </c>
    </row>
    <row r="50" spans="3:11" ht="17" thickBot="1" x14ac:dyDescent="0.25">
      <c r="C50" s="47" t="s">
        <v>87</v>
      </c>
      <c r="D50" s="47">
        <v>1.1268423517434563</v>
      </c>
      <c r="E50" s="47">
        <v>3.1866209698873188E-2</v>
      </c>
      <c r="F50" s="47">
        <v>35.36166875169036</v>
      </c>
      <c r="G50" s="47">
        <v>3.4091794877793775E-8</v>
      </c>
      <c r="H50" s="47">
        <v>1.0488685455802127</v>
      </c>
      <c r="I50" s="47">
        <v>1.2048161579066998</v>
      </c>
      <c r="J50" s="47">
        <v>1.0488685455802127</v>
      </c>
      <c r="K50" s="47">
        <v>1.2048161579066998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Standard curve 1-CQA</vt:lpstr>
      <vt:lpstr>Standard curve 3-CQA</vt:lpstr>
      <vt:lpstr>Standard curve 4-CQA</vt:lpstr>
      <vt:lpstr>Standard curve 5-CQA</vt:lpstr>
      <vt:lpstr>Standard curve 1,3-diCQA</vt:lpstr>
      <vt:lpstr>Standard curve 1,5-diCQA</vt:lpstr>
      <vt:lpstr>Standard curve 3,4-diCQA</vt:lpstr>
      <vt:lpstr>Standard curve 3,5-diCQA</vt:lpstr>
      <vt:lpstr>Standard curve 4,5-diCQA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Gholamreza Khaksar</cp:lastModifiedBy>
  <dcterms:created xsi:type="dcterms:W3CDTF">2020-12-02T05:04:05Z</dcterms:created>
  <dcterms:modified xsi:type="dcterms:W3CDTF">2023-11-17T08:51:58Z</dcterms:modified>
</cp:coreProperties>
</file>