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535"/>
  </bookViews>
  <sheets>
    <sheet name="Figure 5A" sheetId="3" r:id="rId1"/>
    <sheet name="Figure 5B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5" i="3" l="1"/>
  <c r="W144" i="3"/>
  <c r="W143" i="3"/>
  <c r="W142" i="3"/>
  <c r="W141" i="3"/>
  <c r="X140" i="3"/>
  <c r="W140" i="3"/>
  <c r="X139" i="3"/>
  <c r="AF10" i="3" s="1"/>
  <c r="W139" i="3"/>
  <c r="W138" i="3"/>
  <c r="W137" i="3"/>
  <c r="W136" i="3"/>
  <c r="G136" i="3"/>
  <c r="W135" i="3"/>
  <c r="G135" i="3"/>
  <c r="W134" i="3"/>
  <c r="G134" i="3"/>
  <c r="W133" i="3"/>
  <c r="H133" i="3"/>
  <c r="G133" i="3"/>
  <c r="W132" i="3"/>
  <c r="H132" i="3"/>
  <c r="G132" i="3"/>
  <c r="W131" i="3"/>
  <c r="G131" i="3"/>
  <c r="W130" i="3"/>
  <c r="G130" i="3"/>
  <c r="W129" i="3"/>
  <c r="G129" i="3"/>
  <c r="W128" i="3"/>
  <c r="G128" i="3"/>
  <c r="W127" i="3"/>
  <c r="X123" i="3" s="1"/>
  <c r="AF9" i="3" s="1"/>
  <c r="G127" i="3"/>
  <c r="W126" i="3"/>
  <c r="G126" i="3"/>
  <c r="W125" i="3"/>
  <c r="G125" i="3"/>
  <c r="W124" i="3"/>
  <c r="G124" i="3"/>
  <c r="W123" i="3"/>
  <c r="G123" i="3"/>
  <c r="W122" i="3"/>
  <c r="G122" i="3"/>
  <c r="W121" i="3"/>
  <c r="G121" i="3"/>
  <c r="W120" i="3"/>
  <c r="G120" i="3"/>
  <c r="W119" i="3"/>
  <c r="O119" i="3"/>
  <c r="G119" i="3"/>
  <c r="W118" i="3"/>
  <c r="O118" i="3"/>
  <c r="G118" i="3"/>
  <c r="W117" i="3"/>
  <c r="O117" i="3"/>
  <c r="G117" i="3"/>
  <c r="W116" i="3"/>
  <c r="O116" i="3"/>
  <c r="G116" i="3"/>
  <c r="W115" i="3"/>
  <c r="P115" i="3"/>
  <c r="AD10" i="3" s="1"/>
  <c r="O115" i="3"/>
  <c r="P116" i="3" s="1"/>
  <c r="AL10" i="3" s="1"/>
  <c r="G115" i="3"/>
  <c r="W114" i="3"/>
  <c r="O114" i="3"/>
  <c r="G114" i="3"/>
  <c r="W113" i="3"/>
  <c r="O113" i="3"/>
  <c r="G113" i="3"/>
  <c r="W112" i="3"/>
  <c r="O112" i="3"/>
  <c r="G112" i="3"/>
  <c r="W111" i="3"/>
  <c r="O111" i="3"/>
  <c r="G111" i="3"/>
  <c r="W110" i="3"/>
  <c r="O110" i="3"/>
  <c r="P110" i="3" s="1"/>
  <c r="AD9" i="3" s="1"/>
  <c r="G110" i="3"/>
  <c r="H110" i="3" s="1"/>
  <c r="AB9" i="3" s="1"/>
  <c r="W109" i="3"/>
  <c r="X110" i="3" s="1"/>
  <c r="AN8" i="3" s="1"/>
  <c r="O109" i="3"/>
  <c r="G109" i="3"/>
  <c r="W108" i="3"/>
  <c r="O108" i="3"/>
  <c r="G108" i="3"/>
  <c r="W107" i="3"/>
  <c r="O107" i="3"/>
  <c r="G107" i="3"/>
  <c r="W106" i="3"/>
  <c r="O106" i="3"/>
  <c r="G106" i="3"/>
  <c r="W105" i="3"/>
  <c r="O105" i="3"/>
  <c r="G105" i="3"/>
  <c r="W104" i="3"/>
  <c r="O104" i="3"/>
  <c r="P99" i="3" s="1"/>
  <c r="AD8" i="3" s="1"/>
  <c r="G104" i="3"/>
  <c r="H99" i="3" s="1"/>
  <c r="AB8" i="3" s="1"/>
  <c r="W103" i="3"/>
  <c r="O103" i="3"/>
  <c r="G103" i="3"/>
  <c r="W102" i="3"/>
  <c r="O102" i="3"/>
  <c r="G102" i="3"/>
  <c r="W101" i="3"/>
  <c r="O101" i="3"/>
  <c r="G101" i="3"/>
  <c r="W100" i="3"/>
  <c r="O100" i="3"/>
  <c r="P100" i="3" s="1"/>
  <c r="AL8" i="3" s="1"/>
  <c r="G100" i="3"/>
  <c r="W99" i="3"/>
  <c r="O99" i="3"/>
  <c r="G99" i="3"/>
  <c r="W98" i="3"/>
  <c r="O98" i="3"/>
  <c r="G98" i="3"/>
  <c r="W97" i="3"/>
  <c r="O97" i="3"/>
  <c r="G97" i="3"/>
  <c r="W96" i="3"/>
  <c r="O96" i="3"/>
  <c r="G96" i="3"/>
  <c r="W95" i="3"/>
  <c r="X90" i="3" s="1"/>
  <c r="AN6" i="3" s="1"/>
  <c r="O95" i="3"/>
  <c r="G95" i="3"/>
  <c r="W94" i="3"/>
  <c r="O94" i="3"/>
  <c r="G94" i="3"/>
  <c r="W93" i="3"/>
  <c r="O93" i="3"/>
  <c r="P92" i="3" s="1"/>
  <c r="AD7" i="3" s="1"/>
  <c r="G93" i="3"/>
  <c r="W92" i="3"/>
  <c r="O92" i="3"/>
  <c r="G92" i="3"/>
  <c r="W91" i="3"/>
  <c r="O91" i="3"/>
  <c r="G91" i="3"/>
  <c r="H89" i="3" s="1"/>
  <c r="AB7" i="3" s="1"/>
  <c r="W90" i="3"/>
  <c r="O90" i="3"/>
  <c r="G90" i="3"/>
  <c r="H90" i="3" s="1"/>
  <c r="AJ7" i="3" s="1"/>
  <c r="X89" i="3"/>
  <c r="W89" i="3"/>
  <c r="O89" i="3"/>
  <c r="P86" i="3" s="1"/>
  <c r="AD6" i="3" s="1"/>
  <c r="G89" i="3"/>
  <c r="W88" i="3"/>
  <c r="O88" i="3"/>
  <c r="G88" i="3"/>
  <c r="W87" i="3"/>
  <c r="G87" i="3"/>
  <c r="H84" i="3" s="1"/>
  <c r="AJ6" i="3" s="1"/>
  <c r="O86" i="3"/>
  <c r="G86" i="3"/>
  <c r="W85" i="3"/>
  <c r="O85" i="3"/>
  <c r="G85" i="3"/>
  <c r="W84" i="3"/>
  <c r="O84" i="3"/>
  <c r="G84" i="3"/>
  <c r="W83" i="3"/>
  <c r="O83" i="3"/>
  <c r="G83" i="3"/>
  <c r="H83" i="3" s="1"/>
  <c r="AB6" i="3" s="1"/>
  <c r="W82" i="3"/>
  <c r="O82" i="3"/>
  <c r="G82" i="3"/>
  <c r="H81" i="3" s="1"/>
  <c r="AJ5" i="3" s="1"/>
  <c r="W81" i="3"/>
  <c r="O81" i="3"/>
  <c r="G81" i="3"/>
  <c r="X80" i="3"/>
  <c r="AF5" i="3" s="1"/>
  <c r="W80" i="3"/>
  <c r="X81" i="3" s="1"/>
  <c r="AN5" i="3" s="1"/>
  <c r="O80" i="3"/>
  <c r="P80" i="3" s="1"/>
  <c r="AD5" i="3" s="1"/>
  <c r="G80" i="3"/>
  <c r="H80" i="3" s="1"/>
  <c r="AB5" i="3" s="1"/>
  <c r="W77" i="3"/>
  <c r="W76" i="3"/>
  <c r="W75" i="3"/>
  <c r="W74" i="3"/>
  <c r="W73" i="3"/>
  <c r="W72" i="3"/>
  <c r="O72" i="3"/>
  <c r="W71" i="3"/>
  <c r="O71" i="3"/>
  <c r="X70" i="3"/>
  <c r="AE10" i="3" s="1"/>
  <c r="W70" i="3"/>
  <c r="X71" i="3" s="1"/>
  <c r="AM10" i="3" s="1"/>
  <c r="O70" i="3"/>
  <c r="W69" i="3"/>
  <c r="O69" i="3"/>
  <c r="W68" i="3"/>
  <c r="O68" i="3"/>
  <c r="P69" i="3" s="1"/>
  <c r="AK10" i="3" s="1"/>
  <c r="W67" i="3"/>
  <c r="O67" i="3"/>
  <c r="W66" i="3"/>
  <c r="O66" i="3"/>
  <c r="W65" i="3"/>
  <c r="O65" i="3"/>
  <c r="W64" i="3"/>
  <c r="O64" i="3"/>
  <c r="W63" i="3"/>
  <c r="O63" i="3"/>
  <c r="W62" i="3"/>
  <c r="O62" i="3"/>
  <c r="W61" i="3"/>
  <c r="O61" i="3"/>
  <c r="W60" i="3"/>
  <c r="O60" i="3"/>
  <c r="W59" i="3"/>
  <c r="O59" i="3"/>
  <c r="W58" i="3"/>
  <c r="O58" i="3"/>
  <c r="W57" i="3"/>
  <c r="O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G49" i="3"/>
  <c r="W48" i="3"/>
  <c r="O48" i="3"/>
  <c r="G48" i="3"/>
  <c r="W47" i="3"/>
  <c r="O47" i="3"/>
  <c r="G47" i="3"/>
  <c r="H47" i="3" s="1"/>
  <c r="AI10" i="3" s="1"/>
  <c r="W46" i="3"/>
  <c r="O46" i="3"/>
  <c r="P45" i="3" s="1"/>
  <c r="AK9" i="3" s="1"/>
  <c r="G46" i="3"/>
  <c r="H46" i="3" s="1"/>
  <c r="AA10" i="3" s="1"/>
  <c r="W45" i="3"/>
  <c r="X45" i="3" s="1"/>
  <c r="AE9" i="3" s="1"/>
  <c r="O45" i="3"/>
  <c r="G45" i="3"/>
  <c r="W44" i="3"/>
  <c r="O44" i="3"/>
  <c r="P44" i="3" s="1"/>
  <c r="AC9" i="3" s="1"/>
  <c r="G44" i="3"/>
  <c r="W43" i="3"/>
  <c r="O43" i="3"/>
  <c r="G43" i="3"/>
  <c r="W42" i="3"/>
  <c r="O42" i="3"/>
  <c r="G42" i="3"/>
  <c r="W41" i="3"/>
  <c r="O41" i="3"/>
  <c r="G41" i="3"/>
  <c r="W40" i="3"/>
  <c r="O40" i="3"/>
  <c r="G40" i="3"/>
  <c r="H37" i="3" s="1"/>
  <c r="AI9" i="3" s="1"/>
  <c r="W39" i="3"/>
  <c r="O39" i="3"/>
  <c r="G39" i="3"/>
  <c r="W38" i="3"/>
  <c r="O38" i="3"/>
  <c r="G38" i="3"/>
  <c r="W37" i="3"/>
  <c r="O37" i="3"/>
  <c r="G37" i="3"/>
  <c r="W36" i="3"/>
  <c r="O36" i="3"/>
  <c r="G36" i="3"/>
  <c r="X35" i="3"/>
  <c r="AE8" i="3" s="1"/>
  <c r="W35" i="3"/>
  <c r="X36" i="3" s="1"/>
  <c r="AM8" i="3" s="1"/>
  <c r="O35" i="3"/>
  <c r="G35" i="3"/>
  <c r="W34" i="3"/>
  <c r="O34" i="3"/>
  <c r="G34" i="3"/>
  <c r="W33" i="3"/>
  <c r="O33" i="3"/>
  <c r="G33" i="3"/>
  <c r="V32" i="3"/>
  <c r="W32" i="3" s="1"/>
  <c r="O32" i="3"/>
  <c r="G32" i="3"/>
  <c r="W31" i="3"/>
  <c r="V31" i="3"/>
  <c r="O31" i="3"/>
  <c r="G31" i="3"/>
  <c r="V30" i="3"/>
  <c r="W30" i="3" s="1"/>
  <c r="X15" i="3" s="1"/>
  <c r="AE7" i="3" s="1"/>
  <c r="O30" i="3"/>
  <c r="G30" i="3"/>
  <c r="W29" i="3"/>
  <c r="V29" i="3"/>
  <c r="O29" i="3"/>
  <c r="P29" i="3" s="1"/>
  <c r="AC8" i="3" s="1"/>
  <c r="G29" i="3"/>
  <c r="H29" i="3" s="1"/>
  <c r="AA8" i="3" s="1"/>
  <c r="W28" i="3"/>
  <c r="O28" i="3"/>
  <c r="G28" i="3"/>
  <c r="W27" i="3"/>
  <c r="O27" i="3"/>
  <c r="G27" i="3"/>
  <c r="W26" i="3"/>
  <c r="O26" i="3"/>
  <c r="G26" i="3"/>
  <c r="W25" i="3"/>
  <c r="O25" i="3"/>
  <c r="G25" i="3"/>
  <c r="W24" i="3"/>
  <c r="O24" i="3"/>
  <c r="G24" i="3"/>
  <c r="W23" i="3"/>
  <c r="O23" i="3"/>
  <c r="G23" i="3"/>
  <c r="W22" i="3"/>
  <c r="O22" i="3"/>
  <c r="G22" i="3"/>
  <c r="W21" i="3"/>
  <c r="O21" i="3"/>
  <c r="G21" i="3"/>
  <c r="W20" i="3"/>
  <c r="O20" i="3"/>
  <c r="G20" i="3"/>
  <c r="H16" i="3" s="1"/>
  <c r="AA7" i="3" s="1"/>
  <c r="W19" i="3"/>
  <c r="O19" i="3"/>
  <c r="G19" i="3"/>
  <c r="W18" i="3"/>
  <c r="O18" i="3"/>
  <c r="G18" i="3"/>
  <c r="H17" i="3" s="1"/>
  <c r="AI7" i="3" s="1"/>
  <c r="W17" i="3"/>
  <c r="O17" i="3"/>
  <c r="P14" i="3" s="1"/>
  <c r="AC7" i="3" s="1"/>
  <c r="G17" i="3"/>
  <c r="W16" i="3"/>
  <c r="O16" i="3"/>
  <c r="G16" i="3"/>
  <c r="W15" i="3"/>
  <c r="O15" i="3"/>
  <c r="P15" i="3" s="1"/>
  <c r="AK7" i="3" s="1"/>
  <c r="G15" i="3"/>
  <c r="W14" i="3"/>
  <c r="O14" i="3"/>
  <c r="G14" i="3"/>
  <c r="W13" i="3"/>
  <c r="O13" i="3"/>
  <c r="G13" i="3"/>
  <c r="W12" i="3"/>
  <c r="O12" i="3"/>
  <c r="G12" i="3"/>
  <c r="W11" i="3"/>
  <c r="O11" i="3"/>
  <c r="P9" i="3" s="1"/>
  <c r="AC6" i="3" s="1"/>
  <c r="G11" i="3"/>
  <c r="AN10" i="3"/>
  <c r="AJ10" i="3"/>
  <c r="AB10" i="3"/>
  <c r="X10" i="3"/>
  <c r="AE6" i="3" s="1"/>
  <c r="W10" i="3"/>
  <c r="X11" i="3" s="1"/>
  <c r="AM6" i="3" s="1"/>
  <c r="O10" i="3"/>
  <c r="P10" i="3" s="1"/>
  <c r="AK6" i="3" s="1"/>
  <c r="G10" i="3"/>
  <c r="H11" i="3" s="1"/>
  <c r="AI6" i="3" s="1"/>
  <c r="W9" i="3"/>
  <c r="O9" i="3"/>
  <c r="G9" i="3"/>
  <c r="W8" i="3"/>
  <c r="O8" i="3"/>
  <c r="G8" i="3"/>
  <c r="W7" i="3"/>
  <c r="O7" i="3"/>
  <c r="G7" i="3"/>
  <c r="AF6" i="3"/>
  <c r="X6" i="3"/>
  <c r="AM5" i="3" s="1"/>
  <c r="W6" i="3"/>
  <c r="O6" i="3"/>
  <c r="G6" i="3"/>
  <c r="W5" i="3"/>
  <c r="X5" i="3" s="1"/>
  <c r="AE5" i="3" s="1"/>
  <c r="O5" i="3"/>
  <c r="P6" i="3" s="1"/>
  <c r="AK5" i="3" s="1"/>
  <c r="H5" i="3"/>
  <c r="AA5" i="3" s="1"/>
  <c r="G5" i="3"/>
  <c r="H6" i="3" s="1"/>
  <c r="AI5" i="3" s="1"/>
  <c r="E84" i="2"/>
  <c r="E83" i="2"/>
  <c r="E82" i="2"/>
  <c r="E81" i="2"/>
  <c r="E79" i="2"/>
  <c r="E78" i="2"/>
  <c r="E77" i="2"/>
  <c r="E76" i="2"/>
  <c r="E74" i="2"/>
  <c r="E73" i="2"/>
  <c r="E71" i="2"/>
  <c r="E70" i="2"/>
  <c r="E69" i="2"/>
  <c r="E68" i="2"/>
  <c r="E67" i="2"/>
  <c r="E66" i="2"/>
  <c r="E65" i="2"/>
  <c r="E64" i="2"/>
  <c r="E62" i="2"/>
  <c r="E61" i="2"/>
  <c r="E60" i="2"/>
  <c r="E59" i="2"/>
  <c r="E57" i="2"/>
  <c r="E56" i="2"/>
  <c r="E54" i="2"/>
  <c r="E53" i="2"/>
  <c r="E52" i="2"/>
  <c r="E51" i="2"/>
  <c r="E50" i="2"/>
  <c r="E49" i="2"/>
  <c r="E47" i="2"/>
  <c r="E46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M11" i="2"/>
  <c r="L11" i="2"/>
  <c r="K11" i="2"/>
  <c r="J11" i="2"/>
  <c r="I11" i="2"/>
  <c r="H11" i="2"/>
  <c r="E11" i="2"/>
  <c r="M10" i="2"/>
  <c r="L10" i="2"/>
  <c r="K10" i="2"/>
  <c r="J10" i="2"/>
  <c r="I10" i="2"/>
  <c r="H10" i="2"/>
  <c r="E10" i="2"/>
  <c r="M9" i="2"/>
  <c r="L9" i="2"/>
  <c r="K9" i="2"/>
  <c r="J9" i="2"/>
  <c r="I9" i="2"/>
  <c r="H9" i="2"/>
  <c r="E9" i="2"/>
  <c r="M8" i="2"/>
  <c r="L8" i="2"/>
  <c r="K8" i="2"/>
  <c r="J8" i="2"/>
  <c r="I8" i="2"/>
  <c r="E8" i="2"/>
  <c r="H8" i="2" s="1"/>
  <c r="M7" i="2"/>
  <c r="L7" i="2"/>
  <c r="K7" i="2"/>
  <c r="J7" i="2"/>
  <c r="I7" i="2"/>
  <c r="E7" i="2"/>
  <c r="M6" i="2"/>
  <c r="L6" i="2"/>
  <c r="K6" i="2"/>
  <c r="J6" i="2"/>
  <c r="I6" i="2"/>
  <c r="E6" i="2"/>
  <c r="H7" i="2" s="1"/>
  <c r="E5" i="2"/>
  <c r="E4" i="2"/>
  <c r="H6" i="2" s="1"/>
  <c r="X16" i="3" l="1"/>
  <c r="AM7" i="3" s="1"/>
  <c r="X46" i="3"/>
  <c r="AM9" i="3" s="1"/>
  <c r="P68" i="3"/>
  <c r="AC10" i="3" s="1"/>
  <c r="P87" i="3"/>
  <c r="AL6" i="3" s="1"/>
  <c r="P93" i="3"/>
  <c r="AL7" i="3" s="1"/>
  <c r="X95" i="3"/>
  <c r="AF7" i="3" s="1"/>
  <c r="X109" i="3"/>
  <c r="AF8" i="3" s="1"/>
  <c r="H111" i="3"/>
  <c r="AJ9" i="3" s="1"/>
  <c r="H30" i="3"/>
  <c r="AI8" i="3" s="1"/>
  <c r="H36" i="3"/>
  <c r="AA9" i="3" s="1"/>
  <c r="H100" i="3"/>
  <c r="AJ8" i="3" s="1"/>
  <c r="X124" i="3"/>
  <c r="AN9" i="3" s="1"/>
  <c r="P111" i="3"/>
  <c r="AL9" i="3" s="1"/>
  <c r="P5" i="3"/>
  <c r="AC5" i="3" s="1"/>
  <c r="H10" i="3"/>
  <c r="AA6" i="3" s="1"/>
  <c r="P30" i="3"/>
  <c r="AK8" i="3" s="1"/>
  <c r="P81" i="3"/>
  <c r="AL5" i="3" s="1"/>
  <c r="X96" i="3"/>
  <c r="AN7" i="3" s="1"/>
</calcChain>
</file>

<file path=xl/sharedStrings.xml><?xml version="1.0" encoding="utf-8"?>
<sst xmlns="http://schemas.openxmlformats.org/spreadsheetml/2006/main" count="224" uniqueCount="69">
  <si>
    <t>Day 1</t>
  </si>
  <si>
    <t>Root length</t>
  </si>
  <si>
    <t>Well watered</t>
  </si>
  <si>
    <t>WTD1WW</t>
  </si>
  <si>
    <t>1301 D1WW</t>
  </si>
  <si>
    <t>G1D1WW</t>
  </si>
  <si>
    <t>G3D1WW</t>
  </si>
  <si>
    <t>G5D1WW</t>
  </si>
  <si>
    <t>G6D1WW</t>
  </si>
  <si>
    <t>Waterlogged</t>
  </si>
  <si>
    <t>WTD1W</t>
  </si>
  <si>
    <t>1301 D1W</t>
  </si>
  <si>
    <t>G1D1W</t>
  </si>
  <si>
    <t>G3D1W</t>
  </si>
  <si>
    <t>G5D1W</t>
  </si>
  <si>
    <t>G6D1W</t>
  </si>
  <si>
    <t>Day 3</t>
  </si>
  <si>
    <t>WTD3WW</t>
  </si>
  <si>
    <t>1301 D3WW</t>
  </si>
  <si>
    <t>G1D3WW</t>
  </si>
  <si>
    <t>G3D3WW</t>
  </si>
  <si>
    <t>WTD3W</t>
  </si>
  <si>
    <t>1301 D3W</t>
  </si>
  <si>
    <t>G1D3W</t>
  </si>
  <si>
    <t>G3D3W</t>
  </si>
  <si>
    <t>G5D3W</t>
  </si>
  <si>
    <t>G6D3W</t>
  </si>
  <si>
    <t>Day 5</t>
  </si>
  <si>
    <t>WTD5WW</t>
  </si>
  <si>
    <t>1301 D5WW</t>
  </si>
  <si>
    <t>G1D5WW</t>
  </si>
  <si>
    <t>G3D5WW</t>
  </si>
  <si>
    <t>G5D5WW</t>
  </si>
  <si>
    <t>G6D5WW</t>
  </si>
  <si>
    <t>WTD5W</t>
  </si>
  <si>
    <t>1301 D5W</t>
  </si>
  <si>
    <t>G1D5W</t>
  </si>
  <si>
    <t>G3DW</t>
  </si>
  <si>
    <t>G3D5W</t>
  </si>
  <si>
    <t>G5D5W</t>
  </si>
  <si>
    <t>G6D5W</t>
  </si>
  <si>
    <t>Well-watered</t>
  </si>
  <si>
    <t>WT</t>
  </si>
  <si>
    <t>Line 1</t>
  </si>
  <si>
    <t>Line 3</t>
  </si>
  <si>
    <t>Line 5</t>
  </si>
  <si>
    <t>Line 6</t>
  </si>
  <si>
    <t>Day 1 Well-watered</t>
  </si>
  <si>
    <t>Day 3 well-watered</t>
  </si>
  <si>
    <t>Day 5 well-watered</t>
  </si>
  <si>
    <t>Average leaf area</t>
  </si>
  <si>
    <t>Standard error</t>
  </si>
  <si>
    <t xml:space="preserve">Day </t>
  </si>
  <si>
    <t>Sample</t>
  </si>
  <si>
    <t>Plant</t>
  </si>
  <si>
    <r>
      <t>Before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</si>
  <si>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After (mm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</si>
  <si>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Difference</t>
  </si>
  <si>
    <t>Average</t>
  </si>
  <si>
    <t>Wildtype</t>
  </si>
  <si>
    <t>Well Watered</t>
  </si>
  <si>
    <t>G1</t>
  </si>
  <si>
    <t>G3</t>
  </si>
  <si>
    <t>G5</t>
  </si>
  <si>
    <t>G6</t>
  </si>
  <si>
    <t>g3</t>
  </si>
  <si>
    <t>Day 1 waterlogged</t>
  </si>
  <si>
    <t xml:space="preserve">Figure 5B: The root length of different Arabidopsis genotypes (n = 3) under well-watered and waterlogged conditions. </t>
  </si>
  <si>
    <t xml:space="preserve">Figure 5A: Differences of leaf area in wild-type, pCAMBIA1301, MaERFVII3-pCAMBIA1301-expressing plants (n = 8) under well-watered and waterlogged conditions.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</si>
</sst>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2" fontId="0" fillId="0" borderId="4" xfId="0" applyNumberFormat="1" applyBorder="1"/>
    <xf numFmtId="0" fontId="0" fillId="0" borderId="6" xfId="0" applyBorder="1"/>
    <xf numFmtId="2" fontId="2" fillId="0" borderId="7" xfId="0" applyNumberFormat="1" applyFont="1" applyBorder="1"/>
    <xf numFmtId="2" fontId="0" fillId="0" borderId="7" xfId="0" applyNumberFormat="1" applyBorder="1"/>
    <xf numFmtId="0" fontId="0" fillId="0" borderId="9" xfId="0" applyBorder="1"/>
    <xf numFmtId="2" fontId="2" fillId="0" borderId="10" xfId="0" applyNumberFormat="1" applyFont="1" applyBorder="1"/>
    <xf numFmtId="0" fontId="0" fillId="0" borderId="11" xfId="0" applyBorder="1" applyAlignment="1">
      <alignment vertical="center" wrapText="1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2" fontId="0" fillId="0" borderId="10" xfId="0" applyNumberFormat="1" applyBorder="1"/>
    <xf numFmtId="2" fontId="0" fillId="0" borderId="6" xfId="0" applyNumberFormat="1" applyBorder="1"/>
    <xf numFmtId="0" fontId="0" fillId="0" borderId="6" xfId="0" applyBorder="1" applyAlignment="1">
      <alignment vertical="top" wrapText="1"/>
    </xf>
    <xf numFmtId="0" fontId="0" fillId="0" borderId="0" xfId="0" applyAlignment="1">
      <alignment wrapText="1"/>
    </xf>
    <xf numFmtId="2" fontId="0" fillId="0" borderId="6" xfId="0" applyNumberFormat="1" applyBorder="1" applyAlignment="1">
      <alignment vertical="top" wrapText="1"/>
    </xf>
    <xf numFmtId="164" fontId="0" fillId="0" borderId="6" xfId="0" applyNumberFormat="1" applyBorder="1"/>
    <xf numFmtId="165" fontId="0" fillId="0" borderId="6" xfId="0" applyNumberFormat="1" applyBorder="1"/>
    <xf numFmtId="2" fontId="2" fillId="0" borderId="6" xfId="0" applyNumberFormat="1" applyFont="1" applyBorder="1" applyAlignment="1">
      <alignment vertical="top" wrapText="1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2" fontId="0" fillId="0" borderId="0" xfId="0" applyNumberFormat="1" applyAlignment="1">
      <alignment vertical="top" wrapText="1"/>
    </xf>
    <xf numFmtId="2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164" fontId="2" fillId="0" borderId="6" xfId="0" applyNumberFormat="1" applyFont="1" applyBorder="1"/>
    <xf numFmtId="2" fontId="2" fillId="0" borderId="6" xfId="0" applyNumberFormat="1" applyFont="1" applyBorder="1"/>
    <xf numFmtId="165" fontId="2" fillId="0" borderId="6" xfId="0" applyNumberFormat="1" applyFont="1" applyBorder="1"/>
    <xf numFmtId="0" fontId="2" fillId="0" borderId="0" xfId="0" applyFont="1"/>
    <xf numFmtId="164" fontId="0" fillId="0" borderId="0" xfId="0" applyNumberFormat="1"/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45"/>
  <sheetViews>
    <sheetView tabSelected="1" zoomScaleNormal="100" workbookViewId="0">
      <selection activeCell="B1" sqref="B1"/>
    </sheetView>
  </sheetViews>
  <sheetFormatPr defaultRowHeight="15" x14ac:dyDescent="0.25"/>
  <cols>
    <col min="8" max="8" width="12.140625" bestFit="1" customWidth="1"/>
    <col min="24" max="24" width="12.140625" bestFit="1" customWidth="1"/>
  </cols>
  <sheetData>
    <row r="1" spans="2:40" x14ac:dyDescent="0.25">
      <c r="B1" s="49" t="s">
        <v>68</v>
      </c>
    </row>
    <row r="3" spans="2:40" x14ac:dyDescent="0.25">
      <c r="B3" t="s">
        <v>47</v>
      </c>
      <c r="J3" t="s">
        <v>48</v>
      </c>
      <c r="R3" t="s">
        <v>49</v>
      </c>
      <c r="Z3" t="s">
        <v>50</v>
      </c>
      <c r="AH3" t="s">
        <v>51</v>
      </c>
    </row>
    <row r="4" spans="2:40" ht="32.25" x14ac:dyDescent="0.25">
      <c r="B4" s="20" t="s">
        <v>52</v>
      </c>
      <c r="C4" s="20" t="s">
        <v>53</v>
      </c>
      <c r="D4" s="20" t="s">
        <v>54</v>
      </c>
      <c r="E4" s="20" t="s">
        <v>55</v>
      </c>
      <c r="F4" s="20" t="s">
        <v>56</v>
      </c>
      <c r="G4" s="20" t="s">
        <v>57</v>
      </c>
      <c r="H4" s="20" t="s">
        <v>58</v>
      </c>
      <c r="I4" s="21"/>
      <c r="J4" s="20" t="s">
        <v>52</v>
      </c>
      <c r="K4" s="20" t="s">
        <v>53</v>
      </c>
      <c r="L4" s="20" t="s">
        <v>54</v>
      </c>
      <c r="M4" s="20" t="s">
        <v>55</v>
      </c>
      <c r="N4" s="20" t="s">
        <v>56</v>
      </c>
      <c r="O4" s="20" t="s">
        <v>57</v>
      </c>
      <c r="P4" s="20" t="s">
        <v>58</v>
      </c>
      <c r="Q4" s="21"/>
      <c r="R4" s="20" t="s">
        <v>52</v>
      </c>
      <c r="S4" s="20" t="s">
        <v>53</v>
      </c>
      <c r="T4" s="20" t="s">
        <v>54</v>
      </c>
      <c r="U4" s="20" t="s">
        <v>55</v>
      </c>
      <c r="V4" s="20" t="s">
        <v>56</v>
      </c>
      <c r="W4" s="20" t="s">
        <v>57</v>
      </c>
      <c r="X4" s="20" t="s">
        <v>58</v>
      </c>
      <c r="Z4" s="6"/>
      <c r="AA4" s="6" t="s">
        <v>41</v>
      </c>
      <c r="AB4" s="6" t="s">
        <v>9</v>
      </c>
      <c r="AC4" s="6" t="s">
        <v>41</v>
      </c>
      <c r="AD4" s="6" t="s">
        <v>9</v>
      </c>
      <c r="AE4" s="6" t="s">
        <v>41</v>
      </c>
      <c r="AF4" s="6" t="s">
        <v>9</v>
      </c>
      <c r="AH4" s="6"/>
      <c r="AI4" s="6" t="s">
        <v>41</v>
      </c>
      <c r="AJ4" s="6" t="s">
        <v>9</v>
      </c>
      <c r="AK4" s="6" t="s">
        <v>41</v>
      </c>
      <c r="AL4" s="6" t="s">
        <v>9</v>
      </c>
      <c r="AM4" s="6" t="s">
        <v>41</v>
      </c>
      <c r="AN4" s="6" t="s">
        <v>9</v>
      </c>
    </row>
    <row r="5" spans="2:40" x14ac:dyDescent="0.25">
      <c r="B5" s="20">
        <v>1</v>
      </c>
      <c r="C5" s="20" t="s">
        <v>59</v>
      </c>
      <c r="D5" s="20">
        <v>1</v>
      </c>
      <c r="E5" s="20">
        <v>23.099</v>
      </c>
      <c r="F5" s="20">
        <v>37.357999999999997</v>
      </c>
      <c r="G5" s="20">
        <f t="shared" ref="G5:G49" si="0">F5-E5</f>
        <v>14.258999999999997</v>
      </c>
      <c r="H5" s="22">
        <f>AVERAGE(G5:G9)</f>
        <v>14.587799999999998</v>
      </c>
      <c r="I5" s="21"/>
      <c r="J5" s="20">
        <v>3</v>
      </c>
      <c r="K5" s="20" t="s">
        <v>59</v>
      </c>
      <c r="L5" s="20">
        <v>1</v>
      </c>
      <c r="M5" s="22">
        <v>26.443999999999999</v>
      </c>
      <c r="N5" s="22">
        <v>58.569000000000003</v>
      </c>
      <c r="O5" s="22">
        <f t="shared" ref="O5:O68" si="1">N5-M5</f>
        <v>32.125</v>
      </c>
      <c r="P5" s="22">
        <f>AVERAGE(O5:O8)</f>
        <v>28.679249999999996</v>
      </c>
      <c r="Q5" s="21"/>
      <c r="R5" s="20">
        <v>5</v>
      </c>
      <c r="S5" s="20" t="s">
        <v>42</v>
      </c>
      <c r="T5" s="20">
        <v>1</v>
      </c>
      <c r="U5" s="20">
        <v>59.634</v>
      </c>
      <c r="V5" s="20">
        <v>118.649</v>
      </c>
      <c r="W5" s="22">
        <f t="shared" ref="W5:W68" si="2">V5-U5</f>
        <v>59.015000000000001</v>
      </c>
      <c r="X5" s="22">
        <f>AVERAGE(W5:W9)</f>
        <v>43.041200000000003</v>
      </c>
      <c r="Z5" s="6" t="s">
        <v>42</v>
      </c>
      <c r="AA5" s="19">
        <f>H5</f>
        <v>14.587799999999998</v>
      </c>
      <c r="AB5" s="23">
        <f>H80</f>
        <v>4.7480000000000002</v>
      </c>
      <c r="AC5" s="19">
        <f>P5</f>
        <v>28.679249999999996</v>
      </c>
      <c r="AD5" s="19">
        <f>P80</f>
        <v>12.608499999999999</v>
      </c>
      <c r="AE5" s="19">
        <f>X5</f>
        <v>43.041200000000003</v>
      </c>
      <c r="AF5" s="24">
        <f>X80</f>
        <v>16.222666666666665</v>
      </c>
      <c r="AH5" s="6" t="s">
        <v>42</v>
      </c>
      <c r="AI5" s="19">
        <f>H6</f>
        <v>3.5214414293013587</v>
      </c>
      <c r="AJ5" s="23">
        <f>H81</f>
        <v>1.5992936982722523</v>
      </c>
      <c r="AK5" s="19">
        <f>P6</f>
        <v>4.5272612098817486</v>
      </c>
      <c r="AL5" s="19">
        <f>P81</f>
        <v>3.1993084643403793</v>
      </c>
      <c r="AM5" s="19">
        <f>X6</f>
        <v>7.0987221976916342</v>
      </c>
      <c r="AN5" s="24">
        <f>X81</f>
        <v>4.6450643198683794</v>
      </c>
    </row>
    <row r="6" spans="2:40" ht="30" x14ac:dyDescent="0.25">
      <c r="B6" s="20" t="s">
        <v>60</v>
      </c>
      <c r="C6" s="20"/>
      <c r="D6" s="20">
        <v>2</v>
      </c>
      <c r="E6" s="20">
        <v>67.665999999999997</v>
      </c>
      <c r="F6" s="20">
        <v>81.173000000000002</v>
      </c>
      <c r="G6" s="20">
        <f t="shared" si="0"/>
        <v>13.507000000000005</v>
      </c>
      <c r="H6" s="25">
        <f>STDEV(G5:G9)/(SQRT(5))</f>
        <v>3.5214414293013587</v>
      </c>
      <c r="I6" s="21"/>
      <c r="J6" s="20" t="s">
        <v>60</v>
      </c>
      <c r="K6" s="20"/>
      <c r="L6" s="20">
        <v>2</v>
      </c>
      <c r="M6" s="22">
        <v>65.177000000000007</v>
      </c>
      <c r="N6" s="22">
        <v>105.006</v>
      </c>
      <c r="O6" s="22">
        <f t="shared" si="1"/>
        <v>39.828999999999994</v>
      </c>
      <c r="P6" s="25">
        <f>STDEV(O5:O8)/(SQRT(4))</f>
        <v>4.5272612098817486</v>
      </c>
      <c r="Q6" s="21"/>
      <c r="R6" s="20" t="s">
        <v>2</v>
      </c>
      <c r="S6" s="20"/>
      <c r="T6" s="20">
        <v>2</v>
      </c>
      <c r="U6" s="20">
        <v>66.527000000000001</v>
      </c>
      <c r="V6" s="20">
        <v>103.892</v>
      </c>
      <c r="W6" s="22">
        <f t="shared" si="2"/>
        <v>37.364999999999995</v>
      </c>
      <c r="X6" s="22">
        <f>STDEV(W5:W9)/SQRT(5)</f>
        <v>7.0987221976916342</v>
      </c>
      <c r="Z6" s="6">
        <v>1301</v>
      </c>
      <c r="AA6" s="19">
        <f>H10</f>
        <v>8.7156666666666656</v>
      </c>
      <c r="AB6" s="23">
        <f>H83</f>
        <v>13.311833333333331</v>
      </c>
      <c r="AC6" s="19">
        <f>P9</f>
        <v>21.288</v>
      </c>
      <c r="AD6" s="19">
        <f>P86</f>
        <v>17.645833333333336</v>
      </c>
      <c r="AE6" s="19">
        <f>X10</f>
        <v>63.54</v>
      </c>
      <c r="AF6" s="24">
        <f>X89</f>
        <v>18.136166666666671</v>
      </c>
      <c r="AH6" s="6">
        <v>1301</v>
      </c>
      <c r="AI6" s="19">
        <f>H11</f>
        <v>1.679245915416929</v>
      </c>
      <c r="AJ6" s="23">
        <f>H84</f>
        <v>4.1115627719612631</v>
      </c>
      <c r="AK6" s="19">
        <f>P10</f>
        <v>3.3953369935839999</v>
      </c>
      <c r="AL6" s="19">
        <f>P87</f>
        <v>5.9742312470587651</v>
      </c>
      <c r="AM6" s="19">
        <f>X11</f>
        <v>7.499430400592658</v>
      </c>
      <c r="AN6" s="24">
        <f>X90</f>
        <v>4.5404049630590677</v>
      </c>
    </row>
    <row r="7" spans="2:40" x14ac:dyDescent="0.25">
      <c r="B7" s="20"/>
      <c r="C7" s="20"/>
      <c r="D7" s="20">
        <v>3</v>
      </c>
      <c r="E7" s="20">
        <v>62.393000000000001</v>
      </c>
      <c r="F7" s="20">
        <v>86.344999999999999</v>
      </c>
      <c r="G7" s="20">
        <f t="shared" si="0"/>
        <v>23.951999999999998</v>
      </c>
      <c r="H7" s="22"/>
      <c r="I7" s="21"/>
      <c r="J7" s="20"/>
      <c r="K7" s="20"/>
      <c r="L7" s="20">
        <v>3</v>
      </c>
      <c r="M7" s="22">
        <v>41.366999999999997</v>
      </c>
      <c r="N7" s="22">
        <v>61.473999999999997</v>
      </c>
      <c r="O7" s="22">
        <f t="shared" si="1"/>
        <v>20.106999999999999</v>
      </c>
      <c r="P7" s="22"/>
      <c r="Q7" s="21"/>
      <c r="R7" s="6"/>
      <c r="S7" s="20"/>
      <c r="T7" s="20">
        <v>3</v>
      </c>
      <c r="U7" s="20">
        <v>59.338999999999999</v>
      </c>
      <c r="V7" s="20">
        <v>116.985</v>
      </c>
      <c r="W7" s="22">
        <f t="shared" si="2"/>
        <v>57.646000000000001</v>
      </c>
      <c r="X7" s="22"/>
      <c r="Z7" s="6" t="s">
        <v>43</v>
      </c>
      <c r="AA7" s="19">
        <f>H16</f>
        <v>10.172000000000001</v>
      </c>
      <c r="AB7" s="23">
        <f>H89</f>
        <v>21.553899999999999</v>
      </c>
      <c r="AC7" s="19">
        <f>P14</f>
        <v>28.871799999999997</v>
      </c>
      <c r="AD7" s="19">
        <f>P92</f>
        <v>24.529142857142858</v>
      </c>
      <c r="AE7" s="19">
        <f>X15</f>
        <v>96.629500000000007</v>
      </c>
      <c r="AF7" s="24">
        <f>X95</f>
        <v>39.35192857142858</v>
      </c>
      <c r="AH7" s="6" t="s">
        <v>61</v>
      </c>
      <c r="AI7" s="19">
        <f>H17</f>
        <v>1.7605087673737947</v>
      </c>
      <c r="AJ7" s="23">
        <f>H90</f>
        <v>5.7282691654306834</v>
      </c>
      <c r="AK7" s="19">
        <f>P15</f>
        <v>2.9884484542667846</v>
      </c>
      <c r="AL7" s="19">
        <f>P93</f>
        <v>6.1811122917534256</v>
      </c>
      <c r="AM7" s="19">
        <f>X16</f>
        <v>12.850296987569219</v>
      </c>
      <c r="AN7" s="24">
        <f>X96</f>
        <v>14.335491348896479</v>
      </c>
    </row>
    <row r="8" spans="2:40" x14ac:dyDescent="0.25">
      <c r="B8" s="20"/>
      <c r="C8" s="20"/>
      <c r="D8" s="20">
        <v>4</v>
      </c>
      <c r="E8" s="20">
        <v>58.564999999999998</v>
      </c>
      <c r="F8" s="20">
        <v>77.156999999999996</v>
      </c>
      <c r="G8" s="20">
        <f t="shared" si="0"/>
        <v>18.591999999999999</v>
      </c>
      <c r="H8" s="22"/>
      <c r="I8" s="21"/>
      <c r="J8" s="20"/>
      <c r="K8" s="20"/>
      <c r="L8" s="20">
        <v>4</v>
      </c>
      <c r="M8" s="22">
        <v>42.706000000000003</v>
      </c>
      <c r="N8" s="22">
        <v>65.361999999999995</v>
      </c>
      <c r="O8" s="22">
        <f t="shared" si="1"/>
        <v>22.655999999999992</v>
      </c>
      <c r="P8" s="22"/>
      <c r="Q8" s="21"/>
      <c r="R8" s="6"/>
      <c r="S8" s="20"/>
      <c r="T8" s="20">
        <v>4</v>
      </c>
      <c r="U8" s="20">
        <v>36.731999999999999</v>
      </c>
      <c r="V8" s="20">
        <v>57.395000000000003</v>
      </c>
      <c r="W8" s="22">
        <f t="shared" si="2"/>
        <v>20.663000000000004</v>
      </c>
      <c r="X8" s="22"/>
      <c r="Z8" s="6" t="s">
        <v>44</v>
      </c>
      <c r="AA8" s="19">
        <f>H29</f>
        <v>6.1443809523809545</v>
      </c>
      <c r="AB8" s="23">
        <f>H99</f>
        <v>15.527454545454548</v>
      </c>
      <c r="AC8" s="19">
        <f>P29</f>
        <v>38.81033333333334</v>
      </c>
      <c r="AD8" s="19">
        <f>P99</f>
        <v>18.606545454545458</v>
      </c>
      <c r="AE8" s="19">
        <f>X35</f>
        <v>108.9011</v>
      </c>
      <c r="AF8" s="24">
        <f>X109</f>
        <v>52.777714285714289</v>
      </c>
      <c r="AH8" s="6" t="s">
        <v>62</v>
      </c>
      <c r="AI8" s="19">
        <f>H30</f>
        <v>1.5252524667416827</v>
      </c>
      <c r="AJ8" s="23">
        <f>H100</f>
        <v>5.1576573097529925</v>
      </c>
      <c r="AK8" s="19">
        <f>P30</f>
        <v>6.1176008066276841</v>
      </c>
      <c r="AL8" s="19">
        <f>P100</f>
        <v>2.4259962057286462</v>
      </c>
      <c r="AM8" s="19">
        <f>X36</f>
        <v>15.3044015724175</v>
      </c>
      <c r="AN8" s="24">
        <f>X110</f>
        <v>13.104130632582713</v>
      </c>
    </row>
    <row r="9" spans="2:40" x14ac:dyDescent="0.25">
      <c r="B9" s="20"/>
      <c r="C9" s="20"/>
      <c r="D9" s="20">
        <v>5</v>
      </c>
      <c r="E9" s="20">
        <v>85.724000000000004</v>
      </c>
      <c r="F9" s="20">
        <v>88.352999999999994</v>
      </c>
      <c r="G9" s="20">
        <f t="shared" si="0"/>
        <v>2.6289999999999907</v>
      </c>
      <c r="H9" s="22"/>
      <c r="I9" s="21"/>
      <c r="J9" s="20"/>
      <c r="K9" s="20">
        <v>1301</v>
      </c>
      <c r="L9" s="20">
        <v>1</v>
      </c>
      <c r="M9" s="22">
        <v>51.645000000000003</v>
      </c>
      <c r="N9" s="22">
        <v>80.277000000000001</v>
      </c>
      <c r="O9" s="22">
        <f t="shared" si="1"/>
        <v>28.631999999999998</v>
      </c>
      <c r="P9" s="22">
        <f>AVERAGE(O9:O13)</f>
        <v>21.288</v>
      </c>
      <c r="Q9" s="21"/>
      <c r="R9" s="6"/>
      <c r="S9" s="20"/>
      <c r="T9" s="20">
        <v>5</v>
      </c>
      <c r="U9" s="20">
        <v>82.757000000000005</v>
      </c>
      <c r="V9" s="20">
        <v>123.274</v>
      </c>
      <c r="W9" s="22">
        <f t="shared" si="2"/>
        <v>40.516999999999996</v>
      </c>
      <c r="X9" s="22"/>
      <c r="Z9" s="6" t="s">
        <v>45</v>
      </c>
      <c r="AA9" s="19">
        <f>H36</f>
        <v>7.1450000000000014</v>
      </c>
      <c r="AB9" s="23">
        <f>H110</f>
        <v>12.713045454545455</v>
      </c>
      <c r="AC9" s="19">
        <f>P44</f>
        <v>26.733416666666667</v>
      </c>
      <c r="AD9" s="19">
        <f>P110</f>
        <v>20.268599999999999</v>
      </c>
      <c r="AE9" s="19">
        <f>X45</f>
        <v>45.255399999999987</v>
      </c>
      <c r="AF9" s="6">
        <f>X123</f>
        <v>40.298941176470585</v>
      </c>
      <c r="AH9" s="6" t="s">
        <v>63</v>
      </c>
      <c r="AI9" s="19">
        <f>H37</f>
        <v>1.9561437858989588</v>
      </c>
      <c r="AJ9" s="23">
        <f>H111</f>
        <v>1.6896978359925454</v>
      </c>
      <c r="AK9" s="19">
        <f>P45</f>
        <v>1.624258763961812</v>
      </c>
      <c r="AL9" s="19">
        <f>P111</f>
        <v>2.9685393647381573</v>
      </c>
      <c r="AM9" s="6">
        <f>X46</f>
        <v>5.7397398747426012</v>
      </c>
      <c r="AN9" s="6">
        <f>X124</f>
        <v>4.5839748413995292</v>
      </c>
    </row>
    <row r="10" spans="2:40" x14ac:dyDescent="0.25">
      <c r="B10" s="20"/>
      <c r="C10" s="20">
        <v>1301</v>
      </c>
      <c r="D10" s="20">
        <v>1</v>
      </c>
      <c r="E10" s="20">
        <v>78.123000000000005</v>
      </c>
      <c r="F10" s="20">
        <v>88.132999999999996</v>
      </c>
      <c r="G10" s="20">
        <f t="shared" si="0"/>
        <v>10.009999999999991</v>
      </c>
      <c r="H10" s="22">
        <f>AVERAGE(G10:G15)</f>
        <v>8.7156666666666656</v>
      </c>
      <c r="I10" s="21"/>
      <c r="J10" s="20"/>
      <c r="K10" s="20"/>
      <c r="L10" s="20">
        <v>2</v>
      </c>
      <c r="M10" s="22">
        <v>17.812000000000001</v>
      </c>
      <c r="N10" s="22">
        <v>32.244</v>
      </c>
      <c r="O10" s="22">
        <f t="shared" si="1"/>
        <v>14.431999999999999</v>
      </c>
      <c r="P10" s="25">
        <f>STDEV(O9:O13)/(SQRT(5))</f>
        <v>3.3953369935839999</v>
      </c>
      <c r="Q10" s="21"/>
      <c r="R10" s="6"/>
      <c r="S10" s="20">
        <v>1301</v>
      </c>
      <c r="T10" s="20">
        <v>1</v>
      </c>
      <c r="U10" s="20">
        <v>61.642000000000003</v>
      </c>
      <c r="V10" s="20">
        <v>102.886</v>
      </c>
      <c r="W10" s="22">
        <f t="shared" si="2"/>
        <v>41.243999999999993</v>
      </c>
      <c r="X10" s="22">
        <f>AVERAGE(W10:W14)</f>
        <v>63.54</v>
      </c>
      <c r="Z10" s="6" t="s">
        <v>46</v>
      </c>
      <c r="AA10" s="19">
        <f>H46</f>
        <v>3.3307142857142842</v>
      </c>
      <c r="AB10" s="23">
        <f>H132</f>
        <v>10.521200000000004</v>
      </c>
      <c r="AC10" s="19">
        <f>P68</f>
        <v>27.994800000000005</v>
      </c>
      <c r="AD10" s="19">
        <f>P115</f>
        <v>25.999199999999995</v>
      </c>
      <c r="AE10" s="19">
        <f>X70</f>
        <v>77.663749999999993</v>
      </c>
      <c r="AF10" s="24">
        <f>X139</f>
        <v>31.405142857142852</v>
      </c>
      <c r="AH10" s="6" t="s">
        <v>64</v>
      </c>
      <c r="AI10" s="19">
        <f>H47</f>
        <v>0.88331382856145269</v>
      </c>
      <c r="AJ10" s="23">
        <f>H133</f>
        <v>2.6634155163060802</v>
      </c>
      <c r="AK10" s="19">
        <f>P69</f>
        <v>6.153241035421904</v>
      </c>
      <c r="AL10" s="19">
        <f>P116</f>
        <v>6.3339244817095794</v>
      </c>
      <c r="AM10" s="19">
        <f>X71</f>
        <v>26.872224952242583</v>
      </c>
      <c r="AN10" s="24">
        <f>X140</f>
        <v>6.6818060448061658</v>
      </c>
    </row>
    <row r="11" spans="2:40" x14ac:dyDescent="0.25">
      <c r="B11" s="20"/>
      <c r="C11" s="20"/>
      <c r="D11" s="20">
        <v>2</v>
      </c>
      <c r="E11" s="20">
        <v>24.594999999999999</v>
      </c>
      <c r="F11" s="20">
        <v>36.204999999999998</v>
      </c>
      <c r="G11" s="20">
        <f t="shared" si="0"/>
        <v>11.61</v>
      </c>
      <c r="H11" s="25">
        <f>STDEV(G10:G15)/(SQRT(6))</f>
        <v>1.679245915416929</v>
      </c>
      <c r="I11" s="21"/>
      <c r="J11" s="20"/>
      <c r="K11" s="20"/>
      <c r="L11" s="20">
        <v>3</v>
      </c>
      <c r="M11" s="22">
        <v>93.581999999999994</v>
      </c>
      <c r="N11" s="22">
        <v>114.515</v>
      </c>
      <c r="O11" s="22">
        <f t="shared" si="1"/>
        <v>20.933000000000007</v>
      </c>
      <c r="P11" s="22"/>
      <c r="Q11" s="21"/>
      <c r="R11" s="6"/>
      <c r="S11" s="20"/>
      <c r="T11" s="20">
        <v>2</v>
      </c>
      <c r="U11" s="20">
        <v>71.927999999999997</v>
      </c>
      <c r="V11" s="20">
        <v>118.502</v>
      </c>
      <c r="W11" s="22">
        <f t="shared" si="2"/>
        <v>46.573999999999998</v>
      </c>
      <c r="X11" s="25">
        <f>STDEV(W10:W14)/SQRT(6)</f>
        <v>7.499430400592658</v>
      </c>
    </row>
    <row r="12" spans="2:40" x14ac:dyDescent="0.25">
      <c r="B12" s="20"/>
      <c r="C12" s="20"/>
      <c r="D12" s="20">
        <v>3</v>
      </c>
      <c r="E12" s="20">
        <v>70.317999999999998</v>
      </c>
      <c r="F12" s="20">
        <v>73.533000000000001</v>
      </c>
      <c r="G12" s="20">
        <f t="shared" si="0"/>
        <v>3.2150000000000034</v>
      </c>
      <c r="H12" s="22"/>
      <c r="I12" s="21"/>
      <c r="J12" s="20"/>
      <c r="K12" s="6"/>
      <c r="L12" s="20">
        <v>4</v>
      </c>
      <c r="M12" s="22">
        <v>62.262999999999998</v>
      </c>
      <c r="N12" s="22">
        <v>75.438000000000002</v>
      </c>
      <c r="O12" s="22">
        <f t="shared" si="1"/>
        <v>13.175000000000004</v>
      </c>
      <c r="P12" s="6"/>
      <c r="Q12" s="21"/>
      <c r="R12" s="6"/>
      <c r="S12" s="6"/>
      <c r="T12" s="20">
        <v>3</v>
      </c>
      <c r="U12" s="20">
        <v>81.736999999999995</v>
      </c>
      <c r="V12" s="20">
        <v>157.37700000000001</v>
      </c>
      <c r="W12" s="22">
        <f t="shared" si="2"/>
        <v>75.640000000000015</v>
      </c>
      <c r="X12" s="6"/>
    </row>
    <row r="13" spans="2:40" x14ac:dyDescent="0.25">
      <c r="B13" s="20"/>
      <c r="C13" s="20"/>
      <c r="D13" s="20">
        <v>4</v>
      </c>
      <c r="E13" s="20">
        <v>53.823</v>
      </c>
      <c r="F13" s="20">
        <v>58.314999999999998</v>
      </c>
      <c r="G13" s="20">
        <f t="shared" si="0"/>
        <v>4.4919999999999973</v>
      </c>
      <c r="H13" s="25"/>
      <c r="I13" s="21"/>
      <c r="J13" s="20"/>
      <c r="K13" s="20"/>
      <c r="L13" s="20">
        <v>5</v>
      </c>
      <c r="M13" s="22">
        <v>67.521000000000001</v>
      </c>
      <c r="N13" s="22">
        <v>96.789000000000001</v>
      </c>
      <c r="O13" s="22">
        <f t="shared" si="1"/>
        <v>29.268000000000001</v>
      </c>
      <c r="P13" s="6"/>
      <c r="Q13" s="21"/>
      <c r="R13" s="6"/>
      <c r="S13" s="6"/>
      <c r="T13" s="20">
        <v>4</v>
      </c>
      <c r="U13" s="20">
        <v>85.650999999999996</v>
      </c>
      <c r="V13" s="20">
        <v>167.749</v>
      </c>
      <c r="W13" s="22">
        <f t="shared" si="2"/>
        <v>82.097999999999999</v>
      </c>
      <c r="X13" s="6"/>
    </row>
    <row r="14" spans="2:40" x14ac:dyDescent="0.25">
      <c r="B14" s="20"/>
      <c r="C14" s="20"/>
      <c r="D14" s="20">
        <v>5</v>
      </c>
      <c r="E14" s="20">
        <v>72.942999999999998</v>
      </c>
      <c r="F14" s="20">
        <v>86.784999999999997</v>
      </c>
      <c r="G14" s="20">
        <f t="shared" si="0"/>
        <v>13.841999999999999</v>
      </c>
      <c r="H14" s="22"/>
      <c r="I14" s="21"/>
      <c r="J14" s="20"/>
      <c r="K14" s="20" t="s">
        <v>61</v>
      </c>
      <c r="L14" s="20">
        <v>1</v>
      </c>
      <c r="M14" s="22">
        <v>82.093000000000004</v>
      </c>
      <c r="N14" s="22">
        <v>132.91499999999999</v>
      </c>
      <c r="O14" s="22">
        <f t="shared" si="1"/>
        <v>50.821999999999989</v>
      </c>
      <c r="P14" s="22">
        <f>AVERAGE(O14:O28)</f>
        <v>28.871799999999997</v>
      </c>
      <c r="Q14" s="21"/>
      <c r="R14" s="6"/>
      <c r="S14" s="6"/>
      <c r="T14" s="20">
        <v>5</v>
      </c>
      <c r="U14" s="20">
        <v>79.180000000000007</v>
      </c>
      <c r="V14" s="20">
        <v>151.32400000000001</v>
      </c>
      <c r="W14" s="22">
        <f t="shared" si="2"/>
        <v>72.144000000000005</v>
      </c>
      <c r="X14" s="6"/>
    </row>
    <row r="15" spans="2:40" x14ac:dyDescent="0.25">
      <c r="B15" s="20"/>
      <c r="C15" s="20"/>
      <c r="D15" s="20">
        <v>6</v>
      </c>
      <c r="E15" s="20">
        <v>84.355999999999995</v>
      </c>
      <c r="F15" s="20">
        <v>93.480999999999995</v>
      </c>
      <c r="G15" s="20">
        <f t="shared" si="0"/>
        <v>9.125</v>
      </c>
      <c r="H15" s="22"/>
      <c r="I15" s="21"/>
      <c r="J15" s="20"/>
      <c r="K15" s="20"/>
      <c r="L15" s="20">
        <v>2</v>
      </c>
      <c r="M15" s="22">
        <v>102.925</v>
      </c>
      <c r="N15" s="22">
        <v>148.989</v>
      </c>
      <c r="O15" s="22">
        <f t="shared" si="1"/>
        <v>46.064000000000007</v>
      </c>
      <c r="P15" s="25">
        <f>STDEV(O14:O28)/(SQRT(15))</f>
        <v>2.9884484542667846</v>
      </c>
      <c r="Q15" s="21"/>
      <c r="R15" s="6"/>
      <c r="S15" s="20" t="s">
        <v>61</v>
      </c>
      <c r="T15" s="20">
        <v>1</v>
      </c>
      <c r="U15" s="20">
        <v>103.26900000000001</v>
      </c>
      <c r="V15" s="20">
        <v>200.785</v>
      </c>
      <c r="W15" s="22">
        <f t="shared" si="2"/>
        <v>97.515999999999991</v>
      </c>
      <c r="X15" s="22">
        <f>AVERAGE(W15:W34)</f>
        <v>96.629500000000007</v>
      </c>
    </row>
    <row r="16" spans="2:40" x14ac:dyDescent="0.25">
      <c r="B16" s="20"/>
      <c r="C16" s="20" t="s">
        <v>61</v>
      </c>
      <c r="D16" s="20">
        <v>1</v>
      </c>
      <c r="E16" s="20">
        <v>55.402999999999999</v>
      </c>
      <c r="F16" s="20">
        <v>68.784999999999997</v>
      </c>
      <c r="G16" s="20">
        <f t="shared" si="0"/>
        <v>13.381999999999998</v>
      </c>
      <c r="H16" s="22">
        <f>AVERAGE(G16:G41)</f>
        <v>10.172000000000001</v>
      </c>
      <c r="I16" s="21"/>
      <c r="J16" s="20"/>
      <c r="K16" s="20"/>
      <c r="L16" s="20">
        <v>3</v>
      </c>
      <c r="M16" s="22">
        <v>89.756</v>
      </c>
      <c r="N16" s="22">
        <v>111.925</v>
      </c>
      <c r="O16" s="22">
        <f t="shared" si="1"/>
        <v>22.168999999999997</v>
      </c>
      <c r="P16" s="22"/>
      <c r="Q16" s="21"/>
      <c r="R16" s="6"/>
      <c r="S16" s="20"/>
      <c r="T16" s="20">
        <v>2</v>
      </c>
      <c r="U16" s="20">
        <v>190.05</v>
      </c>
      <c r="V16" s="20">
        <v>356.00099999999998</v>
      </c>
      <c r="W16" s="22">
        <f t="shared" si="2"/>
        <v>165.95099999999996</v>
      </c>
      <c r="X16" s="25">
        <f>STDEV(W15:W32)/SQRT(19)</f>
        <v>12.850296987569219</v>
      </c>
    </row>
    <row r="17" spans="2:24" x14ac:dyDescent="0.25">
      <c r="B17" s="20"/>
      <c r="C17" s="20"/>
      <c r="D17" s="20">
        <v>2</v>
      </c>
      <c r="E17" s="20">
        <v>89.040999999999997</v>
      </c>
      <c r="F17" s="20">
        <v>104.999</v>
      </c>
      <c r="G17" s="20">
        <f t="shared" si="0"/>
        <v>15.957999999999998</v>
      </c>
      <c r="H17" s="25">
        <f>STDEV(G16:G41)/(SQRT(16))</f>
        <v>1.7605087673737947</v>
      </c>
      <c r="I17" s="21"/>
      <c r="J17" s="20"/>
      <c r="K17" s="20"/>
      <c r="L17" s="20">
        <v>4</v>
      </c>
      <c r="M17" s="22">
        <v>88.447000000000003</v>
      </c>
      <c r="N17" s="22">
        <v>120.997</v>
      </c>
      <c r="O17" s="22">
        <f t="shared" si="1"/>
        <v>32.549999999999997</v>
      </c>
      <c r="P17" s="22"/>
      <c r="Q17" s="21"/>
      <c r="R17" s="6"/>
      <c r="S17" s="6"/>
      <c r="T17" s="20">
        <v>3</v>
      </c>
      <c r="U17" s="20">
        <v>26.085999999999999</v>
      </c>
      <c r="V17" s="20">
        <v>259.46199999999999</v>
      </c>
      <c r="W17" s="22">
        <f t="shared" si="2"/>
        <v>233.37599999999998</v>
      </c>
      <c r="X17" s="6"/>
    </row>
    <row r="18" spans="2:24" x14ac:dyDescent="0.25">
      <c r="B18" s="20"/>
      <c r="C18" s="20"/>
      <c r="D18" s="20">
        <v>3</v>
      </c>
      <c r="E18" s="20">
        <v>54.564999999999998</v>
      </c>
      <c r="F18" s="20">
        <v>70.096000000000004</v>
      </c>
      <c r="G18" s="20">
        <f t="shared" si="0"/>
        <v>15.531000000000006</v>
      </c>
      <c r="H18" s="20"/>
      <c r="I18" s="21"/>
      <c r="J18" s="20"/>
      <c r="K18" s="20"/>
      <c r="L18" s="20">
        <v>5</v>
      </c>
      <c r="M18" s="22">
        <v>132.41200000000001</v>
      </c>
      <c r="N18" s="22">
        <v>154.72499999999999</v>
      </c>
      <c r="O18" s="22">
        <f t="shared" si="1"/>
        <v>22.312999999999988</v>
      </c>
      <c r="P18" s="22"/>
      <c r="Q18" s="21"/>
      <c r="R18" s="6"/>
      <c r="S18" s="6"/>
      <c r="T18" s="20">
        <v>4</v>
      </c>
      <c r="U18" s="20">
        <v>34.561999999999998</v>
      </c>
      <c r="V18" s="20">
        <v>52.811999999999998</v>
      </c>
      <c r="W18" s="22">
        <f t="shared" si="2"/>
        <v>18.25</v>
      </c>
      <c r="X18" s="6"/>
    </row>
    <row r="19" spans="2:24" x14ac:dyDescent="0.25">
      <c r="B19" s="20"/>
      <c r="C19" s="20"/>
      <c r="D19" s="20">
        <v>4</v>
      </c>
      <c r="E19" s="20">
        <v>113.565</v>
      </c>
      <c r="F19" s="20">
        <v>122.542</v>
      </c>
      <c r="G19" s="20">
        <f t="shared" si="0"/>
        <v>8.9770000000000039</v>
      </c>
      <c r="H19" s="20"/>
      <c r="I19" s="21"/>
      <c r="J19" s="20"/>
      <c r="K19" s="6"/>
      <c r="L19" s="20">
        <v>6</v>
      </c>
      <c r="M19" s="22">
        <v>104.018</v>
      </c>
      <c r="N19" s="22">
        <v>124.43300000000001</v>
      </c>
      <c r="O19" s="22">
        <f t="shared" si="1"/>
        <v>20.415000000000006</v>
      </c>
      <c r="P19" s="6"/>
      <c r="Q19" s="21"/>
      <c r="R19" s="6"/>
      <c r="S19" s="6"/>
      <c r="T19" s="20">
        <v>5</v>
      </c>
      <c r="U19" s="20">
        <v>79.122</v>
      </c>
      <c r="V19" s="20">
        <v>128.66499999999999</v>
      </c>
      <c r="W19" s="22">
        <f t="shared" si="2"/>
        <v>49.542999999999992</v>
      </c>
      <c r="X19" s="6"/>
    </row>
    <row r="20" spans="2:24" x14ac:dyDescent="0.25">
      <c r="B20" s="20"/>
      <c r="C20" s="20"/>
      <c r="D20" s="20">
        <v>5</v>
      </c>
      <c r="E20" s="20">
        <v>87.578000000000003</v>
      </c>
      <c r="F20" s="20">
        <v>98.094999999999999</v>
      </c>
      <c r="G20" s="20">
        <f t="shared" si="0"/>
        <v>10.516999999999996</v>
      </c>
      <c r="H20" s="20"/>
      <c r="I20" s="21"/>
      <c r="J20" s="20"/>
      <c r="K20" s="6"/>
      <c r="L20" s="20">
        <v>7</v>
      </c>
      <c r="M20" s="22">
        <v>63.719000000000001</v>
      </c>
      <c r="N20" s="22">
        <v>97.375</v>
      </c>
      <c r="O20" s="22">
        <f t="shared" si="1"/>
        <v>33.655999999999999</v>
      </c>
      <c r="P20" s="6"/>
      <c r="Q20" s="21"/>
      <c r="R20" s="20"/>
      <c r="S20" s="20"/>
      <c r="T20" s="20">
        <v>6</v>
      </c>
      <c r="U20" s="20">
        <v>97.227999999999994</v>
      </c>
      <c r="V20" s="20">
        <v>195.97800000000001</v>
      </c>
      <c r="W20" s="22">
        <f t="shared" si="2"/>
        <v>98.750000000000014</v>
      </c>
      <c r="X20" s="22"/>
    </row>
    <row r="21" spans="2:24" x14ac:dyDescent="0.25">
      <c r="B21" s="20"/>
      <c r="C21" s="20"/>
      <c r="D21" s="20">
        <v>6</v>
      </c>
      <c r="E21" s="20">
        <v>118.51900000000001</v>
      </c>
      <c r="F21" s="20">
        <v>121.07899999999999</v>
      </c>
      <c r="G21" s="20">
        <f t="shared" si="0"/>
        <v>2.5599999999999881</v>
      </c>
      <c r="H21" s="22"/>
      <c r="I21" s="21"/>
      <c r="J21" s="20"/>
      <c r="K21" s="20"/>
      <c r="L21" s="20">
        <v>8</v>
      </c>
      <c r="M21" s="22">
        <v>114.8</v>
      </c>
      <c r="N21" s="22">
        <v>155.19999999999999</v>
      </c>
      <c r="O21" s="22">
        <f t="shared" si="1"/>
        <v>40.399999999999991</v>
      </c>
      <c r="P21" s="22"/>
      <c r="Q21" s="21"/>
      <c r="R21" s="20"/>
      <c r="S21" s="20"/>
      <c r="T21" s="20">
        <v>7</v>
      </c>
      <c r="U21" s="20">
        <v>63.98</v>
      </c>
      <c r="V21" s="20">
        <v>191.315</v>
      </c>
      <c r="W21" s="22">
        <f t="shared" si="2"/>
        <v>127.33500000000001</v>
      </c>
      <c r="X21" s="22"/>
    </row>
    <row r="22" spans="2:24" x14ac:dyDescent="0.25">
      <c r="B22" s="20"/>
      <c r="C22" s="20"/>
      <c r="D22" s="20">
        <v>7</v>
      </c>
      <c r="E22" s="20">
        <v>67.534999999999997</v>
      </c>
      <c r="F22" s="20">
        <v>88.02</v>
      </c>
      <c r="G22" s="20">
        <f t="shared" si="0"/>
        <v>20.484999999999999</v>
      </c>
      <c r="H22" s="22"/>
      <c r="I22" s="21"/>
      <c r="J22" s="20"/>
      <c r="K22" s="20"/>
      <c r="L22" s="20">
        <v>9</v>
      </c>
      <c r="M22" s="22">
        <v>40.600999999999999</v>
      </c>
      <c r="N22" s="22">
        <v>53.698</v>
      </c>
      <c r="O22" s="22">
        <f t="shared" si="1"/>
        <v>13.097000000000001</v>
      </c>
      <c r="P22" s="22"/>
      <c r="Q22" s="21"/>
      <c r="R22" s="20"/>
      <c r="S22" s="20"/>
      <c r="T22" s="20">
        <v>8</v>
      </c>
      <c r="U22" s="20">
        <v>54.670999999999999</v>
      </c>
      <c r="V22" s="20">
        <v>110.639</v>
      </c>
      <c r="W22" s="22">
        <f t="shared" si="2"/>
        <v>55.967999999999996</v>
      </c>
      <c r="X22" s="22"/>
    </row>
    <row r="23" spans="2:24" x14ac:dyDescent="0.25">
      <c r="B23" s="20"/>
      <c r="C23" s="20"/>
      <c r="D23" s="20">
        <v>8</v>
      </c>
      <c r="E23" s="20">
        <v>71.483000000000004</v>
      </c>
      <c r="F23" s="20">
        <v>86.938000000000002</v>
      </c>
      <c r="G23" s="20">
        <f t="shared" si="0"/>
        <v>15.454999999999998</v>
      </c>
      <c r="H23" s="22"/>
      <c r="I23" s="21"/>
      <c r="J23" s="20"/>
      <c r="K23" s="20"/>
      <c r="L23" s="20">
        <v>10</v>
      </c>
      <c r="M23" s="22">
        <v>48.622999999999998</v>
      </c>
      <c r="N23" s="22">
        <v>59.65</v>
      </c>
      <c r="O23" s="22">
        <f t="shared" si="1"/>
        <v>11.027000000000001</v>
      </c>
      <c r="P23" s="22"/>
      <c r="Q23" s="21"/>
      <c r="R23" s="20"/>
      <c r="S23" s="20"/>
      <c r="T23" s="20">
        <v>9</v>
      </c>
      <c r="U23" s="20">
        <v>80.724000000000004</v>
      </c>
      <c r="V23" s="20">
        <v>162.923</v>
      </c>
      <c r="W23" s="22">
        <f t="shared" si="2"/>
        <v>82.198999999999998</v>
      </c>
      <c r="X23" s="22"/>
    </row>
    <row r="24" spans="2:24" x14ac:dyDescent="0.25">
      <c r="B24" s="20"/>
      <c r="C24" s="20"/>
      <c r="D24" s="20">
        <v>9</v>
      </c>
      <c r="E24" s="20">
        <v>112.254</v>
      </c>
      <c r="F24" s="20">
        <v>136.26</v>
      </c>
      <c r="G24" s="20">
        <f t="shared" si="0"/>
        <v>24.005999999999986</v>
      </c>
      <c r="H24" s="22"/>
      <c r="I24" s="21"/>
      <c r="J24" s="20"/>
      <c r="K24" s="20"/>
      <c r="L24" s="20">
        <v>11</v>
      </c>
      <c r="M24" s="22">
        <v>64.265000000000001</v>
      </c>
      <c r="N24" s="22">
        <v>86.42</v>
      </c>
      <c r="O24" s="22">
        <f t="shared" si="1"/>
        <v>22.155000000000001</v>
      </c>
      <c r="P24" s="22"/>
      <c r="Q24" s="21"/>
      <c r="R24" s="20"/>
      <c r="S24" s="6"/>
      <c r="T24" s="20">
        <v>10</v>
      </c>
      <c r="U24" s="20">
        <v>98.733999999999995</v>
      </c>
      <c r="V24" s="20">
        <v>118.955</v>
      </c>
      <c r="W24" s="22">
        <f t="shared" si="2"/>
        <v>20.221000000000004</v>
      </c>
      <c r="X24" s="6"/>
    </row>
    <row r="25" spans="2:24" x14ac:dyDescent="0.25">
      <c r="B25" s="20"/>
      <c r="C25" s="20"/>
      <c r="D25" s="20">
        <v>10</v>
      </c>
      <c r="E25" s="20">
        <v>66.742999999999995</v>
      </c>
      <c r="F25" s="20">
        <v>90.581000000000003</v>
      </c>
      <c r="G25" s="20">
        <f t="shared" si="0"/>
        <v>23.838000000000008</v>
      </c>
      <c r="H25" s="6"/>
      <c r="I25" s="21"/>
      <c r="J25" s="20"/>
      <c r="K25" s="20"/>
      <c r="L25" s="20">
        <v>12</v>
      </c>
      <c r="M25" s="22">
        <v>152.29499999999999</v>
      </c>
      <c r="N25" s="22">
        <v>175.16900000000001</v>
      </c>
      <c r="O25" s="22">
        <f t="shared" si="1"/>
        <v>22.874000000000024</v>
      </c>
      <c r="P25" s="22"/>
      <c r="Q25" s="21"/>
      <c r="R25" s="20"/>
      <c r="S25" s="6"/>
      <c r="T25" s="20">
        <v>11</v>
      </c>
      <c r="U25" s="20">
        <v>91.62</v>
      </c>
      <c r="V25" s="20">
        <v>162.36199999999999</v>
      </c>
      <c r="W25" s="22">
        <f t="shared" si="2"/>
        <v>70.74199999999999</v>
      </c>
      <c r="X25" s="6"/>
    </row>
    <row r="26" spans="2:24" x14ac:dyDescent="0.25">
      <c r="B26" s="20"/>
      <c r="C26" s="20"/>
      <c r="D26" s="20">
        <v>11</v>
      </c>
      <c r="E26" s="20">
        <v>47.508000000000003</v>
      </c>
      <c r="F26" s="20">
        <v>53.131999999999998</v>
      </c>
      <c r="G26" s="20">
        <f t="shared" si="0"/>
        <v>5.6239999999999952</v>
      </c>
      <c r="H26" s="6"/>
      <c r="I26" s="21"/>
      <c r="J26" s="20"/>
      <c r="K26" s="20"/>
      <c r="L26" s="20">
        <v>13</v>
      </c>
      <c r="M26" s="22">
        <v>70.820999999999998</v>
      </c>
      <c r="N26" s="22">
        <v>96.742999999999995</v>
      </c>
      <c r="O26" s="22">
        <f t="shared" si="1"/>
        <v>25.921999999999997</v>
      </c>
      <c r="P26" s="22"/>
      <c r="Q26" s="21"/>
      <c r="R26" s="20"/>
      <c r="S26" s="20"/>
      <c r="T26" s="20">
        <v>12</v>
      </c>
      <c r="U26" s="20">
        <v>109.998</v>
      </c>
      <c r="V26" s="20">
        <v>287.935</v>
      </c>
      <c r="W26" s="22">
        <f t="shared" si="2"/>
        <v>177.93700000000001</v>
      </c>
      <c r="X26" s="22"/>
    </row>
    <row r="27" spans="2:24" x14ac:dyDescent="0.25">
      <c r="B27" s="20"/>
      <c r="C27" s="20"/>
      <c r="D27" s="20">
        <v>12</v>
      </c>
      <c r="E27" s="20">
        <v>78.447999999999993</v>
      </c>
      <c r="F27" s="20">
        <v>82.548000000000002</v>
      </c>
      <c r="G27" s="20">
        <f t="shared" si="0"/>
        <v>4.1000000000000085</v>
      </c>
      <c r="H27" s="6"/>
      <c r="I27" s="21"/>
      <c r="J27" s="20"/>
      <c r="K27" s="20"/>
      <c r="L27" s="20">
        <v>14</v>
      </c>
      <c r="M27" s="22">
        <v>73.423000000000002</v>
      </c>
      <c r="N27" s="22">
        <v>103.658</v>
      </c>
      <c r="O27" s="22">
        <f t="shared" si="1"/>
        <v>30.234999999999999</v>
      </c>
      <c r="P27" s="22"/>
      <c r="Q27" s="21"/>
      <c r="R27" s="20"/>
      <c r="S27" s="20"/>
      <c r="T27" s="20">
        <v>13</v>
      </c>
      <c r="U27" s="20">
        <v>153.58099999999999</v>
      </c>
      <c r="V27" s="20">
        <v>221.102</v>
      </c>
      <c r="W27" s="22">
        <f t="shared" si="2"/>
        <v>67.521000000000015</v>
      </c>
      <c r="X27" s="22"/>
    </row>
    <row r="28" spans="2:24" x14ac:dyDescent="0.25">
      <c r="B28" s="20"/>
      <c r="C28" s="20"/>
      <c r="D28" s="20">
        <v>13</v>
      </c>
      <c r="E28" s="20">
        <v>89.575000000000003</v>
      </c>
      <c r="F28" s="20">
        <v>97.378</v>
      </c>
      <c r="G28" s="20">
        <f t="shared" si="0"/>
        <v>7.8029999999999973</v>
      </c>
      <c r="H28" s="6"/>
      <c r="I28" s="21"/>
      <c r="J28" s="20"/>
      <c r="K28" s="20"/>
      <c r="L28" s="20">
        <v>15</v>
      </c>
      <c r="M28" s="22">
        <v>67.600999999999999</v>
      </c>
      <c r="N28" s="22">
        <v>106.979</v>
      </c>
      <c r="O28" s="22">
        <f t="shared" si="1"/>
        <v>39.378</v>
      </c>
      <c r="P28" s="22"/>
      <c r="Q28" s="21"/>
      <c r="R28" s="20"/>
      <c r="S28" s="20"/>
      <c r="T28" s="20">
        <v>14</v>
      </c>
      <c r="U28" s="20">
        <v>122.89700000000001</v>
      </c>
      <c r="V28" s="20">
        <v>212.91499999999999</v>
      </c>
      <c r="W28" s="22">
        <f t="shared" si="2"/>
        <v>90.017999999999986</v>
      </c>
      <c r="X28" s="22"/>
    </row>
    <row r="29" spans="2:24" x14ac:dyDescent="0.25">
      <c r="B29" s="20"/>
      <c r="C29" s="20" t="s">
        <v>62</v>
      </c>
      <c r="D29" s="20">
        <v>1</v>
      </c>
      <c r="E29" s="20">
        <v>117.928</v>
      </c>
      <c r="F29" s="20">
        <v>129.096</v>
      </c>
      <c r="G29" s="20">
        <f t="shared" si="0"/>
        <v>11.168000000000006</v>
      </c>
      <c r="H29" s="22">
        <f>AVERAGE(G29:G54)</f>
        <v>6.1443809523809545</v>
      </c>
      <c r="I29" s="21"/>
      <c r="J29" s="20"/>
      <c r="K29" s="20" t="s">
        <v>62</v>
      </c>
      <c r="L29" s="20">
        <v>1</v>
      </c>
      <c r="M29" s="22">
        <v>134.95599999999999</v>
      </c>
      <c r="N29" s="22">
        <v>194.15700000000001</v>
      </c>
      <c r="O29" s="22">
        <f t="shared" si="1"/>
        <v>59.201000000000022</v>
      </c>
      <c r="P29" s="22">
        <f>AVERAGE(O29:O43)</f>
        <v>38.81033333333334</v>
      </c>
      <c r="Q29" s="21"/>
      <c r="R29" s="20"/>
      <c r="S29" s="20"/>
      <c r="T29" s="20">
        <v>15</v>
      </c>
      <c r="U29" s="20">
        <v>79.474000000000004</v>
      </c>
      <c r="V29" s="20">
        <f>465.374/2</f>
        <v>232.68700000000001</v>
      </c>
      <c r="W29" s="22">
        <f t="shared" si="2"/>
        <v>153.21300000000002</v>
      </c>
      <c r="X29" s="22"/>
    </row>
    <row r="30" spans="2:24" x14ac:dyDescent="0.25">
      <c r="B30" s="20"/>
      <c r="C30" s="20"/>
      <c r="D30" s="20">
        <v>2</v>
      </c>
      <c r="E30" s="20">
        <v>104.73399999999999</v>
      </c>
      <c r="F30" s="20">
        <v>115.03700000000001</v>
      </c>
      <c r="G30" s="20">
        <f t="shared" si="0"/>
        <v>10.303000000000011</v>
      </c>
      <c r="H30" s="25">
        <f>STDEV(G29:G54)/(SQRT(12))</f>
        <v>1.5252524667416827</v>
      </c>
      <c r="I30" s="21"/>
      <c r="J30" s="20"/>
      <c r="K30" s="20"/>
      <c r="L30" s="20">
        <v>2</v>
      </c>
      <c r="M30" s="22">
        <v>42.197000000000003</v>
      </c>
      <c r="N30" s="22">
        <v>62.798000000000002</v>
      </c>
      <c r="O30" s="22">
        <f t="shared" si="1"/>
        <v>20.600999999999999</v>
      </c>
      <c r="P30" s="25">
        <f>STDEV(O29:O43)/(SQRT(14))</f>
        <v>6.1176008066276841</v>
      </c>
      <c r="Q30" s="21"/>
      <c r="R30" s="20"/>
      <c r="S30" s="20"/>
      <c r="T30" s="20">
        <v>16</v>
      </c>
      <c r="U30" s="20">
        <v>170.566</v>
      </c>
      <c r="V30" s="20">
        <f>465.374/2</f>
        <v>232.68700000000001</v>
      </c>
      <c r="W30" s="22">
        <f t="shared" si="2"/>
        <v>62.121000000000009</v>
      </c>
      <c r="X30" s="22"/>
    </row>
    <row r="31" spans="2:24" x14ac:dyDescent="0.25">
      <c r="B31" s="20"/>
      <c r="C31" s="20"/>
      <c r="D31" s="20">
        <v>3</v>
      </c>
      <c r="E31" s="20">
        <v>140.221</v>
      </c>
      <c r="F31" s="20">
        <v>150.83600000000001</v>
      </c>
      <c r="G31" s="20">
        <f t="shared" si="0"/>
        <v>10.615000000000009</v>
      </c>
      <c r="H31" s="22"/>
      <c r="I31" s="21"/>
      <c r="J31" s="20"/>
      <c r="K31" s="20"/>
      <c r="L31" s="20">
        <v>3</v>
      </c>
      <c r="M31" s="22">
        <v>56.975999999999999</v>
      </c>
      <c r="N31" s="22">
        <v>80.971000000000004</v>
      </c>
      <c r="O31" s="22">
        <f t="shared" si="1"/>
        <v>23.995000000000005</v>
      </c>
      <c r="P31" s="6"/>
      <c r="Q31" s="21"/>
      <c r="R31" s="20"/>
      <c r="S31" s="20"/>
      <c r="T31" s="20">
        <v>17</v>
      </c>
      <c r="U31" s="20">
        <v>156.17699999999999</v>
      </c>
      <c r="V31" s="20">
        <f>483.304/2</f>
        <v>241.65199999999999</v>
      </c>
      <c r="W31" s="22">
        <f t="shared" si="2"/>
        <v>85.474999999999994</v>
      </c>
      <c r="X31" s="22"/>
    </row>
    <row r="32" spans="2:24" x14ac:dyDescent="0.25">
      <c r="B32" s="20"/>
      <c r="C32" s="20"/>
      <c r="D32" s="20">
        <v>4</v>
      </c>
      <c r="E32" s="20">
        <v>58.759</v>
      </c>
      <c r="F32" s="20">
        <v>59.439</v>
      </c>
      <c r="G32" s="20">
        <f t="shared" si="0"/>
        <v>0.67999999999999972</v>
      </c>
      <c r="H32" s="22"/>
      <c r="I32" s="21"/>
      <c r="J32" s="20"/>
      <c r="K32" s="20"/>
      <c r="L32" s="20">
        <v>4</v>
      </c>
      <c r="M32" s="22">
        <v>155.19499999999999</v>
      </c>
      <c r="N32" s="22">
        <v>185.041</v>
      </c>
      <c r="O32" s="22">
        <f t="shared" si="1"/>
        <v>29.846000000000004</v>
      </c>
      <c r="P32" s="22"/>
      <c r="Q32" s="21"/>
      <c r="R32" s="20"/>
      <c r="S32" s="20"/>
      <c r="T32" s="20">
        <v>18</v>
      </c>
      <c r="U32" s="20">
        <v>131.83799999999999</v>
      </c>
      <c r="V32" s="20">
        <f>483.304/2</f>
        <v>241.65199999999999</v>
      </c>
      <c r="W32" s="22">
        <f t="shared" si="2"/>
        <v>109.81399999999999</v>
      </c>
      <c r="X32" s="22"/>
    </row>
    <row r="33" spans="2:24" x14ac:dyDescent="0.25">
      <c r="B33" s="20"/>
      <c r="C33" s="20"/>
      <c r="D33" s="20">
        <v>5</v>
      </c>
      <c r="E33" s="20">
        <v>35.997999999999998</v>
      </c>
      <c r="F33" s="20">
        <v>36.521999999999998</v>
      </c>
      <c r="G33" s="20">
        <f t="shared" si="0"/>
        <v>0.52400000000000091</v>
      </c>
      <c r="H33" s="22"/>
      <c r="I33" s="21"/>
      <c r="J33" s="20"/>
      <c r="K33" s="20"/>
      <c r="L33" s="20">
        <v>5</v>
      </c>
      <c r="M33" s="22">
        <v>182.28200000000001</v>
      </c>
      <c r="N33" s="22">
        <v>219.03299999999999</v>
      </c>
      <c r="O33" s="22">
        <f t="shared" si="1"/>
        <v>36.750999999999976</v>
      </c>
      <c r="P33" s="22"/>
      <c r="Q33" s="21"/>
      <c r="R33" s="20"/>
      <c r="S33" s="20"/>
      <c r="T33" s="20">
        <v>19</v>
      </c>
      <c r="U33" s="20">
        <v>129.65899999999999</v>
      </c>
      <c r="V33" s="20">
        <v>238.375</v>
      </c>
      <c r="W33" s="22">
        <f t="shared" si="2"/>
        <v>108.71600000000001</v>
      </c>
      <c r="X33" s="22"/>
    </row>
    <row r="34" spans="2:24" x14ac:dyDescent="0.25">
      <c r="B34" s="20"/>
      <c r="C34" s="20"/>
      <c r="D34" s="20">
        <v>6</v>
      </c>
      <c r="E34" s="20">
        <v>90.561000000000007</v>
      </c>
      <c r="F34" s="20">
        <v>100.255</v>
      </c>
      <c r="G34" s="20">
        <f t="shared" si="0"/>
        <v>9.6939999999999884</v>
      </c>
      <c r="H34" s="22"/>
      <c r="I34" s="21"/>
      <c r="J34" s="20"/>
      <c r="K34" s="20"/>
      <c r="L34" s="20">
        <v>6</v>
      </c>
      <c r="M34" s="22">
        <v>73.790999999999997</v>
      </c>
      <c r="N34" s="22">
        <v>91.834000000000003</v>
      </c>
      <c r="O34" s="22">
        <f t="shared" si="1"/>
        <v>18.043000000000006</v>
      </c>
      <c r="P34" s="22"/>
      <c r="Q34" s="21"/>
      <c r="R34" s="20"/>
      <c r="S34" s="20"/>
      <c r="T34" s="20">
        <v>20</v>
      </c>
      <c r="U34" s="20">
        <v>76.686000000000007</v>
      </c>
      <c r="V34" s="20">
        <v>134.61000000000001</v>
      </c>
      <c r="W34" s="22">
        <f t="shared" si="2"/>
        <v>57.924000000000007</v>
      </c>
      <c r="X34" s="22"/>
    </row>
    <row r="35" spans="2:24" x14ac:dyDescent="0.25">
      <c r="B35" s="20"/>
      <c r="C35" s="20"/>
      <c r="D35" s="20">
        <v>9</v>
      </c>
      <c r="E35" s="20">
        <v>140.136</v>
      </c>
      <c r="F35" s="20">
        <v>145.66300000000001</v>
      </c>
      <c r="G35" s="20">
        <f t="shared" si="0"/>
        <v>5.5270000000000152</v>
      </c>
      <c r="H35" s="22"/>
      <c r="I35" s="21"/>
      <c r="J35" s="20"/>
      <c r="K35" s="20"/>
      <c r="L35" s="20">
        <v>7</v>
      </c>
      <c r="M35" s="22">
        <v>62.826000000000001</v>
      </c>
      <c r="N35" s="22">
        <v>95.445999999999998</v>
      </c>
      <c r="O35" s="22">
        <f t="shared" si="1"/>
        <v>32.619999999999997</v>
      </c>
      <c r="P35" s="22"/>
      <c r="Q35" s="21"/>
      <c r="R35" s="20"/>
      <c r="S35" s="20" t="s">
        <v>65</v>
      </c>
      <c r="T35" s="20">
        <v>1</v>
      </c>
      <c r="U35" s="20">
        <v>158.29900000000001</v>
      </c>
      <c r="V35" s="20">
        <v>277.58800000000002</v>
      </c>
      <c r="W35" s="22">
        <f t="shared" si="2"/>
        <v>119.28900000000002</v>
      </c>
      <c r="X35" s="22">
        <f>AVERAGE(W35:W44)</f>
        <v>108.9011</v>
      </c>
    </row>
    <row r="36" spans="2:24" x14ac:dyDescent="0.25">
      <c r="B36" s="20"/>
      <c r="C36" s="20" t="s">
        <v>63</v>
      </c>
      <c r="D36" s="20">
        <v>1</v>
      </c>
      <c r="E36" s="26">
        <v>67.465999999999994</v>
      </c>
      <c r="F36" s="26">
        <v>76.501000000000005</v>
      </c>
      <c r="G36" s="20">
        <f t="shared" si="0"/>
        <v>9.0350000000000108</v>
      </c>
      <c r="H36" s="22">
        <f>AVERAGE(G36:G45)</f>
        <v>7.1450000000000014</v>
      </c>
      <c r="I36" s="21"/>
      <c r="J36" s="20"/>
      <c r="K36" s="20"/>
      <c r="L36" s="20">
        <v>8</v>
      </c>
      <c r="M36" s="22">
        <v>109.127</v>
      </c>
      <c r="N36" s="22">
        <v>175.767</v>
      </c>
      <c r="O36" s="22">
        <f t="shared" si="1"/>
        <v>66.64</v>
      </c>
      <c r="P36" s="22"/>
      <c r="Q36" s="21"/>
      <c r="R36" s="20"/>
      <c r="S36" s="20"/>
      <c r="T36" s="20">
        <v>2</v>
      </c>
      <c r="U36" s="20">
        <v>70.537999999999997</v>
      </c>
      <c r="V36" s="20">
        <v>125.863</v>
      </c>
      <c r="W36" s="22">
        <f t="shared" si="2"/>
        <v>55.325000000000003</v>
      </c>
      <c r="X36" s="25">
        <f>STDEV(W35:W44)/SQRT(12)</f>
        <v>15.3044015724175</v>
      </c>
    </row>
    <row r="37" spans="2:24" x14ac:dyDescent="0.25">
      <c r="B37" s="20"/>
      <c r="C37" s="20"/>
      <c r="D37" s="20">
        <v>2</v>
      </c>
      <c r="E37" s="26">
        <v>29.353999999999999</v>
      </c>
      <c r="F37" s="26">
        <v>30.181999999999999</v>
      </c>
      <c r="G37" s="20">
        <f t="shared" si="0"/>
        <v>0.8279999999999994</v>
      </c>
      <c r="H37" s="25">
        <f>STDEV(G36:G45)/(SQRT(10))</f>
        <v>1.9561437858989588</v>
      </c>
      <c r="I37" s="21"/>
      <c r="J37" s="20"/>
      <c r="K37" s="20"/>
      <c r="L37" s="20">
        <v>9</v>
      </c>
      <c r="M37" s="22">
        <v>49.16</v>
      </c>
      <c r="N37" s="22">
        <v>68.114000000000004</v>
      </c>
      <c r="O37" s="22">
        <f t="shared" si="1"/>
        <v>18.954000000000008</v>
      </c>
      <c r="P37" s="22"/>
      <c r="Q37" s="21"/>
      <c r="R37" s="20"/>
      <c r="S37" s="20"/>
      <c r="T37" s="20">
        <v>3</v>
      </c>
      <c r="U37" s="20">
        <v>91.507999999999996</v>
      </c>
      <c r="V37" s="20">
        <v>179.22399999999999</v>
      </c>
      <c r="W37" s="22">
        <f t="shared" si="2"/>
        <v>87.715999999999994</v>
      </c>
      <c r="X37" s="22"/>
    </row>
    <row r="38" spans="2:24" x14ac:dyDescent="0.25">
      <c r="B38" s="20"/>
      <c r="C38" s="20"/>
      <c r="D38" s="20">
        <v>3</v>
      </c>
      <c r="E38" s="26">
        <v>90.900999999999996</v>
      </c>
      <c r="F38" s="26">
        <v>109.261</v>
      </c>
      <c r="G38" s="20">
        <f t="shared" si="0"/>
        <v>18.36</v>
      </c>
      <c r="H38" s="22"/>
      <c r="I38" s="21"/>
      <c r="J38" s="20"/>
      <c r="K38" s="20"/>
      <c r="L38" s="20">
        <v>10</v>
      </c>
      <c r="M38" s="22">
        <v>52.743000000000002</v>
      </c>
      <c r="N38" s="22">
        <v>76.753</v>
      </c>
      <c r="O38" s="22">
        <f t="shared" si="1"/>
        <v>24.009999999999998</v>
      </c>
      <c r="P38" s="22"/>
      <c r="Q38" s="21"/>
      <c r="R38" s="20"/>
      <c r="S38" s="20"/>
      <c r="T38" s="20">
        <v>4</v>
      </c>
      <c r="U38" s="20">
        <v>169.37799999999999</v>
      </c>
      <c r="V38" s="20">
        <v>320.99900000000002</v>
      </c>
      <c r="W38" s="22">
        <f t="shared" si="2"/>
        <v>151.62100000000004</v>
      </c>
      <c r="X38" s="22"/>
    </row>
    <row r="39" spans="2:24" x14ac:dyDescent="0.25">
      <c r="B39" s="20"/>
      <c r="C39" s="20"/>
      <c r="D39" s="20">
        <v>4</v>
      </c>
      <c r="E39" s="26">
        <v>80.959000000000003</v>
      </c>
      <c r="F39" s="26">
        <v>82.866</v>
      </c>
      <c r="G39" s="20">
        <f t="shared" si="0"/>
        <v>1.9069999999999965</v>
      </c>
      <c r="H39" s="22"/>
      <c r="I39" s="21"/>
      <c r="J39" s="20"/>
      <c r="K39" s="6"/>
      <c r="L39" s="20">
        <v>11</v>
      </c>
      <c r="M39" s="22">
        <v>69.081999999999994</v>
      </c>
      <c r="N39" s="22">
        <v>86.228999999999999</v>
      </c>
      <c r="O39" s="22">
        <f t="shared" si="1"/>
        <v>17.147000000000006</v>
      </c>
      <c r="P39" s="6"/>
      <c r="Q39" s="21"/>
      <c r="R39" s="20"/>
      <c r="S39" s="20"/>
      <c r="T39" s="20">
        <v>5</v>
      </c>
      <c r="U39" s="20">
        <v>86.287999999999997</v>
      </c>
      <c r="V39" s="20">
        <v>240.988</v>
      </c>
      <c r="W39" s="22">
        <f t="shared" si="2"/>
        <v>154.69999999999999</v>
      </c>
      <c r="X39" s="22"/>
    </row>
    <row r="40" spans="2:24" x14ac:dyDescent="0.25">
      <c r="B40" s="20"/>
      <c r="C40" s="20"/>
      <c r="D40" s="20">
        <v>5</v>
      </c>
      <c r="E40" s="26">
        <v>59.694000000000003</v>
      </c>
      <c r="F40" s="26">
        <v>75.501000000000005</v>
      </c>
      <c r="G40" s="20">
        <f t="shared" si="0"/>
        <v>15.807000000000002</v>
      </c>
      <c r="H40" s="22"/>
      <c r="I40" s="21"/>
      <c r="J40" s="20"/>
      <c r="K40" s="20"/>
      <c r="L40" s="20">
        <v>12</v>
      </c>
      <c r="M40" s="22">
        <v>210.828</v>
      </c>
      <c r="N40" s="22">
        <v>309.423</v>
      </c>
      <c r="O40" s="22">
        <f t="shared" si="1"/>
        <v>98.594999999999999</v>
      </c>
      <c r="P40" s="6"/>
      <c r="Q40" s="21"/>
      <c r="R40" s="20"/>
      <c r="S40" s="20"/>
      <c r="T40" s="20">
        <v>6</v>
      </c>
      <c r="U40" s="20">
        <v>75.981999999999999</v>
      </c>
      <c r="V40" s="20">
        <v>182.48099999999999</v>
      </c>
      <c r="W40" s="22">
        <f t="shared" si="2"/>
        <v>106.499</v>
      </c>
      <c r="X40" s="22"/>
    </row>
    <row r="41" spans="2:24" x14ac:dyDescent="0.25">
      <c r="B41" s="20"/>
      <c r="C41" s="20"/>
      <c r="D41" s="20">
        <v>6</v>
      </c>
      <c r="E41" s="26">
        <v>67.177000000000007</v>
      </c>
      <c r="F41" s="26">
        <v>68.965000000000003</v>
      </c>
      <c r="G41" s="20">
        <f t="shared" si="0"/>
        <v>1.7879999999999967</v>
      </c>
      <c r="H41" s="22"/>
      <c r="I41" s="21"/>
      <c r="J41" s="20"/>
      <c r="K41" s="20"/>
      <c r="L41" s="20">
        <v>13</v>
      </c>
      <c r="M41" s="22">
        <v>125.176</v>
      </c>
      <c r="N41" s="22">
        <v>179.91300000000001</v>
      </c>
      <c r="O41" s="22">
        <f t="shared" si="1"/>
        <v>54.737000000000009</v>
      </c>
      <c r="P41" s="6"/>
      <c r="Q41" s="21"/>
      <c r="R41" s="20"/>
      <c r="S41" s="20"/>
      <c r="T41" s="20">
        <v>7</v>
      </c>
      <c r="U41" s="20">
        <v>222.32300000000001</v>
      </c>
      <c r="V41" s="20">
        <v>416.35899999999998</v>
      </c>
      <c r="W41" s="22">
        <f t="shared" si="2"/>
        <v>194.03599999999997</v>
      </c>
      <c r="X41" s="22"/>
    </row>
    <row r="42" spans="2:24" x14ac:dyDescent="0.25">
      <c r="B42" s="20"/>
      <c r="C42" s="20"/>
      <c r="D42" s="20">
        <v>7</v>
      </c>
      <c r="E42" s="26">
        <v>52.052999999999997</v>
      </c>
      <c r="F42" s="26">
        <v>56.668999999999997</v>
      </c>
      <c r="G42" s="20">
        <f t="shared" si="0"/>
        <v>4.6159999999999997</v>
      </c>
      <c r="H42" s="22"/>
      <c r="I42" s="21"/>
      <c r="J42" s="20"/>
      <c r="K42" s="20"/>
      <c r="L42" s="20">
        <v>14</v>
      </c>
      <c r="M42" s="22">
        <v>79.222999999999999</v>
      </c>
      <c r="N42" s="22">
        <v>127.589</v>
      </c>
      <c r="O42" s="22">
        <f t="shared" si="1"/>
        <v>48.366</v>
      </c>
      <c r="P42" s="6"/>
      <c r="Q42" s="21"/>
      <c r="R42" s="20"/>
      <c r="S42" s="20"/>
      <c r="T42" s="20">
        <v>8</v>
      </c>
      <c r="U42" s="20">
        <v>206.93</v>
      </c>
      <c r="V42" s="20">
        <v>270.73200000000003</v>
      </c>
      <c r="W42" s="22">
        <f t="shared" si="2"/>
        <v>63.802000000000021</v>
      </c>
      <c r="X42" s="22"/>
    </row>
    <row r="43" spans="2:24" x14ac:dyDescent="0.25">
      <c r="B43" s="20"/>
      <c r="C43" s="20"/>
      <c r="D43" s="20">
        <v>8</v>
      </c>
      <c r="E43" s="26">
        <v>65.375</v>
      </c>
      <c r="F43" s="26">
        <v>66.927000000000007</v>
      </c>
      <c r="G43" s="20">
        <f t="shared" si="0"/>
        <v>1.5520000000000067</v>
      </c>
      <c r="H43" s="19"/>
      <c r="I43" s="21"/>
      <c r="J43" s="20"/>
      <c r="K43" s="20"/>
      <c r="L43" s="20">
        <v>15</v>
      </c>
      <c r="M43" s="22">
        <v>99.635000000000005</v>
      </c>
      <c r="N43" s="22">
        <v>132.28399999999999</v>
      </c>
      <c r="O43" s="22">
        <f t="shared" si="1"/>
        <v>32.648999999999987</v>
      </c>
      <c r="P43" s="6"/>
      <c r="Q43" s="21"/>
      <c r="R43" s="20"/>
      <c r="S43" s="20"/>
      <c r="T43" s="20">
        <v>9</v>
      </c>
      <c r="U43" s="20">
        <v>183.31399999999999</v>
      </c>
      <c r="V43" s="20">
        <v>319.423</v>
      </c>
      <c r="W43" s="22">
        <f t="shared" si="2"/>
        <v>136.10900000000001</v>
      </c>
      <c r="X43" s="22"/>
    </row>
    <row r="44" spans="2:24" x14ac:dyDescent="0.25">
      <c r="B44" s="20"/>
      <c r="C44" s="20"/>
      <c r="D44" s="20">
        <v>9</v>
      </c>
      <c r="E44" s="26">
        <v>84.036000000000001</v>
      </c>
      <c r="F44" s="26">
        <v>93.504999999999995</v>
      </c>
      <c r="G44" s="20">
        <f t="shared" si="0"/>
        <v>9.4689999999999941</v>
      </c>
      <c r="H44" s="19"/>
      <c r="I44" s="21"/>
      <c r="J44" s="20"/>
      <c r="K44" s="20" t="s">
        <v>63</v>
      </c>
      <c r="L44" s="20">
        <v>1</v>
      </c>
      <c r="M44" s="22">
        <v>38.875</v>
      </c>
      <c r="N44" s="22">
        <v>54.92</v>
      </c>
      <c r="O44" s="22">
        <f t="shared" si="1"/>
        <v>16.045000000000002</v>
      </c>
      <c r="P44" s="22">
        <f>AVERAGE(O44:O67)</f>
        <v>26.733416666666667</v>
      </c>
      <c r="Q44" s="21"/>
      <c r="R44" s="20"/>
      <c r="S44" s="20"/>
      <c r="T44" s="20">
        <v>10</v>
      </c>
      <c r="U44" s="20">
        <v>118.947</v>
      </c>
      <c r="V44" s="20">
        <v>138.86099999999999</v>
      </c>
      <c r="W44" s="22">
        <f t="shared" si="2"/>
        <v>19.913999999999987</v>
      </c>
      <c r="X44" s="22"/>
    </row>
    <row r="45" spans="2:24" x14ac:dyDescent="0.25">
      <c r="B45" s="20"/>
      <c r="C45" s="20"/>
      <c r="D45" s="20">
        <v>10</v>
      </c>
      <c r="E45" s="26">
        <v>65.466999999999999</v>
      </c>
      <c r="F45" s="26">
        <v>73.555000000000007</v>
      </c>
      <c r="G45" s="20">
        <f t="shared" si="0"/>
        <v>8.0880000000000081</v>
      </c>
      <c r="H45" s="19"/>
      <c r="I45" s="21"/>
      <c r="J45" s="20"/>
      <c r="K45" s="20"/>
      <c r="L45" s="20">
        <v>2</v>
      </c>
      <c r="M45" s="22">
        <v>36.445999999999998</v>
      </c>
      <c r="N45" s="22">
        <v>65.185000000000002</v>
      </c>
      <c r="O45" s="22">
        <f t="shared" si="1"/>
        <v>28.739000000000004</v>
      </c>
      <c r="P45" s="25">
        <f>STDEV(O44:O67)/(SQRT(24))</f>
        <v>1.624258763961812</v>
      </c>
      <c r="Q45" s="21"/>
      <c r="R45" s="20"/>
      <c r="S45" s="20" t="s">
        <v>63</v>
      </c>
      <c r="T45" s="20">
        <v>1</v>
      </c>
      <c r="U45" s="20">
        <v>56.307000000000002</v>
      </c>
      <c r="V45" s="20">
        <v>96.393000000000001</v>
      </c>
      <c r="W45" s="22">
        <f t="shared" si="2"/>
        <v>40.085999999999999</v>
      </c>
      <c r="X45" s="27">
        <f>AVERAGE(W45:W69)</f>
        <v>45.255399999999987</v>
      </c>
    </row>
    <row r="46" spans="2:24" x14ac:dyDescent="0.25">
      <c r="B46" s="20"/>
      <c r="C46" s="20"/>
      <c r="D46" s="20">
        <v>1</v>
      </c>
      <c r="E46" s="20">
        <v>47.975000000000001</v>
      </c>
      <c r="F46" s="20">
        <v>49.688000000000002</v>
      </c>
      <c r="G46" s="20">
        <f t="shared" si="0"/>
        <v>1.713000000000001</v>
      </c>
      <c r="H46" s="22">
        <f>AVERAGE(G46:G82)</f>
        <v>3.3307142857142842</v>
      </c>
      <c r="I46" s="21"/>
      <c r="J46" s="20"/>
      <c r="K46" s="20"/>
      <c r="L46" s="20">
        <v>3</v>
      </c>
      <c r="M46" s="22">
        <v>29.66</v>
      </c>
      <c r="N46" s="22">
        <v>48.881999999999998</v>
      </c>
      <c r="O46" s="22">
        <f t="shared" si="1"/>
        <v>19.221999999999998</v>
      </c>
      <c r="P46" s="22"/>
      <c r="Q46" s="21"/>
      <c r="R46" s="20"/>
      <c r="S46" s="20"/>
      <c r="T46" s="20">
        <v>2</v>
      </c>
      <c r="U46" s="20">
        <v>110.854</v>
      </c>
      <c r="V46" s="20">
        <v>123.149</v>
      </c>
      <c r="W46" s="22">
        <f t="shared" si="2"/>
        <v>12.295000000000002</v>
      </c>
      <c r="X46" s="28">
        <f>STDEV(W45:W69)/SQRT(23)</f>
        <v>5.7397398747426012</v>
      </c>
    </row>
    <row r="47" spans="2:24" x14ac:dyDescent="0.25">
      <c r="B47" s="20"/>
      <c r="C47" s="20"/>
      <c r="D47" s="20">
        <v>2</v>
      </c>
      <c r="E47" s="20">
        <v>154.173</v>
      </c>
      <c r="F47" s="20">
        <v>158.339</v>
      </c>
      <c r="G47" s="20">
        <f t="shared" si="0"/>
        <v>4.1659999999999968</v>
      </c>
      <c r="H47" s="25">
        <f>STDEV(G46:G82)/SQRT(7)</f>
        <v>0.88331382856145269</v>
      </c>
      <c r="I47" s="21"/>
      <c r="J47" s="20"/>
      <c r="K47" s="20"/>
      <c r="L47" s="20">
        <v>4</v>
      </c>
      <c r="M47" s="22">
        <v>63.834000000000003</v>
      </c>
      <c r="N47" s="22">
        <v>102.738</v>
      </c>
      <c r="O47" s="22">
        <f t="shared" si="1"/>
        <v>38.903999999999996</v>
      </c>
      <c r="P47" s="22"/>
      <c r="Q47" s="21"/>
      <c r="R47" s="20"/>
      <c r="S47" s="6"/>
      <c r="T47" s="20">
        <v>3</v>
      </c>
      <c r="U47" s="20">
        <v>80.436999999999998</v>
      </c>
      <c r="V47" s="20">
        <v>97.161000000000001</v>
      </c>
      <c r="W47" s="22">
        <f t="shared" si="2"/>
        <v>16.724000000000004</v>
      </c>
      <c r="X47" s="6"/>
    </row>
    <row r="48" spans="2:24" x14ac:dyDescent="0.25">
      <c r="B48" s="20"/>
      <c r="C48" s="20"/>
      <c r="D48" s="6"/>
      <c r="E48" s="20">
        <v>66.759</v>
      </c>
      <c r="F48" s="20">
        <v>69.370999999999995</v>
      </c>
      <c r="G48" s="20">
        <f t="shared" si="0"/>
        <v>2.6119999999999948</v>
      </c>
      <c r="H48" s="6"/>
      <c r="I48" s="21"/>
      <c r="J48" s="20"/>
      <c r="K48" s="20"/>
      <c r="L48" s="20">
        <v>5</v>
      </c>
      <c r="M48" s="22">
        <v>74.372</v>
      </c>
      <c r="N48" s="22">
        <v>113.089</v>
      </c>
      <c r="O48" s="22">
        <f t="shared" si="1"/>
        <v>38.716999999999999</v>
      </c>
      <c r="P48" s="22"/>
      <c r="Q48" s="21"/>
      <c r="R48" s="20"/>
      <c r="S48" s="6"/>
      <c r="T48" s="20">
        <v>4</v>
      </c>
      <c r="U48" s="20">
        <v>62.539000000000001</v>
      </c>
      <c r="V48" s="20">
        <v>86.277000000000001</v>
      </c>
      <c r="W48" s="22">
        <f t="shared" si="2"/>
        <v>23.738</v>
      </c>
      <c r="X48" s="6"/>
    </row>
    <row r="49" spans="2:24" x14ac:dyDescent="0.25">
      <c r="B49" s="20"/>
      <c r="C49" s="20"/>
      <c r="D49" s="6"/>
      <c r="E49" s="20">
        <v>88.430999999999997</v>
      </c>
      <c r="F49" s="20">
        <v>89.010999999999996</v>
      </c>
      <c r="G49" s="20">
        <f t="shared" si="0"/>
        <v>0.57999999999999829</v>
      </c>
      <c r="H49" s="20"/>
      <c r="I49" s="21"/>
      <c r="J49" s="20"/>
      <c r="K49" s="20"/>
      <c r="L49" s="20">
        <v>6</v>
      </c>
      <c r="M49" s="22">
        <v>88.058999999999997</v>
      </c>
      <c r="N49" s="22">
        <v>121.44199999999999</v>
      </c>
      <c r="O49" s="22">
        <f t="shared" si="1"/>
        <v>33.382999999999996</v>
      </c>
      <c r="P49" s="22"/>
      <c r="Q49" s="21"/>
      <c r="R49" s="20"/>
      <c r="S49" s="6"/>
      <c r="T49" s="20">
        <v>5</v>
      </c>
      <c r="U49" s="20">
        <v>38.828000000000003</v>
      </c>
      <c r="V49" s="20">
        <v>67.847999999999999</v>
      </c>
      <c r="W49" s="22">
        <f t="shared" si="2"/>
        <v>29.019999999999996</v>
      </c>
      <c r="X49" s="6"/>
    </row>
    <row r="50" spans="2:24" x14ac:dyDescent="0.25">
      <c r="B50" s="29"/>
      <c r="C50" s="29"/>
      <c r="H50" s="29"/>
      <c r="I50" s="21"/>
      <c r="J50" s="20"/>
      <c r="K50" s="20"/>
      <c r="L50" s="20">
        <v>7</v>
      </c>
      <c r="M50" s="22">
        <v>30.478999999999999</v>
      </c>
      <c r="N50" s="22">
        <v>55.984000000000002</v>
      </c>
      <c r="O50" s="22">
        <f t="shared" si="1"/>
        <v>25.505000000000003</v>
      </c>
      <c r="P50" s="22"/>
      <c r="Q50" s="21"/>
      <c r="R50" s="20"/>
      <c r="S50" s="6"/>
      <c r="T50" s="20">
        <v>6</v>
      </c>
      <c r="U50" s="20">
        <v>59.701999999999998</v>
      </c>
      <c r="V50" s="20">
        <v>92.284999999999997</v>
      </c>
      <c r="W50" s="22">
        <f t="shared" si="2"/>
        <v>32.582999999999998</v>
      </c>
      <c r="X50" s="6"/>
    </row>
    <row r="51" spans="2:24" x14ac:dyDescent="0.25">
      <c r="B51" s="29"/>
      <c r="C51" s="29"/>
      <c r="I51" s="21"/>
      <c r="J51" s="20"/>
      <c r="K51" s="20"/>
      <c r="L51" s="20">
        <v>8</v>
      </c>
      <c r="M51" s="22">
        <v>69.685000000000002</v>
      </c>
      <c r="N51" s="22">
        <v>82.724999999999994</v>
      </c>
      <c r="O51" s="22">
        <f t="shared" si="1"/>
        <v>13.039999999999992</v>
      </c>
      <c r="P51" s="22"/>
      <c r="Q51" s="21"/>
      <c r="R51" s="20"/>
      <c r="S51" s="6"/>
      <c r="T51" s="20">
        <v>7</v>
      </c>
      <c r="U51" s="20">
        <v>67.247</v>
      </c>
      <c r="V51" s="20">
        <v>119.098</v>
      </c>
      <c r="W51" s="22">
        <f t="shared" si="2"/>
        <v>51.850999999999999</v>
      </c>
      <c r="X51" s="6"/>
    </row>
    <row r="52" spans="2:24" x14ac:dyDescent="0.25">
      <c r="B52" s="29"/>
      <c r="C52" s="29"/>
      <c r="D52" s="29"/>
      <c r="E52" s="29"/>
      <c r="F52" s="29"/>
      <c r="G52" s="29"/>
      <c r="H52" s="29"/>
      <c r="I52" s="21"/>
      <c r="J52" s="20"/>
      <c r="K52" s="20"/>
      <c r="L52" s="20">
        <v>9</v>
      </c>
      <c r="M52" s="22">
        <v>88.475999999999999</v>
      </c>
      <c r="N52" s="22">
        <v>119.67400000000001</v>
      </c>
      <c r="O52" s="22">
        <f t="shared" si="1"/>
        <v>31.198000000000008</v>
      </c>
      <c r="P52" s="22"/>
      <c r="Q52" s="21"/>
      <c r="R52" s="20"/>
      <c r="S52" s="20"/>
      <c r="T52" s="20">
        <v>8</v>
      </c>
      <c r="U52" s="20">
        <v>111.175</v>
      </c>
      <c r="V52" s="20">
        <v>180.49100000000001</v>
      </c>
      <c r="W52" s="22">
        <f t="shared" si="2"/>
        <v>69.316000000000017</v>
      </c>
      <c r="X52" s="22"/>
    </row>
    <row r="53" spans="2:24" x14ac:dyDescent="0.25">
      <c r="B53" s="29"/>
      <c r="C53" s="29"/>
      <c r="D53" s="29"/>
      <c r="E53" s="29"/>
      <c r="F53" s="29"/>
      <c r="G53" s="29"/>
      <c r="H53" s="29"/>
      <c r="I53" s="21"/>
      <c r="J53" s="20"/>
      <c r="K53" s="20"/>
      <c r="L53" s="20">
        <v>10</v>
      </c>
      <c r="M53" s="22">
        <v>99.085999999999999</v>
      </c>
      <c r="N53" s="22">
        <v>131.363</v>
      </c>
      <c r="O53" s="22">
        <f t="shared" si="1"/>
        <v>32.277000000000001</v>
      </c>
      <c r="P53" s="22"/>
      <c r="Q53" s="21"/>
      <c r="R53" s="20"/>
      <c r="S53" s="20"/>
      <c r="T53" s="20">
        <v>9</v>
      </c>
      <c r="U53" s="20">
        <v>54.505000000000003</v>
      </c>
      <c r="V53" s="20">
        <v>86.653999999999996</v>
      </c>
      <c r="W53" s="22">
        <f t="shared" si="2"/>
        <v>32.148999999999994</v>
      </c>
      <c r="X53" s="22"/>
    </row>
    <row r="54" spans="2:24" x14ac:dyDescent="0.25">
      <c r="B54" s="29"/>
      <c r="C54" s="29"/>
      <c r="D54" s="29"/>
      <c r="E54" s="29"/>
      <c r="F54" s="29"/>
      <c r="G54" s="29"/>
      <c r="H54" s="29"/>
      <c r="I54" s="21"/>
      <c r="J54" s="20"/>
      <c r="K54" s="20"/>
      <c r="L54" s="20">
        <v>11</v>
      </c>
      <c r="M54" s="22">
        <v>87.540999999999997</v>
      </c>
      <c r="N54" s="22">
        <v>106.95</v>
      </c>
      <c r="O54" s="22">
        <f t="shared" si="1"/>
        <v>19.409000000000006</v>
      </c>
      <c r="P54" s="22"/>
      <c r="Q54" s="21"/>
      <c r="R54" s="20"/>
      <c r="S54" s="20"/>
      <c r="T54" s="20">
        <v>10</v>
      </c>
      <c r="U54" s="20">
        <v>81.150000000000006</v>
      </c>
      <c r="V54" s="20">
        <v>118.217</v>
      </c>
      <c r="W54" s="22">
        <f t="shared" si="2"/>
        <v>37.066999999999993</v>
      </c>
      <c r="X54" s="22"/>
    </row>
    <row r="55" spans="2:24" x14ac:dyDescent="0.25">
      <c r="B55" s="29"/>
      <c r="C55" s="29"/>
      <c r="I55" s="21"/>
      <c r="J55" s="20"/>
      <c r="K55" s="20"/>
      <c r="L55" s="20">
        <v>12</v>
      </c>
      <c r="M55" s="22">
        <v>113.42</v>
      </c>
      <c r="N55" s="22">
        <v>138.13399999999999</v>
      </c>
      <c r="O55" s="22">
        <f t="shared" si="1"/>
        <v>24.713999999999984</v>
      </c>
      <c r="P55" s="22"/>
      <c r="Q55" s="21"/>
      <c r="R55" s="20"/>
      <c r="S55" s="20"/>
      <c r="T55" s="20">
        <v>11</v>
      </c>
      <c r="U55" s="20">
        <v>77.67</v>
      </c>
      <c r="V55" s="20">
        <v>134.285</v>
      </c>
      <c r="W55" s="22">
        <f t="shared" si="2"/>
        <v>56.614999999999995</v>
      </c>
      <c r="X55" s="22"/>
    </row>
    <row r="56" spans="2:24" x14ac:dyDescent="0.25">
      <c r="B56" s="29"/>
      <c r="C56" s="29"/>
      <c r="I56" s="21"/>
      <c r="J56" s="20"/>
      <c r="K56" s="20"/>
      <c r="L56" s="20">
        <v>13</v>
      </c>
      <c r="M56" s="22">
        <v>73.308000000000007</v>
      </c>
      <c r="N56" s="22">
        <v>101.22799999999999</v>
      </c>
      <c r="O56" s="22">
        <f t="shared" si="1"/>
        <v>27.919999999999987</v>
      </c>
      <c r="P56" s="22"/>
      <c r="Q56" s="21"/>
      <c r="R56" s="20"/>
      <c r="S56" s="20"/>
      <c r="T56" s="20">
        <v>12</v>
      </c>
      <c r="U56" s="20">
        <v>58.71</v>
      </c>
      <c r="V56" s="20">
        <v>123.736</v>
      </c>
      <c r="W56" s="22">
        <f t="shared" si="2"/>
        <v>65.02600000000001</v>
      </c>
      <c r="X56" s="22"/>
    </row>
    <row r="57" spans="2:24" x14ac:dyDescent="0.25">
      <c r="B57" s="29"/>
      <c r="C57" s="29"/>
      <c r="I57" s="21"/>
      <c r="J57" s="20"/>
      <c r="K57" s="20"/>
      <c r="L57" s="20">
        <v>14</v>
      </c>
      <c r="M57" s="22">
        <v>77.894999999999996</v>
      </c>
      <c r="N57" s="22">
        <v>104.089</v>
      </c>
      <c r="O57" s="22">
        <f t="shared" si="1"/>
        <v>26.194000000000003</v>
      </c>
      <c r="P57" s="22"/>
      <c r="Q57" s="21"/>
      <c r="R57" s="20"/>
      <c r="S57" s="20"/>
      <c r="T57" s="20">
        <v>13</v>
      </c>
      <c r="U57" s="20">
        <v>63.475000000000001</v>
      </c>
      <c r="V57" s="20">
        <v>118.636</v>
      </c>
      <c r="W57" s="22">
        <f t="shared" si="2"/>
        <v>55.160999999999994</v>
      </c>
      <c r="X57" s="20"/>
    </row>
    <row r="58" spans="2:24" x14ac:dyDescent="0.25">
      <c r="B58" s="29"/>
      <c r="C58" s="29"/>
      <c r="D58" s="29"/>
      <c r="E58" s="21"/>
      <c r="F58" s="21"/>
      <c r="G58" s="29"/>
      <c r="H58" s="29"/>
      <c r="I58" s="21"/>
      <c r="J58" s="20"/>
      <c r="K58" s="20"/>
      <c r="L58" s="20">
        <v>15</v>
      </c>
      <c r="M58" s="22">
        <v>66.551000000000002</v>
      </c>
      <c r="N58" s="22">
        <v>104.377</v>
      </c>
      <c r="O58" s="22">
        <f t="shared" si="1"/>
        <v>37.825999999999993</v>
      </c>
      <c r="P58" s="22"/>
      <c r="Q58" s="21"/>
      <c r="R58" s="20"/>
      <c r="S58" s="6"/>
      <c r="T58" s="20">
        <v>14</v>
      </c>
      <c r="U58" s="20">
        <v>54.210999999999999</v>
      </c>
      <c r="V58" s="20">
        <v>87.116</v>
      </c>
      <c r="W58" s="22">
        <f t="shared" si="2"/>
        <v>32.905000000000001</v>
      </c>
      <c r="X58" s="6"/>
    </row>
    <row r="59" spans="2:24" x14ac:dyDescent="0.25">
      <c r="B59" s="29"/>
      <c r="C59" s="29"/>
      <c r="H59" s="29"/>
      <c r="I59" s="21"/>
      <c r="J59" s="20"/>
      <c r="K59" s="20"/>
      <c r="L59" s="20">
        <v>16</v>
      </c>
      <c r="M59" s="22">
        <v>56.142000000000003</v>
      </c>
      <c r="N59" s="22">
        <v>91.394999999999996</v>
      </c>
      <c r="O59" s="22">
        <f t="shared" si="1"/>
        <v>35.252999999999993</v>
      </c>
      <c r="P59" s="22"/>
      <c r="Q59" s="21"/>
      <c r="R59" s="20"/>
      <c r="S59" s="6"/>
      <c r="T59" s="20">
        <v>15</v>
      </c>
      <c r="U59" s="20">
        <v>69.817999999999998</v>
      </c>
      <c r="V59" s="20">
        <v>118.902</v>
      </c>
      <c r="W59" s="22">
        <f t="shared" si="2"/>
        <v>49.084000000000003</v>
      </c>
      <c r="X59" s="6"/>
    </row>
    <row r="60" spans="2:24" x14ac:dyDescent="0.25">
      <c r="B60" s="29"/>
      <c r="C60" s="29"/>
      <c r="H60" s="29"/>
      <c r="I60" s="21"/>
      <c r="J60" s="20"/>
      <c r="K60" s="20"/>
      <c r="L60" s="20">
        <v>17</v>
      </c>
      <c r="M60" s="22">
        <v>118.121</v>
      </c>
      <c r="N60" s="22">
        <v>140.98099999999999</v>
      </c>
      <c r="O60" s="22">
        <f t="shared" si="1"/>
        <v>22.86</v>
      </c>
      <c r="P60" s="22"/>
      <c r="Q60" s="21"/>
      <c r="R60" s="20"/>
      <c r="S60" s="20"/>
      <c r="T60" s="20">
        <v>16</v>
      </c>
      <c r="U60" s="20">
        <v>30.082000000000001</v>
      </c>
      <c r="V60" s="20">
        <v>59.353000000000002</v>
      </c>
      <c r="W60" s="22">
        <f t="shared" si="2"/>
        <v>29.271000000000001</v>
      </c>
      <c r="X60" s="22"/>
    </row>
    <row r="61" spans="2:24" x14ac:dyDescent="0.25">
      <c r="B61" s="29"/>
      <c r="C61" s="29"/>
      <c r="D61" s="29"/>
      <c r="E61" s="21"/>
      <c r="F61" s="21"/>
      <c r="G61" s="29"/>
      <c r="H61" s="29"/>
      <c r="I61" s="21"/>
      <c r="J61" s="20"/>
      <c r="K61" s="6"/>
      <c r="L61" s="20">
        <v>18</v>
      </c>
      <c r="M61" s="22">
        <v>81.977999999999994</v>
      </c>
      <c r="N61" s="22">
        <v>99.790999999999997</v>
      </c>
      <c r="O61" s="22">
        <f t="shared" si="1"/>
        <v>17.813000000000002</v>
      </c>
      <c r="P61" s="6"/>
      <c r="Q61" s="21"/>
      <c r="R61" s="20"/>
      <c r="S61" s="20"/>
      <c r="T61" s="20">
        <v>17</v>
      </c>
      <c r="U61" s="20">
        <v>52.283000000000001</v>
      </c>
      <c r="V61" s="20">
        <v>105.07</v>
      </c>
      <c r="W61" s="22">
        <f t="shared" si="2"/>
        <v>52.786999999999992</v>
      </c>
      <c r="X61" s="22"/>
    </row>
    <row r="62" spans="2:24" x14ac:dyDescent="0.25">
      <c r="B62" s="29"/>
      <c r="C62" s="29"/>
      <c r="D62" s="29"/>
      <c r="E62" s="21"/>
      <c r="F62" s="21"/>
      <c r="G62" s="29"/>
      <c r="H62" s="30"/>
      <c r="I62" s="21"/>
      <c r="J62" s="20"/>
      <c r="K62" s="6"/>
      <c r="L62" s="20">
        <v>19</v>
      </c>
      <c r="M62" s="22">
        <v>23.908999999999999</v>
      </c>
      <c r="N62" s="22">
        <v>38.832000000000001</v>
      </c>
      <c r="O62" s="22">
        <f t="shared" si="1"/>
        <v>14.923000000000002</v>
      </c>
      <c r="P62" s="6"/>
      <c r="Q62" s="21"/>
      <c r="R62" s="20"/>
      <c r="S62" s="20"/>
      <c r="T62" s="20">
        <v>18</v>
      </c>
      <c r="U62" s="20">
        <v>68.713999999999999</v>
      </c>
      <c r="V62" s="20">
        <v>92.228999999999999</v>
      </c>
      <c r="W62" s="22">
        <f t="shared" si="2"/>
        <v>23.515000000000001</v>
      </c>
      <c r="X62" s="22"/>
    </row>
    <row r="63" spans="2:24" x14ac:dyDescent="0.25">
      <c r="B63" s="29"/>
      <c r="C63" s="29"/>
      <c r="H63" s="29"/>
      <c r="I63" s="21"/>
      <c r="J63" s="20"/>
      <c r="K63" s="6"/>
      <c r="L63" s="20">
        <v>20</v>
      </c>
      <c r="M63" s="22">
        <v>127.006</v>
      </c>
      <c r="N63" s="22">
        <v>152.25200000000001</v>
      </c>
      <c r="O63" s="22">
        <f t="shared" si="1"/>
        <v>25.246000000000009</v>
      </c>
      <c r="P63" s="6"/>
      <c r="Q63" s="21"/>
      <c r="R63" s="20"/>
      <c r="S63" s="20"/>
      <c r="T63" s="20">
        <v>19</v>
      </c>
      <c r="U63" s="20">
        <v>51.165999999999997</v>
      </c>
      <c r="V63" s="20">
        <v>178.15700000000001</v>
      </c>
      <c r="W63" s="22">
        <f t="shared" si="2"/>
        <v>126.99100000000001</v>
      </c>
      <c r="X63" s="22"/>
    </row>
    <row r="64" spans="2:24" x14ac:dyDescent="0.25">
      <c r="B64" s="29"/>
      <c r="C64" s="29"/>
      <c r="D64" s="29"/>
      <c r="E64" s="21"/>
      <c r="F64" s="21"/>
      <c r="G64" s="29"/>
      <c r="H64" s="29"/>
      <c r="I64" s="21"/>
      <c r="J64" s="20"/>
      <c r="K64" s="6"/>
      <c r="L64" s="20">
        <v>21</v>
      </c>
      <c r="M64" s="22">
        <v>84.263999999999996</v>
      </c>
      <c r="N64" s="22">
        <v>116.497</v>
      </c>
      <c r="O64" s="22">
        <f t="shared" si="1"/>
        <v>32.233000000000004</v>
      </c>
      <c r="P64" s="6"/>
      <c r="Q64" s="21"/>
      <c r="R64" s="20"/>
      <c r="S64" s="20"/>
      <c r="T64" s="20">
        <v>20</v>
      </c>
      <c r="U64" s="20">
        <v>64.872</v>
      </c>
      <c r="V64" s="20">
        <v>96.713999999999999</v>
      </c>
      <c r="W64" s="22">
        <f t="shared" si="2"/>
        <v>31.841999999999999</v>
      </c>
      <c r="X64" s="22"/>
    </row>
    <row r="65" spans="2:24" x14ac:dyDescent="0.25">
      <c r="B65" s="29"/>
      <c r="C65" s="29"/>
      <c r="D65" s="29"/>
      <c r="E65" s="21"/>
      <c r="F65" s="21"/>
      <c r="G65" s="29"/>
      <c r="H65" s="29"/>
      <c r="I65" s="21"/>
      <c r="J65" s="20"/>
      <c r="K65" s="6"/>
      <c r="L65" s="20">
        <v>22</v>
      </c>
      <c r="M65" s="22">
        <v>57.478999999999999</v>
      </c>
      <c r="N65" s="22">
        <v>95.262</v>
      </c>
      <c r="O65" s="22">
        <f t="shared" si="1"/>
        <v>37.783000000000001</v>
      </c>
      <c r="P65" s="6"/>
      <c r="Q65" s="21"/>
      <c r="R65" s="20"/>
      <c r="S65" s="20"/>
      <c r="T65" s="20">
        <v>21</v>
      </c>
      <c r="U65" s="20">
        <v>55.524999999999999</v>
      </c>
      <c r="V65" s="20">
        <v>78.117999999999995</v>
      </c>
      <c r="W65" s="22">
        <f t="shared" si="2"/>
        <v>22.592999999999996</v>
      </c>
      <c r="X65" s="22"/>
    </row>
    <row r="66" spans="2:24" x14ac:dyDescent="0.25">
      <c r="B66" s="29"/>
      <c r="C66" s="29"/>
      <c r="D66" s="29"/>
      <c r="E66" s="21"/>
      <c r="F66" s="21"/>
      <c r="G66" s="29"/>
      <c r="H66" s="29"/>
      <c r="I66" s="21"/>
      <c r="J66" s="20"/>
      <c r="K66" s="6"/>
      <c r="L66" s="20">
        <v>23</v>
      </c>
      <c r="M66" s="22">
        <v>41.088999999999999</v>
      </c>
      <c r="N66" s="22">
        <v>63.014000000000003</v>
      </c>
      <c r="O66" s="22">
        <f t="shared" si="1"/>
        <v>21.925000000000004</v>
      </c>
      <c r="P66" s="6"/>
      <c r="Q66" s="21"/>
      <c r="R66" s="20"/>
      <c r="S66" s="20"/>
      <c r="T66" s="20">
        <v>22</v>
      </c>
      <c r="U66" s="20">
        <v>108.032</v>
      </c>
      <c r="V66" s="20">
        <v>218.38300000000001</v>
      </c>
      <c r="W66" s="22">
        <f t="shared" si="2"/>
        <v>110.35100000000001</v>
      </c>
      <c r="X66" s="22"/>
    </row>
    <row r="67" spans="2:24" x14ac:dyDescent="0.25">
      <c r="B67" s="29"/>
      <c r="C67" s="29"/>
      <c r="D67" s="29"/>
      <c r="E67" s="21"/>
      <c r="F67" s="21"/>
      <c r="G67" s="29"/>
      <c r="H67" s="29"/>
      <c r="I67" s="21"/>
      <c r="J67" s="20"/>
      <c r="K67" s="6"/>
      <c r="L67" s="20">
        <v>24</v>
      </c>
      <c r="M67" s="22">
        <v>99.129000000000005</v>
      </c>
      <c r="N67" s="22">
        <v>119.602</v>
      </c>
      <c r="O67" s="22">
        <f t="shared" si="1"/>
        <v>20.472999999999999</v>
      </c>
      <c r="P67" s="6"/>
      <c r="Q67" s="21"/>
      <c r="R67" s="20"/>
      <c r="S67" s="20"/>
      <c r="T67" s="20">
        <v>23</v>
      </c>
      <c r="U67" s="20">
        <v>74.75</v>
      </c>
      <c r="V67" s="20">
        <v>143.06</v>
      </c>
      <c r="W67" s="22">
        <f t="shared" si="2"/>
        <v>68.31</v>
      </c>
      <c r="X67" s="22"/>
    </row>
    <row r="68" spans="2:24" x14ac:dyDescent="0.25">
      <c r="B68" s="29"/>
      <c r="C68" s="29"/>
      <c r="D68" s="29"/>
      <c r="E68" s="21"/>
      <c r="F68" s="21"/>
      <c r="G68" s="29"/>
      <c r="H68" s="29"/>
      <c r="I68" s="21"/>
      <c r="J68" s="20"/>
      <c r="K68" s="20" t="s">
        <v>64</v>
      </c>
      <c r="L68" s="20">
        <v>1</v>
      </c>
      <c r="M68" s="22">
        <v>144.19399999999999</v>
      </c>
      <c r="N68" s="22">
        <v>187.16800000000001</v>
      </c>
      <c r="O68" s="22">
        <f t="shared" si="1"/>
        <v>42.974000000000018</v>
      </c>
      <c r="P68" s="22">
        <f>AVERAGE(O68:O72)</f>
        <v>27.994800000000005</v>
      </c>
      <c r="Q68" s="21"/>
      <c r="R68" s="20"/>
      <c r="S68" s="20"/>
      <c r="T68" s="20">
        <v>24</v>
      </c>
      <c r="U68" s="20">
        <v>59.143999999999998</v>
      </c>
      <c r="V68" s="20">
        <v>104.217</v>
      </c>
      <c r="W68" s="22">
        <f t="shared" si="2"/>
        <v>45.073</v>
      </c>
      <c r="X68" s="22"/>
    </row>
    <row r="69" spans="2:24" x14ac:dyDescent="0.25">
      <c r="B69" s="29"/>
      <c r="C69" s="29"/>
      <c r="D69" s="29"/>
      <c r="E69" s="21"/>
      <c r="F69" s="21"/>
      <c r="G69" s="29"/>
      <c r="H69" s="29"/>
      <c r="I69" s="21"/>
      <c r="J69" s="20"/>
      <c r="K69" s="20"/>
      <c r="L69" s="20">
        <v>2</v>
      </c>
      <c r="M69" s="22">
        <v>114.997</v>
      </c>
      <c r="N69" s="22">
        <v>152.13800000000001</v>
      </c>
      <c r="O69" s="22">
        <f t="shared" ref="O69:O72" si="3">N69-M69</f>
        <v>37.141000000000005</v>
      </c>
      <c r="P69" s="25">
        <f>STDEV(O68:O72)/SQRT(5)</f>
        <v>6.153241035421904</v>
      </c>
      <c r="Q69" s="21"/>
      <c r="R69" s="20"/>
      <c r="S69" s="20"/>
      <c r="T69" s="20">
        <v>25</v>
      </c>
      <c r="U69" s="20">
        <v>36.146000000000001</v>
      </c>
      <c r="V69" s="20">
        <v>53.177999999999997</v>
      </c>
      <c r="W69" s="22">
        <f t="shared" ref="W69:W77" si="4">V69-U69</f>
        <v>17.031999999999996</v>
      </c>
      <c r="X69" s="22"/>
    </row>
    <row r="70" spans="2:24" x14ac:dyDescent="0.25">
      <c r="B70" s="29"/>
      <c r="C70" s="29"/>
      <c r="D70" s="29"/>
      <c r="E70" s="21"/>
      <c r="F70" s="21"/>
      <c r="G70" s="29"/>
      <c r="H70" s="29"/>
      <c r="I70" s="21"/>
      <c r="J70" s="20"/>
      <c r="K70" s="20"/>
      <c r="L70" s="20">
        <v>3</v>
      </c>
      <c r="M70" s="22">
        <v>72.771000000000001</v>
      </c>
      <c r="N70" s="22">
        <v>105.69</v>
      </c>
      <c r="O70" s="22">
        <f t="shared" si="3"/>
        <v>32.918999999999997</v>
      </c>
      <c r="P70" s="22"/>
      <c r="Q70" s="21"/>
      <c r="R70" s="20"/>
      <c r="S70" s="20" t="s">
        <v>64</v>
      </c>
      <c r="T70" s="20">
        <v>1</v>
      </c>
      <c r="U70" s="20">
        <v>115.66800000000001</v>
      </c>
      <c r="V70" s="20">
        <v>199.83</v>
      </c>
      <c r="W70" s="22">
        <f t="shared" si="4"/>
        <v>84.162000000000006</v>
      </c>
      <c r="X70" s="22">
        <f>AVERAGE(W70:W77)</f>
        <v>77.663749999999993</v>
      </c>
    </row>
    <row r="71" spans="2:24" x14ac:dyDescent="0.25">
      <c r="B71" s="29"/>
      <c r="C71" s="29"/>
      <c r="D71" s="29"/>
      <c r="E71" s="21"/>
      <c r="F71" s="21"/>
      <c r="G71" s="29"/>
      <c r="H71" s="29"/>
      <c r="I71" s="21"/>
      <c r="J71" s="20"/>
      <c r="K71" s="20"/>
      <c r="L71" s="20">
        <v>4</v>
      </c>
      <c r="M71" s="22">
        <v>63.112000000000002</v>
      </c>
      <c r="N71" s="22">
        <v>75.350999999999999</v>
      </c>
      <c r="O71" s="22">
        <f t="shared" si="3"/>
        <v>12.238999999999997</v>
      </c>
      <c r="P71" s="22"/>
      <c r="Q71" s="21"/>
      <c r="R71" s="20"/>
      <c r="S71" s="20"/>
      <c r="T71" s="20">
        <v>2</v>
      </c>
      <c r="U71" s="20">
        <v>39.003</v>
      </c>
      <c r="V71" s="20">
        <v>49.723999999999997</v>
      </c>
      <c r="W71" s="22">
        <f t="shared" si="4"/>
        <v>10.720999999999997</v>
      </c>
      <c r="X71" s="22">
        <f>STDEV(W70:W77)/SQRT(8)</f>
        <v>26.872224952242583</v>
      </c>
    </row>
    <row r="72" spans="2:24" x14ac:dyDescent="0.25">
      <c r="B72" s="29"/>
      <c r="C72" s="29"/>
      <c r="H72" s="29"/>
      <c r="I72" s="21"/>
      <c r="J72" s="20"/>
      <c r="K72" s="20"/>
      <c r="L72" s="20">
        <v>5</v>
      </c>
      <c r="M72" s="22">
        <v>48.441000000000003</v>
      </c>
      <c r="N72" s="22">
        <v>63.142000000000003</v>
      </c>
      <c r="O72" s="22">
        <f t="shared" si="3"/>
        <v>14.701000000000001</v>
      </c>
      <c r="P72" s="22"/>
      <c r="Q72" s="21"/>
      <c r="R72" s="20"/>
      <c r="S72" s="20"/>
      <c r="T72" s="20">
        <v>3</v>
      </c>
      <c r="U72" s="20">
        <v>94.168000000000006</v>
      </c>
      <c r="V72" s="20">
        <v>111.482</v>
      </c>
      <c r="W72" s="22">
        <f t="shared" si="4"/>
        <v>17.313999999999993</v>
      </c>
      <c r="X72" s="22"/>
    </row>
    <row r="73" spans="2:24" x14ac:dyDescent="0.25">
      <c r="B73" s="29"/>
      <c r="C73" s="29"/>
      <c r="D73" s="29"/>
      <c r="E73" s="21"/>
      <c r="F73" s="21"/>
      <c r="G73" s="29"/>
      <c r="H73" s="29"/>
      <c r="I73" s="21"/>
      <c r="J73" s="29"/>
      <c r="K73" s="29"/>
      <c r="L73" s="29"/>
      <c r="P73" s="31"/>
      <c r="Q73" s="21"/>
      <c r="R73" s="20"/>
      <c r="S73" s="20"/>
      <c r="T73" s="20">
        <v>4</v>
      </c>
      <c r="U73" s="20">
        <v>85.795000000000002</v>
      </c>
      <c r="V73" s="20">
        <v>148.60300000000001</v>
      </c>
      <c r="W73" s="22">
        <f t="shared" si="4"/>
        <v>62.808000000000007</v>
      </c>
      <c r="X73" s="22"/>
    </row>
    <row r="74" spans="2:24" x14ac:dyDescent="0.25">
      <c r="B74" s="29"/>
      <c r="C74" s="29"/>
      <c r="D74" s="29"/>
      <c r="E74" s="21"/>
      <c r="F74" s="21"/>
      <c r="G74" s="29"/>
      <c r="H74" s="29"/>
      <c r="I74" s="21"/>
      <c r="J74" s="29"/>
      <c r="K74" s="29"/>
      <c r="L74" s="29"/>
      <c r="P74" s="31"/>
      <c r="Q74" s="21"/>
      <c r="R74" s="20"/>
      <c r="S74" s="20"/>
      <c r="T74" s="20">
        <v>5</v>
      </c>
      <c r="U74" s="20">
        <v>110.986</v>
      </c>
      <c r="V74" s="20">
        <v>136.91999999999999</v>
      </c>
      <c r="W74" s="22">
        <f t="shared" si="4"/>
        <v>25.933999999999983</v>
      </c>
      <c r="X74" s="22"/>
    </row>
    <row r="75" spans="2:24" x14ac:dyDescent="0.25">
      <c r="B75" s="29"/>
      <c r="C75" s="29"/>
      <c r="D75" s="29"/>
      <c r="E75" s="21"/>
      <c r="F75" s="21"/>
      <c r="G75" s="29"/>
      <c r="H75" s="29"/>
      <c r="I75" s="21"/>
      <c r="J75" s="29"/>
      <c r="K75" s="29"/>
      <c r="P75" s="31"/>
      <c r="Q75" s="21"/>
      <c r="R75" s="20"/>
      <c r="S75" s="20"/>
      <c r="T75" s="20">
        <v>6</v>
      </c>
      <c r="U75" s="20">
        <v>60.664000000000001</v>
      </c>
      <c r="V75" s="20">
        <v>95.275999999999996</v>
      </c>
      <c r="W75" s="22">
        <f t="shared" si="4"/>
        <v>34.611999999999995</v>
      </c>
      <c r="X75" s="22"/>
    </row>
    <row r="76" spans="2:24" x14ac:dyDescent="0.25">
      <c r="B76" s="29"/>
      <c r="C76" s="29"/>
      <c r="H76" s="29"/>
      <c r="I76" s="21"/>
      <c r="J76" s="29"/>
      <c r="K76" s="29"/>
      <c r="P76" s="31"/>
      <c r="Q76" s="21"/>
      <c r="R76" s="20"/>
      <c r="S76" s="20"/>
      <c r="T76" s="20">
        <v>7</v>
      </c>
      <c r="U76" s="20">
        <v>154.01499999999999</v>
      </c>
      <c r="V76" s="20">
        <v>324.83300000000003</v>
      </c>
      <c r="W76" s="22">
        <f t="shared" si="4"/>
        <v>170.81800000000004</v>
      </c>
      <c r="X76" s="22"/>
    </row>
    <row r="77" spans="2:24" x14ac:dyDescent="0.25">
      <c r="B77" s="29"/>
      <c r="C77" s="29"/>
      <c r="H77" s="29"/>
      <c r="I77" s="21"/>
      <c r="J77" s="29"/>
      <c r="K77" s="29"/>
      <c r="P77" s="32"/>
      <c r="Q77" s="21"/>
      <c r="R77" s="20"/>
      <c r="S77" s="20"/>
      <c r="T77" s="20">
        <v>8</v>
      </c>
      <c r="U77" s="20">
        <v>22.097999999999999</v>
      </c>
      <c r="V77" s="20">
        <v>237.03899999999999</v>
      </c>
      <c r="W77" s="22">
        <f t="shared" si="4"/>
        <v>214.94099999999997</v>
      </c>
      <c r="X77" s="22"/>
    </row>
    <row r="78" spans="2:24" x14ac:dyDescent="0.25">
      <c r="B78" s="33" t="s">
        <v>66</v>
      </c>
      <c r="C78" s="29"/>
      <c r="H78" s="29"/>
      <c r="I78" s="21"/>
      <c r="J78" s="29"/>
      <c r="K78" s="29"/>
      <c r="P78" s="31"/>
      <c r="Q78" s="21"/>
      <c r="R78" s="29"/>
      <c r="S78" s="29"/>
      <c r="X78" s="31"/>
    </row>
    <row r="79" spans="2:24" ht="17.25" x14ac:dyDescent="0.25">
      <c r="B79" s="6" t="s">
        <v>52</v>
      </c>
      <c r="C79" s="6" t="s">
        <v>53</v>
      </c>
      <c r="D79" s="6" t="s">
        <v>54</v>
      </c>
      <c r="E79" s="6" t="s">
        <v>55</v>
      </c>
      <c r="F79" s="6" t="s">
        <v>56</v>
      </c>
      <c r="G79" s="6" t="s">
        <v>57</v>
      </c>
      <c r="H79" s="6" t="s">
        <v>58</v>
      </c>
      <c r="I79" s="21"/>
      <c r="J79" s="6" t="s">
        <v>52</v>
      </c>
      <c r="K79" s="6" t="s">
        <v>53</v>
      </c>
      <c r="L79" s="6" t="s">
        <v>54</v>
      </c>
      <c r="M79" s="6" t="s">
        <v>55</v>
      </c>
      <c r="N79" s="6" t="s">
        <v>56</v>
      </c>
      <c r="O79" s="6" t="s">
        <v>57</v>
      </c>
      <c r="P79" s="6" t="s">
        <v>58</v>
      </c>
      <c r="Q79" s="21"/>
      <c r="R79" s="6" t="s">
        <v>52</v>
      </c>
      <c r="S79" s="6" t="s">
        <v>53</v>
      </c>
      <c r="T79" s="6" t="s">
        <v>54</v>
      </c>
      <c r="U79" s="6" t="s">
        <v>55</v>
      </c>
      <c r="V79" s="6" t="s">
        <v>56</v>
      </c>
      <c r="W79" s="6" t="s">
        <v>57</v>
      </c>
      <c r="X79" s="6" t="s">
        <v>58</v>
      </c>
    </row>
    <row r="80" spans="2:24" x14ac:dyDescent="0.25">
      <c r="B80" s="6">
        <v>1</v>
      </c>
      <c r="C80" s="34" t="s">
        <v>59</v>
      </c>
      <c r="D80" s="6">
        <v>1</v>
      </c>
      <c r="E80" s="6">
        <v>32.171999999999997</v>
      </c>
      <c r="F80" s="6">
        <v>34.021000000000001</v>
      </c>
      <c r="G80" s="6">
        <f>F80-E80</f>
        <v>1.8490000000000038</v>
      </c>
      <c r="H80" s="23">
        <f>AVERAGE(G80:G82)</f>
        <v>4.7480000000000002</v>
      </c>
      <c r="I80" s="21"/>
      <c r="J80" s="6">
        <v>3</v>
      </c>
      <c r="K80" s="34" t="s">
        <v>59</v>
      </c>
      <c r="L80" s="6">
        <v>1</v>
      </c>
      <c r="M80" s="19">
        <v>66.694999999999993</v>
      </c>
      <c r="N80" s="19">
        <v>72.236000000000004</v>
      </c>
      <c r="O80" s="19">
        <f t="shared" ref="O80:O85" si="5">N80-M80</f>
        <v>5.541000000000011</v>
      </c>
      <c r="P80" s="19">
        <f>AVERAGE(O80:O85)</f>
        <v>12.608499999999999</v>
      </c>
      <c r="Q80" s="21"/>
      <c r="R80" s="6">
        <v>5</v>
      </c>
      <c r="S80" s="34" t="s">
        <v>59</v>
      </c>
      <c r="T80" s="6">
        <v>1</v>
      </c>
      <c r="U80" s="24">
        <v>41.835999999999999</v>
      </c>
      <c r="V80" s="24">
        <v>49.368000000000002</v>
      </c>
      <c r="W80" s="24">
        <f t="shared" ref="W80:W143" si="6">V80-U80</f>
        <v>7.5320000000000036</v>
      </c>
      <c r="X80" s="24">
        <f>AVERAGE(W80:W88)</f>
        <v>16.222666666666665</v>
      </c>
    </row>
    <row r="81" spans="2:24" x14ac:dyDescent="0.25">
      <c r="B81" s="6" t="s">
        <v>9</v>
      </c>
      <c r="C81" s="34"/>
      <c r="D81" s="6">
        <v>2</v>
      </c>
      <c r="E81" s="6">
        <v>82.936000000000007</v>
      </c>
      <c r="F81" s="6">
        <v>87.962999999999994</v>
      </c>
      <c r="G81" s="6">
        <f>F81-E81</f>
        <v>5.0269999999999868</v>
      </c>
      <c r="H81" s="35">
        <f>STDEV(G80:G82)/(SQRT(3))</f>
        <v>1.5992936982722523</v>
      </c>
      <c r="I81" s="21"/>
      <c r="J81" s="6" t="s">
        <v>9</v>
      </c>
      <c r="K81" s="34"/>
      <c r="L81" s="6">
        <v>2</v>
      </c>
      <c r="M81" s="19">
        <v>82.894000000000005</v>
      </c>
      <c r="N81" s="19">
        <v>86.111000000000004</v>
      </c>
      <c r="O81" s="19">
        <f t="shared" si="5"/>
        <v>3.2169999999999987</v>
      </c>
      <c r="P81" s="36">
        <f>STDEV(O80:O85)/(SQRT(6))</f>
        <v>3.1993084643403793</v>
      </c>
      <c r="Q81" s="21"/>
      <c r="R81" s="6" t="s">
        <v>9</v>
      </c>
      <c r="S81" s="34"/>
      <c r="T81" s="6">
        <v>2</v>
      </c>
      <c r="U81" s="24">
        <v>72.655000000000001</v>
      </c>
      <c r="V81" s="24">
        <v>105.069</v>
      </c>
      <c r="W81" s="24">
        <f t="shared" si="6"/>
        <v>32.414000000000001</v>
      </c>
      <c r="X81" s="37">
        <f>STDEV(W80:W88)/(SQRT(7))</f>
        <v>4.6450643198683794</v>
      </c>
    </row>
    <row r="82" spans="2:24" x14ac:dyDescent="0.25">
      <c r="B82" s="6"/>
      <c r="C82" s="34"/>
      <c r="D82" s="6">
        <v>3</v>
      </c>
      <c r="E82" s="6">
        <v>71.233999999999995</v>
      </c>
      <c r="F82" s="6">
        <v>78.602000000000004</v>
      </c>
      <c r="G82" s="6">
        <f>F82-E82</f>
        <v>7.3680000000000092</v>
      </c>
      <c r="H82" s="6"/>
      <c r="I82" s="21"/>
      <c r="J82" s="6"/>
      <c r="K82" s="34"/>
      <c r="L82" s="6">
        <v>3</v>
      </c>
      <c r="M82" s="19">
        <v>108.54600000000001</v>
      </c>
      <c r="N82" s="19">
        <v>123.639</v>
      </c>
      <c r="O82" s="19">
        <f t="shared" si="5"/>
        <v>15.092999999999989</v>
      </c>
      <c r="P82" s="19"/>
      <c r="Q82" s="21"/>
      <c r="R82" s="6"/>
      <c r="S82" s="34"/>
      <c r="T82" s="6">
        <v>3</v>
      </c>
      <c r="U82" s="24">
        <v>115.873</v>
      </c>
      <c r="V82" s="24">
        <v>146.453</v>
      </c>
      <c r="W82" s="24">
        <f t="shared" si="6"/>
        <v>30.58</v>
      </c>
      <c r="X82" s="24"/>
    </row>
    <row r="83" spans="2:24" x14ac:dyDescent="0.25">
      <c r="B83" s="6"/>
      <c r="C83" s="34">
        <v>1301</v>
      </c>
      <c r="D83" s="6">
        <v>1</v>
      </c>
      <c r="E83" s="6">
        <v>68.790000000000006</v>
      </c>
      <c r="F83" s="6">
        <v>84.421999999999997</v>
      </c>
      <c r="G83" s="6">
        <f t="shared" ref="G83:G136" si="7">F83-E83</f>
        <v>15.631999999999991</v>
      </c>
      <c r="H83" s="23">
        <f>AVERAGE(G83:G88)</f>
        <v>13.311833333333331</v>
      </c>
      <c r="I83" s="21"/>
      <c r="J83" s="6"/>
      <c r="K83" s="34"/>
      <c r="L83" s="6">
        <v>4</v>
      </c>
      <c r="M83" s="19">
        <v>25.751000000000001</v>
      </c>
      <c r="N83" s="19">
        <v>50.183999999999997</v>
      </c>
      <c r="O83" s="19">
        <f t="shared" si="5"/>
        <v>24.432999999999996</v>
      </c>
      <c r="P83" s="19"/>
      <c r="Q83" s="21"/>
      <c r="R83" s="6"/>
      <c r="S83" s="34"/>
      <c r="T83" s="6">
        <v>4</v>
      </c>
      <c r="U83" s="24">
        <v>51.173000000000002</v>
      </c>
      <c r="V83" s="24">
        <v>68.819000000000003</v>
      </c>
      <c r="W83" s="24">
        <f t="shared" si="6"/>
        <v>17.646000000000001</v>
      </c>
      <c r="X83" s="24"/>
    </row>
    <row r="84" spans="2:24" x14ac:dyDescent="0.25">
      <c r="B84" s="6"/>
      <c r="C84" s="34"/>
      <c r="D84" s="6">
        <v>2</v>
      </c>
      <c r="E84" s="6">
        <v>57.451000000000001</v>
      </c>
      <c r="F84" s="6">
        <v>58.067999999999998</v>
      </c>
      <c r="G84" s="6">
        <f t="shared" si="7"/>
        <v>0.61699999999999733</v>
      </c>
      <c r="H84" s="35">
        <f>STDEV(G83:G88)/SQRT(6)</f>
        <v>4.1115627719612631</v>
      </c>
      <c r="I84" s="21"/>
      <c r="J84" s="6"/>
      <c r="K84" s="34"/>
      <c r="L84" s="6">
        <v>5</v>
      </c>
      <c r="M84" s="19">
        <v>25.581</v>
      </c>
      <c r="N84" s="19">
        <v>36.054000000000002</v>
      </c>
      <c r="O84" s="19">
        <f t="shared" si="5"/>
        <v>10.473000000000003</v>
      </c>
      <c r="P84" s="19"/>
      <c r="Q84" s="21"/>
      <c r="R84" s="6"/>
      <c r="S84" s="34"/>
      <c r="T84" s="6">
        <v>5</v>
      </c>
      <c r="U84" s="24">
        <v>25.332999999999998</v>
      </c>
      <c r="V84" s="24">
        <v>29.620999999999999</v>
      </c>
      <c r="W84" s="24">
        <f t="shared" si="6"/>
        <v>4.2880000000000003</v>
      </c>
      <c r="X84" s="24"/>
    </row>
    <row r="85" spans="2:24" x14ac:dyDescent="0.25">
      <c r="B85" s="6"/>
      <c r="C85" s="34"/>
      <c r="D85" s="6">
        <v>3</v>
      </c>
      <c r="E85" s="6">
        <v>105.729</v>
      </c>
      <c r="F85" s="6">
        <v>135.785</v>
      </c>
      <c r="G85" s="6">
        <f t="shared" si="7"/>
        <v>30.055999999999997</v>
      </c>
      <c r="H85" s="6"/>
      <c r="I85" s="21"/>
      <c r="J85" s="6"/>
      <c r="K85" s="34"/>
      <c r="L85" s="6">
        <v>6</v>
      </c>
      <c r="M85" s="19">
        <v>33.488999999999997</v>
      </c>
      <c r="N85" s="19">
        <v>50.383000000000003</v>
      </c>
      <c r="O85" s="19">
        <f t="shared" si="5"/>
        <v>16.894000000000005</v>
      </c>
      <c r="P85" s="19"/>
      <c r="Q85" s="21"/>
      <c r="R85" s="6"/>
      <c r="S85" s="34"/>
      <c r="T85" s="6">
        <v>6</v>
      </c>
      <c r="U85" s="24">
        <v>63.783000000000001</v>
      </c>
      <c r="V85" s="24">
        <v>90.808999999999997</v>
      </c>
      <c r="W85" s="24">
        <f t="shared" si="6"/>
        <v>27.025999999999996</v>
      </c>
      <c r="X85" s="24"/>
    </row>
    <row r="86" spans="2:24" x14ac:dyDescent="0.25">
      <c r="B86" s="6"/>
      <c r="C86" s="34"/>
      <c r="D86" s="6">
        <v>4</v>
      </c>
      <c r="E86" s="6">
        <v>35.252000000000002</v>
      </c>
      <c r="F86" s="6">
        <v>49.238</v>
      </c>
      <c r="G86" s="6">
        <f t="shared" si="7"/>
        <v>13.985999999999997</v>
      </c>
      <c r="H86" s="6"/>
      <c r="I86" s="21"/>
      <c r="J86" s="6"/>
      <c r="K86" s="34">
        <v>1301</v>
      </c>
      <c r="L86" s="6">
        <v>1</v>
      </c>
      <c r="M86" s="19">
        <v>40.600999999999999</v>
      </c>
      <c r="N86" s="19">
        <v>69.542000000000002</v>
      </c>
      <c r="O86" s="19">
        <f>N86-M86</f>
        <v>28.941000000000003</v>
      </c>
      <c r="P86" s="19">
        <f>AVERAGE(O86:O91)</f>
        <v>17.645833333333336</v>
      </c>
      <c r="Q86" s="21"/>
      <c r="R86" s="6"/>
      <c r="S86" s="34"/>
      <c r="T86" s="6">
        <v>7</v>
      </c>
      <c r="U86" s="24">
        <v>86.944000000000003</v>
      </c>
      <c r="V86" s="24">
        <v>84.546000000000006</v>
      </c>
      <c r="W86" s="24">
        <v>0</v>
      </c>
      <c r="X86" s="24"/>
    </row>
    <row r="87" spans="2:24" x14ac:dyDescent="0.25">
      <c r="B87" s="6"/>
      <c r="C87" s="34"/>
      <c r="D87" s="6">
        <v>5</v>
      </c>
      <c r="E87" s="6">
        <v>136.86799999999999</v>
      </c>
      <c r="F87" s="6">
        <v>150.84</v>
      </c>
      <c r="G87" s="6">
        <f t="shared" si="7"/>
        <v>13.972000000000008</v>
      </c>
      <c r="H87" s="6"/>
      <c r="J87" s="6"/>
      <c r="K87" s="34"/>
      <c r="L87" s="6">
        <v>2</v>
      </c>
      <c r="M87" s="19">
        <v>82.822999999999993</v>
      </c>
      <c r="N87" s="19">
        <v>85.216999999999999</v>
      </c>
      <c r="O87" s="19">
        <v>0</v>
      </c>
      <c r="P87" s="36">
        <f>STDEV(O86:O91)/SQRT(5)</f>
        <v>5.9742312470587651</v>
      </c>
      <c r="R87" s="6"/>
      <c r="S87" s="34"/>
      <c r="T87" s="6">
        <v>8</v>
      </c>
      <c r="U87" s="24">
        <v>26.856000000000002</v>
      </c>
      <c r="V87" s="24">
        <v>32.286999999999999</v>
      </c>
      <c r="W87" s="24">
        <f t="shared" si="6"/>
        <v>5.4309999999999974</v>
      </c>
      <c r="X87" s="24"/>
    </row>
    <row r="88" spans="2:24" x14ac:dyDescent="0.25">
      <c r="B88" s="6"/>
      <c r="C88" s="34"/>
      <c r="D88" s="6">
        <v>6</v>
      </c>
      <c r="E88" s="6">
        <v>54.064</v>
      </c>
      <c r="F88" s="6">
        <v>59.671999999999997</v>
      </c>
      <c r="G88" s="6">
        <f t="shared" si="7"/>
        <v>5.607999999999997</v>
      </c>
      <c r="H88" s="6"/>
      <c r="J88" s="6"/>
      <c r="K88" s="6"/>
      <c r="L88" s="6">
        <v>3</v>
      </c>
      <c r="M88" s="19">
        <v>84.176000000000002</v>
      </c>
      <c r="N88" s="19">
        <v>100.372</v>
      </c>
      <c r="O88" s="19">
        <f t="shared" ref="O88:O109" si="8">N88-M88</f>
        <v>16.195999999999998</v>
      </c>
      <c r="P88" s="19"/>
      <c r="R88" s="6"/>
      <c r="S88" s="34"/>
      <c r="T88" s="6">
        <v>9</v>
      </c>
      <c r="U88" s="24">
        <v>23.117999999999999</v>
      </c>
      <c r="V88" s="24">
        <v>44.204999999999998</v>
      </c>
      <c r="W88" s="24">
        <f t="shared" si="6"/>
        <v>21.087</v>
      </c>
      <c r="X88" s="24"/>
    </row>
    <row r="89" spans="2:24" x14ac:dyDescent="0.25">
      <c r="B89" s="6"/>
      <c r="C89" s="34" t="s">
        <v>61</v>
      </c>
      <c r="D89" s="6">
        <v>1</v>
      </c>
      <c r="E89" s="6">
        <v>52.786999999999999</v>
      </c>
      <c r="F89" s="6">
        <v>57.002000000000002</v>
      </c>
      <c r="G89" s="6">
        <f t="shared" si="7"/>
        <v>4.2150000000000034</v>
      </c>
      <c r="H89" s="23">
        <f>AVERAGE(G89:G98)</f>
        <v>21.553899999999999</v>
      </c>
      <c r="J89" s="6"/>
      <c r="K89" s="34"/>
      <c r="L89" s="6">
        <v>4</v>
      </c>
      <c r="M89" s="19">
        <v>56.38</v>
      </c>
      <c r="N89" s="19">
        <v>88.043000000000006</v>
      </c>
      <c r="O89" s="19">
        <f t="shared" si="8"/>
        <v>31.663000000000004</v>
      </c>
      <c r="P89" s="19"/>
      <c r="R89" s="6"/>
      <c r="S89" s="34">
        <v>1301</v>
      </c>
      <c r="T89" s="6">
        <v>1</v>
      </c>
      <c r="U89" s="24">
        <v>63.35</v>
      </c>
      <c r="V89" s="24">
        <v>82.058000000000007</v>
      </c>
      <c r="W89" s="24">
        <f t="shared" si="6"/>
        <v>18.708000000000006</v>
      </c>
      <c r="X89" s="24">
        <f>AVERAGE(W89:W94)</f>
        <v>18.136166666666671</v>
      </c>
    </row>
    <row r="90" spans="2:24" x14ac:dyDescent="0.25">
      <c r="B90" s="6"/>
      <c r="C90" s="34"/>
      <c r="D90" s="6">
        <v>2</v>
      </c>
      <c r="E90" s="6">
        <v>60.692999999999998</v>
      </c>
      <c r="F90" s="6">
        <v>122.11499999999999</v>
      </c>
      <c r="G90" s="6">
        <f t="shared" si="7"/>
        <v>61.421999999999997</v>
      </c>
      <c r="H90" s="35">
        <f>STDEV(G89:G98)/SQRT(13)</f>
        <v>5.7282691654306834</v>
      </c>
      <c r="J90" s="6"/>
      <c r="K90" s="34"/>
      <c r="L90" s="6">
        <v>8</v>
      </c>
      <c r="M90" s="19">
        <v>83.864000000000004</v>
      </c>
      <c r="N90" s="19">
        <v>87.552000000000007</v>
      </c>
      <c r="O90" s="19">
        <f t="shared" si="8"/>
        <v>3.6880000000000024</v>
      </c>
      <c r="P90" s="19"/>
      <c r="R90" s="6"/>
      <c r="S90" s="34"/>
      <c r="T90" s="6">
        <v>2</v>
      </c>
      <c r="U90" s="24">
        <v>67.105999999999995</v>
      </c>
      <c r="V90" s="24">
        <v>86.933000000000007</v>
      </c>
      <c r="W90" s="24">
        <f t="shared" si="6"/>
        <v>19.827000000000012</v>
      </c>
      <c r="X90" s="37">
        <f>STDEV(W89:W95)/(SQRT(5))</f>
        <v>4.5404049630590677</v>
      </c>
    </row>
    <row r="91" spans="2:24" x14ac:dyDescent="0.25">
      <c r="B91" s="6"/>
      <c r="C91" s="34"/>
      <c r="D91" s="6">
        <v>3</v>
      </c>
      <c r="E91" s="6">
        <v>77.117000000000004</v>
      </c>
      <c r="F91" s="6">
        <v>88.552000000000007</v>
      </c>
      <c r="G91" s="6">
        <f t="shared" si="7"/>
        <v>11.435000000000002</v>
      </c>
      <c r="H91" s="6"/>
      <c r="J91" s="6"/>
      <c r="K91" s="34"/>
      <c r="L91" s="6">
        <v>9</v>
      </c>
      <c r="M91" s="19">
        <v>90.540999999999997</v>
      </c>
      <c r="N91" s="19">
        <v>115.928</v>
      </c>
      <c r="O91" s="19">
        <f t="shared" si="8"/>
        <v>25.387</v>
      </c>
      <c r="P91" s="19"/>
      <c r="R91" s="6"/>
      <c r="S91" s="34"/>
      <c r="T91" s="6">
        <v>3</v>
      </c>
      <c r="U91" s="24">
        <v>79.379000000000005</v>
      </c>
      <c r="V91" s="24">
        <v>83.858000000000004</v>
      </c>
      <c r="W91" s="24">
        <f t="shared" si="6"/>
        <v>4.4789999999999992</v>
      </c>
      <c r="X91" s="24"/>
    </row>
    <row r="92" spans="2:24" x14ac:dyDescent="0.25">
      <c r="B92" s="6"/>
      <c r="C92" s="34"/>
      <c r="D92" s="6">
        <v>4</v>
      </c>
      <c r="E92" s="6">
        <v>101.446</v>
      </c>
      <c r="F92" s="6">
        <v>109.04600000000001</v>
      </c>
      <c r="G92" s="6">
        <f t="shared" si="7"/>
        <v>7.6000000000000085</v>
      </c>
      <c r="H92" s="6"/>
      <c r="J92" s="6"/>
      <c r="K92" s="34" t="s">
        <v>61</v>
      </c>
      <c r="L92" s="6">
        <v>1</v>
      </c>
      <c r="M92" s="19">
        <v>128.75200000000001</v>
      </c>
      <c r="N92" s="19">
        <v>141.93799999999999</v>
      </c>
      <c r="O92" s="19">
        <f t="shared" si="8"/>
        <v>13.185999999999979</v>
      </c>
      <c r="P92" s="19">
        <f>AVERAGE(O92:O98)</f>
        <v>24.529142857142858</v>
      </c>
      <c r="R92" s="6"/>
      <c r="S92" s="34"/>
      <c r="T92" s="6">
        <v>4</v>
      </c>
      <c r="U92" s="24">
        <v>80.951999999999998</v>
      </c>
      <c r="V92" s="24">
        <v>88.563000000000002</v>
      </c>
      <c r="W92" s="24">
        <f t="shared" si="6"/>
        <v>7.6110000000000042</v>
      </c>
      <c r="X92" s="24"/>
    </row>
    <row r="93" spans="2:24" x14ac:dyDescent="0.25">
      <c r="B93" s="6"/>
      <c r="C93" s="34"/>
      <c r="D93" s="6">
        <v>5</v>
      </c>
      <c r="E93" s="6">
        <v>93.643000000000001</v>
      </c>
      <c r="F93" s="6">
        <v>96.239000000000004</v>
      </c>
      <c r="G93" s="6">
        <f t="shared" si="7"/>
        <v>2.5960000000000036</v>
      </c>
      <c r="H93" s="6"/>
      <c r="J93" s="6"/>
      <c r="K93" s="34"/>
      <c r="L93" s="6">
        <v>2</v>
      </c>
      <c r="M93" s="19">
        <v>84.462999999999994</v>
      </c>
      <c r="N93" s="19">
        <v>118.35899999999999</v>
      </c>
      <c r="O93" s="19">
        <f t="shared" si="8"/>
        <v>33.896000000000001</v>
      </c>
      <c r="P93" s="36">
        <f>STDEV(O92:O98)/SQRT(7)</f>
        <v>6.1811122917534256</v>
      </c>
      <c r="R93" s="6"/>
      <c r="S93" s="34"/>
      <c r="T93" s="6">
        <v>5</v>
      </c>
      <c r="U93" s="24">
        <v>94.585999999999999</v>
      </c>
      <c r="V93" s="24">
        <v>119.175</v>
      </c>
      <c r="W93" s="24">
        <f t="shared" si="6"/>
        <v>24.588999999999999</v>
      </c>
      <c r="X93" s="24"/>
    </row>
    <row r="94" spans="2:24" x14ac:dyDescent="0.25">
      <c r="B94" s="6"/>
      <c r="C94" s="34"/>
      <c r="D94" s="6">
        <v>6</v>
      </c>
      <c r="E94" s="6">
        <v>74.403999999999996</v>
      </c>
      <c r="F94" s="6">
        <v>87.21</v>
      </c>
      <c r="G94" s="6">
        <f t="shared" si="7"/>
        <v>12.805999999999997</v>
      </c>
      <c r="H94" s="6"/>
      <c r="J94" s="6"/>
      <c r="K94" s="34"/>
      <c r="L94" s="6">
        <v>6</v>
      </c>
      <c r="M94" s="19">
        <v>69.263999999999996</v>
      </c>
      <c r="N94" s="19">
        <v>85.244</v>
      </c>
      <c r="O94" s="19">
        <f t="shared" si="8"/>
        <v>15.980000000000004</v>
      </c>
      <c r="P94" s="19"/>
      <c r="R94" s="6"/>
      <c r="S94" s="34"/>
      <c r="T94" s="6">
        <v>6</v>
      </c>
      <c r="U94" s="24">
        <v>132.89400000000001</v>
      </c>
      <c r="V94" s="24">
        <v>166.49700000000001</v>
      </c>
      <c r="W94" s="24">
        <f t="shared" si="6"/>
        <v>33.603000000000009</v>
      </c>
      <c r="X94" s="24"/>
    </row>
    <row r="95" spans="2:24" x14ac:dyDescent="0.25">
      <c r="B95" s="6"/>
      <c r="C95" s="34"/>
      <c r="D95" s="6">
        <v>7</v>
      </c>
      <c r="E95" s="6">
        <v>58.591999999999999</v>
      </c>
      <c r="F95" s="6">
        <v>66.570999999999998</v>
      </c>
      <c r="G95" s="6">
        <f t="shared" si="7"/>
        <v>7.9789999999999992</v>
      </c>
      <c r="H95" s="6"/>
      <c r="J95" s="6"/>
      <c r="K95" s="34"/>
      <c r="L95" s="6">
        <v>9</v>
      </c>
      <c r="M95" s="19">
        <v>34.993000000000002</v>
      </c>
      <c r="N95" s="19">
        <v>45.776000000000003</v>
      </c>
      <c r="O95" s="19">
        <f t="shared" si="8"/>
        <v>10.783000000000001</v>
      </c>
      <c r="P95" s="19"/>
      <c r="R95" s="6"/>
      <c r="S95" s="34" t="s">
        <v>61</v>
      </c>
      <c r="T95" s="6">
        <v>1</v>
      </c>
      <c r="U95" s="24">
        <v>122.056</v>
      </c>
      <c r="V95" s="24">
        <v>133.61199999999999</v>
      </c>
      <c r="W95" s="24">
        <f t="shared" si="6"/>
        <v>11.555999999999997</v>
      </c>
      <c r="X95" s="24">
        <f>AVERAGE(W95:W108)</f>
        <v>39.35192857142858</v>
      </c>
    </row>
    <row r="96" spans="2:24" x14ac:dyDescent="0.25">
      <c r="B96" s="6"/>
      <c r="C96" s="34"/>
      <c r="D96" s="6">
        <v>8</v>
      </c>
      <c r="E96" s="6">
        <v>42.094999999999999</v>
      </c>
      <c r="F96" s="6">
        <v>69.78</v>
      </c>
      <c r="G96" s="6">
        <f t="shared" si="7"/>
        <v>27.685000000000002</v>
      </c>
      <c r="H96" s="6"/>
      <c r="J96" s="6"/>
      <c r="K96" s="34"/>
      <c r="L96" s="6">
        <v>12</v>
      </c>
      <c r="M96" s="19">
        <v>51.512999999999998</v>
      </c>
      <c r="N96" s="19">
        <v>107.846</v>
      </c>
      <c r="O96" s="19">
        <f t="shared" si="8"/>
        <v>56.333000000000006</v>
      </c>
      <c r="P96" s="19"/>
      <c r="R96" s="6"/>
      <c r="S96" s="34"/>
      <c r="T96" s="6">
        <v>2</v>
      </c>
      <c r="U96" s="24">
        <v>110.73099999999999</v>
      </c>
      <c r="V96" s="24">
        <v>175.673</v>
      </c>
      <c r="W96" s="24">
        <f t="shared" si="6"/>
        <v>64.942000000000007</v>
      </c>
      <c r="X96" s="37">
        <f>STDEV(W95:W100)/(SQRT(7))</f>
        <v>14.335491348896479</v>
      </c>
    </row>
    <row r="97" spans="2:24" x14ac:dyDescent="0.25">
      <c r="B97" s="6"/>
      <c r="C97" s="34"/>
      <c r="D97" s="6">
        <v>9</v>
      </c>
      <c r="E97" s="6">
        <v>60.08</v>
      </c>
      <c r="F97" s="6">
        <v>112.648</v>
      </c>
      <c r="G97" s="6">
        <f t="shared" si="7"/>
        <v>52.567999999999998</v>
      </c>
      <c r="H97" s="6"/>
      <c r="J97" s="6"/>
      <c r="K97" s="34"/>
      <c r="L97" s="6">
        <v>16</v>
      </c>
      <c r="M97" s="19">
        <v>44.679000000000002</v>
      </c>
      <c r="N97" s="19">
        <v>72.013000000000005</v>
      </c>
      <c r="O97" s="19">
        <f t="shared" si="8"/>
        <v>27.334000000000003</v>
      </c>
      <c r="P97" s="19"/>
      <c r="R97" s="6"/>
      <c r="S97" s="34"/>
      <c r="T97" s="6">
        <v>4</v>
      </c>
      <c r="U97" s="24">
        <v>75.328999999999994</v>
      </c>
      <c r="V97" s="24">
        <v>188.309</v>
      </c>
      <c r="W97" s="24">
        <f t="shared" si="6"/>
        <v>112.98</v>
      </c>
      <c r="X97" s="24"/>
    </row>
    <row r="98" spans="2:24" x14ac:dyDescent="0.25">
      <c r="B98" s="6"/>
      <c r="C98" s="34"/>
      <c r="D98" s="6">
        <v>10</v>
      </c>
      <c r="E98" s="6">
        <v>87.21</v>
      </c>
      <c r="F98" s="6">
        <v>114.443</v>
      </c>
      <c r="G98" s="6">
        <f t="shared" si="7"/>
        <v>27.233000000000004</v>
      </c>
      <c r="H98" s="6"/>
      <c r="J98" s="6"/>
      <c r="K98" s="34"/>
      <c r="L98" s="6">
        <v>19</v>
      </c>
      <c r="M98" s="19">
        <v>65.900000000000006</v>
      </c>
      <c r="N98" s="19">
        <v>80.091999999999999</v>
      </c>
      <c r="O98" s="19">
        <f t="shared" si="8"/>
        <v>14.191999999999993</v>
      </c>
      <c r="P98" s="19"/>
      <c r="R98" s="6"/>
      <c r="S98" s="34"/>
      <c r="T98" s="6">
        <v>6</v>
      </c>
      <c r="U98" s="24">
        <v>57.472999999999999</v>
      </c>
      <c r="V98" s="24">
        <v>86.216999999999999</v>
      </c>
      <c r="W98" s="24">
        <f t="shared" si="6"/>
        <v>28.744</v>
      </c>
      <c r="X98" s="24"/>
    </row>
    <row r="99" spans="2:24" x14ac:dyDescent="0.25">
      <c r="B99" s="6"/>
      <c r="C99" s="34" t="s">
        <v>62</v>
      </c>
      <c r="D99" s="6">
        <v>1</v>
      </c>
      <c r="E99" s="6">
        <v>29.079000000000001</v>
      </c>
      <c r="F99" s="6">
        <v>31.18</v>
      </c>
      <c r="G99" s="6">
        <f t="shared" si="7"/>
        <v>2.1009999999999991</v>
      </c>
      <c r="H99" s="23">
        <f>AVERAGE(G99:G109)</f>
        <v>15.527454545454548</v>
      </c>
      <c r="J99" s="6"/>
      <c r="K99" s="34" t="s">
        <v>62</v>
      </c>
      <c r="L99" s="6">
        <v>1</v>
      </c>
      <c r="M99" s="19">
        <v>86.003</v>
      </c>
      <c r="N99" s="19">
        <v>101.515</v>
      </c>
      <c r="O99" s="19">
        <f t="shared" si="8"/>
        <v>15.512</v>
      </c>
      <c r="P99" s="19">
        <f>AVERAGE(O99:O109)</f>
        <v>18.606545454545458</v>
      </c>
      <c r="R99" s="6"/>
      <c r="S99" s="34"/>
      <c r="T99" s="6">
        <v>7</v>
      </c>
      <c r="U99" s="24">
        <v>57.204000000000001</v>
      </c>
      <c r="V99" s="24">
        <v>78.298000000000002</v>
      </c>
      <c r="W99" s="24">
        <f t="shared" si="6"/>
        <v>21.094000000000001</v>
      </c>
      <c r="X99" s="24"/>
    </row>
    <row r="100" spans="2:24" x14ac:dyDescent="0.25">
      <c r="B100" s="6"/>
      <c r="C100" s="34"/>
      <c r="D100" s="6">
        <v>2</v>
      </c>
      <c r="E100" s="6">
        <v>41.643999999999998</v>
      </c>
      <c r="F100" s="6">
        <v>49.399000000000001</v>
      </c>
      <c r="G100" s="6">
        <f t="shared" si="7"/>
        <v>7.7550000000000026</v>
      </c>
      <c r="H100" s="35">
        <f>STDEV(G99:G109)/SQRT(15)</f>
        <v>5.1576573097529925</v>
      </c>
      <c r="J100" s="6"/>
      <c r="K100" s="6"/>
      <c r="L100" s="6">
        <v>2</v>
      </c>
      <c r="M100" s="19">
        <v>123.033</v>
      </c>
      <c r="N100" s="19">
        <v>140.804</v>
      </c>
      <c r="O100" s="19">
        <f t="shared" si="8"/>
        <v>17.771000000000001</v>
      </c>
      <c r="P100" s="36">
        <f>STDEV(O99:O109)/SQRT(13)</f>
        <v>2.4259962057286462</v>
      </c>
      <c r="R100" s="6"/>
      <c r="S100" s="34"/>
      <c r="T100" s="6">
        <v>9</v>
      </c>
      <c r="U100" s="24">
        <v>106.334</v>
      </c>
      <c r="V100" s="24">
        <v>136.517</v>
      </c>
      <c r="W100" s="24">
        <f t="shared" si="6"/>
        <v>30.182999999999993</v>
      </c>
      <c r="X100" s="24"/>
    </row>
    <row r="101" spans="2:24" x14ac:dyDescent="0.25">
      <c r="B101" s="6"/>
      <c r="C101" s="34"/>
      <c r="D101" s="6">
        <v>3</v>
      </c>
      <c r="E101" s="6">
        <v>63.997999999999998</v>
      </c>
      <c r="F101" s="6">
        <v>81.569999999999993</v>
      </c>
      <c r="G101" s="6">
        <f t="shared" si="7"/>
        <v>17.571999999999996</v>
      </c>
      <c r="H101" s="23"/>
      <c r="J101" s="6"/>
      <c r="K101" s="34"/>
      <c r="L101" s="6">
        <v>3</v>
      </c>
      <c r="M101" s="19">
        <v>115.98</v>
      </c>
      <c r="N101" s="19">
        <v>146.65899999999999</v>
      </c>
      <c r="O101" s="19">
        <f t="shared" si="8"/>
        <v>30.678999999999988</v>
      </c>
      <c r="P101" s="19"/>
      <c r="R101" s="6"/>
      <c r="S101" s="34"/>
      <c r="T101" s="6">
        <v>10</v>
      </c>
      <c r="U101" s="24">
        <v>109.48399999999999</v>
      </c>
      <c r="V101" s="24">
        <v>165.672</v>
      </c>
      <c r="W101" s="24">
        <f t="shared" si="6"/>
        <v>56.188000000000002</v>
      </c>
      <c r="X101" s="24"/>
    </row>
    <row r="102" spans="2:24" x14ac:dyDescent="0.25">
      <c r="B102" s="6"/>
      <c r="C102" s="34"/>
      <c r="D102" s="6">
        <v>4</v>
      </c>
      <c r="E102" s="6">
        <v>104.003</v>
      </c>
      <c r="F102" s="6">
        <v>119.699</v>
      </c>
      <c r="G102" s="6">
        <f t="shared" si="7"/>
        <v>15.695999999999998</v>
      </c>
      <c r="H102" s="23"/>
      <c r="J102" s="6"/>
      <c r="K102" s="34"/>
      <c r="L102" s="6">
        <v>4</v>
      </c>
      <c r="M102" s="19">
        <v>84.817999999999998</v>
      </c>
      <c r="N102" s="19">
        <v>100.303</v>
      </c>
      <c r="O102" s="19">
        <f t="shared" si="8"/>
        <v>15.484999999999999</v>
      </c>
      <c r="P102" s="19"/>
      <c r="R102" s="6"/>
      <c r="S102" s="34"/>
      <c r="T102" s="6">
        <v>11</v>
      </c>
      <c r="U102" s="24">
        <v>123.354</v>
      </c>
      <c r="V102" s="24">
        <v>151.30000000000001</v>
      </c>
      <c r="W102" s="24">
        <f t="shared" si="6"/>
        <v>27.946000000000012</v>
      </c>
      <c r="X102" s="24"/>
    </row>
    <row r="103" spans="2:24" x14ac:dyDescent="0.25">
      <c r="B103" s="6"/>
      <c r="C103" s="34"/>
      <c r="D103" s="6">
        <v>5</v>
      </c>
      <c r="E103" s="6">
        <v>105.33799999999999</v>
      </c>
      <c r="F103" s="6">
        <v>121.91800000000001</v>
      </c>
      <c r="G103" s="6">
        <f t="shared" si="7"/>
        <v>16.580000000000013</v>
      </c>
      <c r="H103" s="23"/>
      <c r="J103" s="6"/>
      <c r="K103" s="34"/>
      <c r="L103" s="6">
        <v>5</v>
      </c>
      <c r="M103" s="19">
        <v>215.827</v>
      </c>
      <c r="N103" s="19">
        <v>222.74299999999999</v>
      </c>
      <c r="O103" s="19">
        <f t="shared" si="8"/>
        <v>6.9159999999999968</v>
      </c>
      <c r="P103" s="19"/>
      <c r="R103" s="6"/>
      <c r="S103" s="34"/>
      <c r="T103" s="6">
        <v>12</v>
      </c>
      <c r="U103" s="24">
        <v>29.963999999999999</v>
      </c>
      <c r="V103" s="24">
        <v>41.341000000000001</v>
      </c>
      <c r="W103" s="24">
        <f t="shared" si="6"/>
        <v>11.377000000000002</v>
      </c>
      <c r="X103" s="24"/>
    </row>
    <row r="104" spans="2:24" x14ac:dyDescent="0.25">
      <c r="B104" s="6"/>
      <c r="C104" s="34"/>
      <c r="D104" s="6">
        <v>6</v>
      </c>
      <c r="E104" s="6">
        <v>139.834</v>
      </c>
      <c r="F104" s="6">
        <v>140.95699999999999</v>
      </c>
      <c r="G104" s="6">
        <f t="shared" si="7"/>
        <v>1.1229999999999905</v>
      </c>
      <c r="H104" s="23"/>
      <c r="J104" s="6"/>
      <c r="K104" s="34"/>
      <c r="L104" s="6">
        <v>6</v>
      </c>
      <c r="M104" s="19">
        <v>147.58099999999999</v>
      </c>
      <c r="N104" s="19">
        <v>182.88900000000001</v>
      </c>
      <c r="O104" s="19">
        <f t="shared" si="8"/>
        <v>35.308000000000021</v>
      </c>
      <c r="P104" s="19"/>
      <c r="R104" s="6"/>
      <c r="S104" s="34"/>
      <c r="T104" s="6">
        <v>15</v>
      </c>
      <c r="U104" s="24">
        <v>103.815</v>
      </c>
      <c r="V104" s="24">
        <v>126.27200000000001</v>
      </c>
      <c r="W104" s="24">
        <f t="shared" si="6"/>
        <v>22.457000000000008</v>
      </c>
      <c r="X104" s="24"/>
    </row>
    <row r="105" spans="2:24" x14ac:dyDescent="0.25">
      <c r="B105" s="6"/>
      <c r="C105" s="34"/>
      <c r="D105" s="6">
        <v>7</v>
      </c>
      <c r="E105" s="6">
        <v>230.334</v>
      </c>
      <c r="F105" s="6">
        <v>230.77</v>
      </c>
      <c r="G105" s="6">
        <f t="shared" si="7"/>
        <v>0.43600000000000705</v>
      </c>
      <c r="H105" s="23"/>
      <c r="J105" s="6"/>
      <c r="K105" s="34"/>
      <c r="L105" s="6">
        <v>7</v>
      </c>
      <c r="M105" s="19">
        <v>90.727999999999994</v>
      </c>
      <c r="N105" s="19">
        <v>117.45399999999999</v>
      </c>
      <c r="O105" s="19">
        <f t="shared" si="8"/>
        <v>26.725999999999999</v>
      </c>
      <c r="P105" s="19"/>
      <c r="R105" s="6"/>
      <c r="S105" s="34"/>
      <c r="T105" s="6">
        <v>16</v>
      </c>
      <c r="U105" s="24">
        <v>67.462000000000003</v>
      </c>
      <c r="V105" s="24">
        <v>142.61000000000001</v>
      </c>
      <c r="W105" s="24">
        <f t="shared" si="6"/>
        <v>75.14800000000001</v>
      </c>
      <c r="X105" s="24"/>
    </row>
    <row r="106" spans="2:24" x14ac:dyDescent="0.25">
      <c r="B106" s="6"/>
      <c r="C106" s="34"/>
      <c r="D106" s="6">
        <v>8</v>
      </c>
      <c r="E106" s="6">
        <v>119.21</v>
      </c>
      <c r="F106" s="6">
        <v>144.36500000000001</v>
      </c>
      <c r="G106" s="6">
        <f t="shared" si="7"/>
        <v>25.155000000000015</v>
      </c>
      <c r="H106" s="23"/>
      <c r="J106" s="6"/>
      <c r="K106" s="34"/>
      <c r="L106" s="6">
        <v>8</v>
      </c>
      <c r="M106" s="19">
        <v>93.277000000000001</v>
      </c>
      <c r="N106" s="19">
        <v>111.158</v>
      </c>
      <c r="O106" s="19">
        <f t="shared" si="8"/>
        <v>17.881</v>
      </c>
      <c r="P106" s="19"/>
      <c r="R106" s="6"/>
      <c r="S106" s="34"/>
      <c r="T106" s="6">
        <v>17</v>
      </c>
      <c r="U106" s="24">
        <v>66.459000000000003</v>
      </c>
      <c r="V106" s="24">
        <v>103.995</v>
      </c>
      <c r="W106" s="24">
        <f t="shared" si="6"/>
        <v>37.536000000000001</v>
      </c>
      <c r="X106" s="24"/>
    </row>
    <row r="107" spans="2:24" x14ac:dyDescent="0.25">
      <c r="B107" s="6"/>
      <c r="C107" s="34"/>
      <c r="D107" s="6">
        <v>9</v>
      </c>
      <c r="E107" s="6">
        <v>245.607</v>
      </c>
      <c r="F107" s="6">
        <v>316.33</v>
      </c>
      <c r="G107" s="6">
        <f t="shared" si="7"/>
        <v>70.722999999999985</v>
      </c>
      <c r="H107" s="23"/>
      <c r="J107" s="6"/>
      <c r="K107" s="34"/>
      <c r="L107" s="6">
        <v>11</v>
      </c>
      <c r="M107" s="19">
        <v>51.811</v>
      </c>
      <c r="N107" s="19">
        <v>63.176000000000002</v>
      </c>
      <c r="O107" s="19">
        <f t="shared" si="8"/>
        <v>11.365000000000002</v>
      </c>
      <c r="P107" s="19"/>
      <c r="R107" s="6"/>
      <c r="S107" s="34"/>
      <c r="T107" s="6">
        <v>19</v>
      </c>
      <c r="U107" s="24">
        <v>101.437</v>
      </c>
      <c r="V107" s="24">
        <v>139.512</v>
      </c>
      <c r="W107" s="24">
        <f t="shared" si="6"/>
        <v>38.075000000000003</v>
      </c>
      <c r="X107" s="24"/>
    </row>
    <row r="108" spans="2:24" x14ac:dyDescent="0.25">
      <c r="B108" s="6"/>
      <c r="C108" s="34"/>
      <c r="D108" s="6">
        <v>10</v>
      </c>
      <c r="E108" s="6">
        <v>96.260999999999996</v>
      </c>
      <c r="F108" s="6">
        <v>106.13</v>
      </c>
      <c r="G108" s="6">
        <f t="shared" si="7"/>
        <v>9.8689999999999998</v>
      </c>
      <c r="H108" s="23"/>
      <c r="J108" s="6"/>
      <c r="K108" s="34"/>
      <c r="L108" s="6">
        <v>13</v>
      </c>
      <c r="M108" s="19">
        <v>78.509</v>
      </c>
      <c r="N108" s="19">
        <v>94.572000000000003</v>
      </c>
      <c r="O108" s="19">
        <f t="shared" si="8"/>
        <v>16.063000000000002</v>
      </c>
      <c r="P108" s="19"/>
      <c r="R108" s="6"/>
      <c r="S108" s="34"/>
      <c r="T108" s="6">
        <v>20</v>
      </c>
      <c r="U108" s="24">
        <v>69.531000000000006</v>
      </c>
      <c r="V108" s="24">
        <v>82.231999999999999</v>
      </c>
      <c r="W108" s="24">
        <f t="shared" si="6"/>
        <v>12.700999999999993</v>
      </c>
      <c r="X108" s="24"/>
    </row>
    <row r="109" spans="2:24" x14ac:dyDescent="0.25">
      <c r="B109" s="6"/>
      <c r="C109" s="34"/>
      <c r="D109" s="6">
        <v>11</v>
      </c>
      <c r="E109" s="6">
        <v>70.576999999999998</v>
      </c>
      <c r="F109" s="6">
        <v>74.369</v>
      </c>
      <c r="G109" s="6">
        <f t="shared" si="7"/>
        <v>3.7920000000000016</v>
      </c>
      <c r="H109" s="23"/>
      <c r="J109" s="6"/>
      <c r="K109" s="34"/>
      <c r="L109" s="6">
        <v>17</v>
      </c>
      <c r="M109" s="19">
        <v>121.462</v>
      </c>
      <c r="N109" s="19">
        <v>132.428</v>
      </c>
      <c r="O109" s="19">
        <f t="shared" si="8"/>
        <v>10.965999999999994</v>
      </c>
      <c r="P109" s="19"/>
      <c r="R109" s="6"/>
      <c r="S109" s="6" t="s">
        <v>62</v>
      </c>
      <c r="T109" s="6">
        <v>1</v>
      </c>
      <c r="U109" s="24">
        <v>72.433999999999997</v>
      </c>
      <c r="V109" s="24">
        <v>101.336</v>
      </c>
      <c r="W109" s="24">
        <f t="shared" si="6"/>
        <v>28.902000000000001</v>
      </c>
      <c r="X109" s="24">
        <f>AVERAGE(W109:W122)</f>
        <v>52.777714285714289</v>
      </c>
    </row>
    <row r="110" spans="2:24" x14ac:dyDescent="0.25">
      <c r="B110" s="6"/>
      <c r="C110" s="34" t="s">
        <v>63</v>
      </c>
      <c r="D110" s="6">
        <v>1</v>
      </c>
      <c r="E110" s="6">
        <v>71.822000000000003</v>
      </c>
      <c r="F110" s="6">
        <v>83.783000000000001</v>
      </c>
      <c r="G110" s="6">
        <f t="shared" si="7"/>
        <v>11.960999999999999</v>
      </c>
      <c r="H110" s="23">
        <f>AVERAGE(G110:G131)</f>
        <v>12.713045454545455</v>
      </c>
      <c r="J110" s="6"/>
      <c r="K110" s="34" t="s">
        <v>63</v>
      </c>
      <c r="L110" s="6">
        <v>1</v>
      </c>
      <c r="M110" s="19">
        <v>103.04</v>
      </c>
      <c r="N110" s="19">
        <v>116.166</v>
      </c>
      <c r="O110" s="19">
        <f>N110-M110</f>
        <v>13.125999999999991</v>
      </c>
      <c r="P110" s="19">
        <f>AVERAGE(O110:O114)</f>
        <v>20.268599999999999</v>
      </c>
      <c r="R110" s="6"/>
      <c r="S110" s="6"/>
      <c r="T110" s="6">
        <v>2</v>
      </c>
      <c r="U110" s="24">
        <v>224.851</v>
      </c>
      <c r="V110" s="24">
        <v>289.74900000000002</v>
      </c>
      <c r="W110" s="24">
        <f t="shared" si="6"/>
        <v>64.898000000000025</v>
      </c>
      <c r="X110" s="37">
        <f>STDEV(W109:W122)/(SQRT(7))</f>
        <v>13.104130632582713</v>
      </c>
    </row>
    <row r="111" spans="2:24" x14ac:dyDescent="0.25">
      <c r="B111" s="6"/>
      <c r="C111" s="34"/>
      <c r="D111" s="6">
        <v>2</v>
      </c>
      <c r="E111" s="6">
        <v>31.477</v>
      </c>
      <c r="F111" s="6">
        <v>33.927</v>
      </c>
      <c r="G111" s="6">
        <f t="shared" si="7"/>
        <v>2.4499999999999993</v>
      </c>
      <c r="H111" s="35">
        <f>STDEV(G110:G131)/SQRT(22)</f>
        <v>1.6896978359925454</v>
      </c>
      <c r="J111" s="6"/>
      <c r="K111" s="34"/>
      <c r="L111" s="6">
        <v>2</v>
      </c>
      <c r="M111" s="19">
        <v>57.018999999999998</v>
      </c>
      <c r="N111" s="19">
        <v>83.387</v>
      </c>
      <c r="O111" s="19">
        <f>N111-M111</f>
        <v>26.368000000000002</v>
      </c>
      <c r="P111" s="36">
        <f>STDEV(O110:O114)/SQRT(5)</f>
        <v>2.9685393647381573</v>
      </c>
      <c r="R111" s="6"/>
      <c r="S111" s="6"/>
      <c r="T111" s="6">
        <v>3</v>
      </c>
      <c r="U111" s="24">
        <v>105.4</v>
      </c>
      <c r="V111" s="24">
        <v>127.31699999999999</v>
      </c>
      <c r="W111" s="24">
        <f t="shared" si="6"/>
        <v>21.916999999999987</v>
      </c>
      <c r="X111" s="24"/>
    </row>
    <row r="112" spans="2:24" x14ac:dyDescent="0.25">
      <c r="B112" s="6"/>
      <c r="C112" s="34"/>
      <c r="D112" s="6">
        <v>3</v>
      </c>
      <c r="E112" s="6">
        <v>89.222999999999999</v>
      </c>
      <c r="F112" s="6">
        <v>113.422</v>
      </c>
      <c r="G112" s="6">
        <f t="shared" si="7"/>
        <v>24.198999999999998</v>
      </c>
      <c r="H112" s="23"/>
      <c r="J112" s="6"/>
      <c r="K112" s="6"/>
      <c r="L112" s="6">
        <v>3</v>
      </c>
      <c r="M112" s="19">
        <v>38.314999999999998</v>
      </c>
      <c r="N112" s="19">
        <v>52.317999999999998</v>
      </c>
      <c r="O112" s="19">
        <f>N112-M112</f>
        <v>14.003</v>
      </c>
      <c r="P112" s="19"/>
      <c r="R112" s="6"/>
      <c r="S112" s="34"/>
      <c r="T112" s="6">
        <v>4</v>
      </c>
      <c r="U112" s="24">
        <v>72.460999999999999</v>
      </c>
      <c r="V112" s="24">
        <v>94.213999999999999</v>
      </c>
      <c r="W112" s="24">
        <f t="shared" si="6"/>
        <v>21.753</v>
      </c>
      <c r="X112" s="24"/>
    </row>
    <row r="113" spans="2:24" x14ac:dyDescent="0.25">
      <c r="B113" s="6"/>
      <c r="C113" s="34"/>
      <c r="D113" s="6">
        <v>4</v>
      </c>
      <c r="E113" s="6">
        <v>74.637</v>
      </c>
      <c r="F113" s="6">
        <v>76.125</v>
      </c>
      <c r="G113" s="6">
        <f t="shared" si="7"/>
        <v>1.4879999999999995</v>
      </c>
      <c r="H113" s="23"/>
      <c r="J113" s="6"/>
      <c r="K113" s="34"/>
      <c r="L113" s="6">
        <v>4</v>
      </c>
      <c r="M113" s="19">
        <v>34.159999999999997</v>
      </c>
      <c r="N113" s="19">
        <v>61.404000000000003</v>
      </c>
      <c r="O113" s="19">
        <f>N113-M113</f>
        <v>27.244000000000007</v>
      </c>
      <c r="P113" s="19"/>
      <c r="R113" s="6"/>
      <c r="S113" s="34"/>
      <c r="T113" s="6">
        <v>5</v>
      </c>
      <c r="U113" s="24">
        <v>133.07499999999999</v>
      </c>
      <c r="V113" s="24">
        <v>234.92099999999999</v>
      </c>
      <c r="W113" s="24">
        <f t="shared" si="6"/>
        <v>101.846</v>
      </c>
      <c r="X113" s="24"/>
    </row>
    <row r="114" spans="2:24" x14ac:dyDescent="0.25">
      <c r="B114" s="6"/>
      <c r="C114" s="34"/>
      <c r="D114" s="6">
        <v>5</v>
      </c>
      <c r="E114" s="6">
        <v>71.281999999999996</v>
      </c>
      <c r="F114" s="6">
        <v>79.801000000000002</v>
      </c>
      <c r="G114" s="6">
        <f t="shared" si="7"/>
        <v>8.5190000000000055</v>
      </c>
      <c r="H114" s="23"/>
      <c r="J114" s="6"/>
      <c r="K114" s="34"/>
      <c r="L114" s="6">
        <v>5</v>
      </c>
      <c r="M114" s="19">
        <v>38.487000000000002</v>
      </c>
      <c r="N114" s="19">
        <v>59.088999999999999</v>
      </c>
      <c r="O114" s="19">
        <f>N114-M114</f>
        <v>20.601999999999997</v>
      </c>
      <c r="P114" s="19"/>
      <c r="R114" s="6"/>
      <c r="S114" s="34"/>
      <c r="T114" s="6">
        <v>6</v>
      </c>
      <c r="U114" s="24">
        <v>109.67</v>
      </c>
      <c r="V114" s="24">
        <v>148.17400000000001</v>
      </c>
      <c r="W114" s="24">
        <f t="shared" si="6"/>
        <v>38.504000000000005</v>
      </c>
      <c r="X114" s="24"/>
    </row>
    <row r="115" spans="2:24" x14ac:dyDescent="0.25">
      <c r="B115" s="6"/>
      <c r="C115" s="34"/>
      <c r="D115" s="6">
        <v>6</v>
      </c>
      <c r="E115" s="6">
        <v>64.748000000000005</v>
      </c>
      <c r="F115" s="6">
        <v>77.525000000000006</v>
      </c>
      <c r="G115" s="6">
        <f t="shared" si="7"/>
        <v>12.777000000000001</v>
      </c>
      <c r="H115" s="23"/>
      <c r="J115" s="6"/>
      <c r="K115" s="34" t="s">
        <v>64</v>
      </c>
      <c r="L115" s="6">
        <v>1</v>
      </c>
      <c r="M115" s="19">
        <v>174.40100000000001</v>
      </c>
      <c r="N115" s="19">
        <v>186.291</v>
      </c>
      <c r="O115" s="19">
        <f t="shared" ref="O115:O119" si="9">N115-M115</f>
        <v>11.889999999999986</v>
      </c>
      <c r="P115" s="19">
        <f>AVERAGE(O115:O119)</f>
        <v>25.999199999999995</v>
      </c>
      <c r="R115" s="6"/>
      <c r="S115" s="34"/>
      <c r="T115" s="6">
        <v>7</v>
      </c>
      <c r="U115" s="24">
        <v>125.623</v>
      </c>
      <c r="V115" s="24">
        <v>166.28899999999999</v>
      </c>
      <c r="W115" s="24">
        <f t="shared" si="6"/>
        <v>40.665999999999983</v>
      </c>
      <c r="X115" s="24"/>
    </row>
    <row r="116" spans="2:24" x14ac:dyDescent="0.25">
      <c r="B116" s="6"/>
      <c r="C116" s="34"/>
      <c r="D116" s="6">
        <v>7</v>
      </c>
      <c r="E116" s="6">
        <v>32.643999999999998</v>
      </c>
      <c r="F116" s="6">
        <v>36.188000000000002</v>
      </c>
      <c r="G116" s="6">
        <f t="shared" si="7"/>
        <v>3.544000000000004</v>
      </c>
      <c r="H116" s="23"/>
      <c r="J116" s="6"/>
      <c r="K116" s="34"/>
      <c r="L116" s="6">
        <v>2</v>
      </c>
      <c r="M116" s="19">
        <v>83.298000000000002</v>
      </c>
      <c r="N116" s="19">
        <v>126.176</v>
      </c>
      <c r="O116" s="19">
        <f t="shared" si="9"/>
        <v>42.878</v>
      </c>
      <c r="P116" s="36">
        <f>STDEV(O115:O119)/SQRT(5)</f>
        <v>6.3339244817095794</v>
      </c>
      <c r="R116" s="6"/>
      <c r="S116" s="34"/>
      <c r="T116" s="6">
        <v>8</v>
      </c>
      <c r="U116" s="24">
        <v>132.84100000000001</v>
      </c>
      <c r="V116" s="24">
        <v>179.17</v>
      </c>
      <c r="W116" s="24">
        <f t="shared" si="6"/>
        <v>46.328999999999979</v>
      </c>
      <c r="X116" s="24"/>
    </row>
    <row r="117" spans="2:24" x14ac:dyDescent="0.25">
      <c r="B117" s="6"/>
      <c r="C117" s="34"/>
      <c r="D117" s="6">
        <v>8</v>
      </c>
      <c r="E117" s="6">
        <v>32.628999999999998</v>
      </c>
      <c r="F117" s="6">
        <v>33.081000000000003</v>
      </c>
      <c r="G117" s="6">
        <f t="shared" si="7"/>
        <v>0.45200000000000529</v>
      </c>
      <c r="H117" s="23"/>
      <c r="J117" s="6"/>
      <c r="K117" s="34"/>
      <c r="L117" s="6">
        <v>3</v>
      </c>
      <c r="M117" s="19">
        <v>278.32400000000001</v>
      </c>
      <c r="N117" s="19">
        <v>314.642</v>
      </c>
      <c r="O117" s="19">
        <f t="shared" si="9"/>
        <v>36.317999999999984</v>
      </c>
      <c r="P117" s="19"/>
      <c r="R117" s="6"/>
      <c r="S117" s="34"/>
      <c r="T117" s="6">
        <v>9</v>
      </c>
      <c r="U117" s="24">
        <v>94.447999999999993</v>
      </c>
      <c r="V117" s="24">
        <v>148.00899999999999</v>
      </c>
      <c r="W117" s="24">
        <f t="shared" si="6"/>
        <v>53.560999999999993</v>
      </c>
      <c r="X117" s="24"/>
    </row>
    <row r="118" spans="2:24" x14ac:dyDescent="0.25">
      <c r="B118" s="6"/>
      <c r="C118" s="34"/>
      <c r="D118" s="6">
        <v>9</v>
      </c>
      <c r="E118" s="6">
        <v>75.804000000000002</v>
      </c>
      <c r="F118" s="6">
        <v>98.484999999999999</v>
      </c>
      <c r="G118" s="6">
        <f t="shared" si="7"/>
        <v>22.680999999999997</v>
      </c>
      <c r="H118" s="23"/>
      <c r="J118" s="6"/>
      <c r="K118" s="34"/>
      <c r="L118" s="6">
        <v>4</v>
      </c>
      <c r="M118" s="19">
        <v>55.432000000000002</v>
      </c>
      <c r="N118" s="19">
        <v>66.941000000000003</v>
      </c>
      <c r="O118" s="19">
        <f t="shared" si="9"/>
        <v>11.509</v>
      </c>
      <c r="P118" s="19"/>
      <c r="R118" s="6"/>
      <c r="S118" s="34"/>
      <c r="T118" s="6">
        <v>10</v>
      </c>
      <c r="U118" s="24">
        <v>109.65600000000001</v>
      </c>
      <c r="V118" s="24">
        <v>113.583</v>
      </c>
      <c r="W118" s="24">
        <f t="shared" si="6"/>
        <v>3.9269999999999925</v>
      </c>
      <c r="X118" s="24"/>
    </row>
    <row r="119" spans="2:24" x14ac:dyDescent="0.25">
      <c r="B119" s="6"/>
      <c r="C119" s="34"/>
      <c r="D119" s="6">
        <v>10</v>
      </c>
      <c r="E119" s="6">
        <v>47.725999999999999</v>
      </c>
      <c r="F119" s="6">
        <v>76.387</v>
      </c>
      <c r="G119" s="6">
        <f t="shared" si="7"/>
        <v>28.661000000000001</v>
      </c>
      <c r="H119" s="23"/>
      <c r="J119" s="6"/>
      <c r="K119" s="34"/>
      <c r="L119" s="6">
        <v>5</v>
      </c>
      <c r="M119" s="19">
        <v>79.195999999999998</v>
      </c>
      <c r="N119" s="19">
        <v>106.59699999999999</v>
      </c>
      <c r="O119" s="19">
        <f t="shared" si="9"/>
        <v>27.400999999999996</v>
      </c>
      <c r="P119" s="19"/>
      <c r="R119" s="6"/>
      <c r="S119" s="34"/>
      <c r="T119" s="6">
        <v>11</v>
      </c>
      <c r="U119" s="24">
        <v>195.88</v>
      </c>
      <c r="V119" s="24">
        <v>335.94</v>
      </c>
      <c r="W119" s="24">
        <f t="shared" si="6"/>
        <v>140.06</v>
      </c>
      <c r="X119" s="24"/>
    </row>
    <row r="120" spans="2:24" x14ac:dyDescent="0.25">
      <c r="B120" s="6"/>
      <c r="C120" s="34"/>
      <c r="D120" s="6">
        <v>11</v>
      </c>
      <c r="E120" s="6">
        <v>89.777000000000001</v>
      </c>
      <c r="F120" s="6">
        <v>104.90300000000001</v>
      </c>
      <c r="G120" s="6">
        <f t="shared" si="7"/>
        <v>15.126000000000005</v>
      </c>
      <c r="H120" s="23"/>
      <c r="R120" s="6"/>
      <c r="S120" s="34"/>
      <c r="T120" s="6">
        <v>12</v>
      </c>
      <c r="U120" s="24">
        <v>91.72</v>
      </c>
      <c r="V120" s="24">
        <v>155.36500000000001</v>
      </c>
      <c r="W120" s="24">
        <f t="shared" si="6"/>
        <v>63.64500000000001</v>
      </c>
      <c r="X120" s="24"/>
    </row>
    <row r="121" spans="2:24" x14ac:dyDescent="0.25">
      <c r="B121" s="6"/>
      <c r="C121" s="34"/>
      <c r="D121" s="6">
        <v>12</v>
      </c>
      <c r="E121" s="6">
        <v>65.695999999999998</v>
      </c>
      <c r="F121" s="6">
        <v>82.003</v>
      </c>
      <c r="G121" s="6">
        <f t="shared" si="7"/>
        <v>16.307000000000002</v>
      </c>
      <c r="H121" s="23"/>
      <c r="R121" s="6"/>
      <c r="S121" s="34"/>
      <c r="T121" s="6">
        <v>13</v>
      </c>
      <c r="U121" s="24">
        <v>167.488</v>
      </c>
      <c r="V121" s="24">
        <v>219.203</v>
      </c>
      <c r="W121" s="24">
        <f t="shared" si="6"/>
        <v>51.715000000000003</v>
      </c>
      <c r="X121" s="24"/>
    </row>
    <row r="122" spans="2:24" x14ac:dyDescent="0.25">
      <c r="B122" s="6"/>
      <c r="C122" s="34"/>
      <c r="D122" s="6">
        <v>13</v>
      </c>
      <c r="E122" s="6">
        <v>85.125</v>
      </c>
      <c r="F122" s="6">
        <v>96.37</v>
      </c>
      <c r="G122" s="6">
        <f t="shared" si="7"/>
        <v>11.245000000000005</v>
      </c>
      <c r="H122" s="23"/>
      <c r="R122" s="6"/>
      <c r="S122" s="34"/>
      <c r="T122" s="6">
        <v>14</v>
      </c>
      <c r="U122" s="24">
        <v>219.74</v>
      </c>
      <c r="V122" s="24">
        <v>280.90499999999997</v>
      </c>
      <c r="W122" s="24">
        <f t="shared" si="6"/>
        <v>61.164999999999964</v>
      </c>
      <c r="X122" s="24"/>
    </row>
    <row r="123" spans="2:24" x14ac:dyDescent="0.25">
      <c r="B123" s="6"/>
      <c r="C123" s="34"/>
      <c r="D123" s="6">
        <v>14</v>
      </c>
      <c r="E123" s="6">
        <v>52.743000000000002</v>
      </c>
      <c r="F123" s="6">
        <v>70.611000000000004</v>
      </c>
      <c r="G123" s="6">
        <f t="shared" si="7"/>
        <v>17.868000000000002</v>
      </c>
      <c r="H123" s="23"/>
      <c r="R123" s="6"/>
      <c r="S123" s="34" t="s">
        <v>63</v>
      </c>
      <c r="T123" s="6">
        <v>1</v>
      </c>
      <c r="U123" s="24">
        <v>34.159999999999997</v>
      </c>
      <c r="V123" s="24">
        <v>61.404000000000003</v>
      </c>
      <c r="W123" s="24">
        <f t="shared" si="6"/>
        <v>27.244000000000007</v>
      </c>
      <c r="X123">
        <f>AVERAGE(W123:W139)</f>
        <v>40.298941176470585</v>
      </c>
    </row>
    <row r="124" spans="2:24" x14ac:dyDescent="0.25">
      <c r="B124" s="6"/>
      <c r="C124" s="34"/>
      <c r="D124" s="6">
        <v>15</v>
      </c>
      <c r="E124" s="6">
        <v>82.790999999999997</v>
      </c>
      <c r="F124" s="6">
        <v>100.33799999999999</v>
      </c>
      <c r="G124" s="6">
        <f t="shared" si="7"/>
        <v>17.546999999999997</v>
      </c>
      <c r="H124" s="23"/>
      <c r="R124" s="6"/>
      <c r="S124" s="34"/>
      <c r="T124" s="6">
        <v>2</v>
      </c>
      <c r="U124" s="24">
        <v>46.064</v>
      </c>
      <c r="V124" s="24">
        <v>69.786000000000001</v>
      </c>
      <c r="W124" s="24">
        <f t="shared" si="6"/>
        <v>23.722000000000001</v>
      </c>
      <c r="X124" s="38">
        <f>STDEV(W123:W137)/SQRT(23)</f>
        <v>4.5839748413995292</v>
      </c>
    </row>
    <row r="125" spans="2:24" x14ac:dyDescent="0.25">
      <c r="B125" s="6"/>
      <c r="C125" s="34"/>
      <c r="D125" s="6">
        <v>16</v>
      </c>
      <c r="E125" s="6">
        <v>55.951999999999998</v>
      </c>
      <c r="F125" s="6">
        <v>58.460999999999999</v>
      </c>
      <c r="G125" s="6">
        <f t="shared" si="7"/>
        <v>2.5090000000000003</v>
      </c>
      <c r="H125" s="23"/>
      <c r="R125" s="6"/>
      <c r="S125" s="34"/>
      <c r="T125" s="6">
        <v>3</v>
      </c>
      <c r="U125" s="24">
        <v>58.399000000000001</v>
      </c>
      <c r="V125" s="24">
        <v>127.898</v>
      </c>
      <c r="W125" s="24">
        <f t="shared" si="6"/>
        <v>69.498999999999995</v>
      </c>
      <c r="X125" s="24"/>
    </row>
    <row r="126" spans="2:24" x14ac:dyDescent="0.25">
      <c r="B126" s="6"/>
      <c r="C126" s="34"/>
      <c r="D126" s="6">
        <v>17</v>
      </c>
      <c r="E126" s="6">
        <v>37.997</v>
      </c>
      <c r="F126" s="6">
        <v>48.499000000000002</v>
      </c>
      <c r="G126" s="6">
        <f t="shared" si="7"/>
        <v>10.502000000000002</v>
      </c>
      <c r="H126" s="23"/>
      <c r="R126" s="6"/>
      <c r="S126" s="34"/>
      <c r="T126" s="6">
        <v>4</v>
      </c>
      <c r="U126" s="24">
        <v>35.582999999999998</v>
      </c>
      <c r="V126" s="24">
        <v>116.137</v>
      </c>
      <c r="W126" s="24">
        <f t="shared" si="6"/>
        <v>80.554000000000002</v>
      </c>
      <c r="X126" s="24"/>
    </row>
    <row r="127" spans="2:24" x14ac:dyDescent="0.25">
      <c r="B127" s="6"/>
      <c r="C127" s="34"/>
      <c r="D127" s="6">
        <v>18</v>
      </c>
      <c r="E127" s="6">
        <v>65.798000000000002</v>
      </c>
      <c r="F127" s="6">
        <v>76.007999999999996</v>
      </c>
      <c r="G127" s="6">
        <f t="shared" si="7"/>
        <v>10.209999999999994</v>
      </c>
      <c r="H127" s="23"/>
      <c r="R127" s="6"/>
      <c r="S127" s="34"/>
      <c r="T127" s="6">
        <v>5</v>
      </c>
      <c r="U127" s="24">
        <v>107.209</v>
      </c>
      <c r="V127" s="24">
        <v>189.661</v>
      </c>
      <c r="W127" s="24">
        <f t="shared" si="6"/>
        <v>82.451999999999998</v>
      </c>
      <c r="X127" s="24"/>
    </row>
    <row r="128" spans="2:24" x14ac:dyDescent="0.25">
      <c r="B128" s="6"/>
      <c r="C128" s="34"/>
      <c r="D128" s="6">
        <v>19</v>
      </c>
      <c r="E128" s="6">
        <v>122.523</v>
      </c>
      <c r="F128" s="6">
        <v>139.47200000000001</v>
      </c>
      <c r="G128" s="6">
        <f t="shared" si="7"/>
        <v>16.949000000000012</v>
      </c>
      <c r="H128" s="23"/>
      <c r="R128" s="6"/>
      <c r="S128" s="34"/>
      <c r="T128" s="6">
        <v>6</v>
      </c>
      <c r="U128" s="24">
        <v>111.379</v>
      </c>
      <c r="V128" s="24">
        <v>146.09899999999999</v>
      </c>
      <c r="W128" s="24">
        <f t="shared" si="6"/>
        <v>34.719999999999985</v>
      </c>
      <c r="X128" s="24"/>
    </row>
    <row r="129" spans="2:24" x14ac:dyDescent="0.25">
      <c r="B129" s="6"/>
      <c r="C129" s="34"/>
      <c r="D129" s="6">
        <v>20</v>
      </c>
      <c r="E129" s="6">
        <v>71.894999999999996</v>
      </c>
      <c r="F129" s="6">
        <v>77.466999999999999</v>
      </c>
      <c r="G129" s="6">
        <f t="shared" si="7"/>
        <v>5.5720000000000027</v>
      </c>
      <c r="H129" s="23"/>
      <c r="R129" s="6"/>
      <c r="S129" s="34"/>
      <c r="T129" s="6">
        <v>7</v>
      </c>
      <c r="U129" s="24">
        <v>31.04</v>
      </c>
      <c r="V129" s="24">
        <v>50.823</v>
      </c>
      <c r="W129" s="24">
        <f t="shared" si="6"/>
        <v>19.783000000000001</v>
      </c>
      <c r="X129" s="24"/>
    </row>
    <row r="130" spans="2:24" x14ac:dyDescent="0.25">
      <c r="B130" s="6"/>
      <c r="C130" s="34"/>
      <c r="D130" s="6">
        <v>21</v>
      </c>
      <c r="E130" s="6">
        <v>78.662999999999997</v>
      </c>
      <c r="F130" s="6">
        <v>98.820999999999998</v>
      </c>
      <c r="G130" s="6">
        <f t="shared" si="7"/>
        <v>20.158000000000001</v>
      </c>
      <c r="H130" s="23"/>
      <c r="R130" s="6"/>
      <c r="S130" s="34"/>
      <c r="T130" s="6">
        <v>8</v>
      </c>
      <c r="U130" s="24">
        <v>31.385000000000002</v>
      </c>
      <c r="V130" s="24">
        <v>55.984000000000002</v>
      </c>
      <c r="W130" s="24">
        <f t="shared" si="6"/>
        <v>24.599</v>
      </c>
      <c r="X130" s="24"/>
    </row>
    <row r="131" spans="2:24" x14ac:dyDescent="0.25">
      <c r="B131" s="6"/>
      <c r="C131" s="34"/>
      <c r="D131" s="6">
        <v>22</v>
      </c>
      <c r="E131" s="6">
        <v>70.100999999999999</v>
      </c>
      <c r="F131" s="6">
        <v>89.063000000000002</v>
      </c>
      <c r="G131" s="6">
        <f t="shared" si="7"/>
        <v>18.962000000000003</v>
      </c>
      <c r="H131" s="23"/>
      <c r="R131" s="6"/>
      <c r="S131" s="34"/>
      <c r="T131" s="6">
        <v>9</v>
      </c>
      <c r="U131" s="24">
        <v>61.677</v>
      </c>
      <c r="V131" s="24">
        <v>80.841999999999999</v>
      </c>
      <c r="W131" s="24">
        <f t="shared" si="6"/>
        <v>19.164999999999999</v>
      </c>
      <c r="X131" s="24"/>
    </row>
    <row r="132" spans="2:24" x14ac:dyDescent="0.25">
      <c r="B132" s="6"/>
      <c r="C132" s="34" t="s">
        <v>64</v>
      </c>
      <c r="D132" s="6">
        <v>1</v>
      </c>
      <c r="E132" s="6">
        <v>102.029</v>
      </c>
      <c r="F132" s="6">
        <v>108.17100000000001</v>
      </c>
      <c r="G132" s="6">
        <f t="shared" si="7"/>
        <v>6.1420000000000101</v>
      </c>
      <c r="H132" s="23">
        <f>AVERAGE(G132:G136)</f>
        <v>10.521200000000004</v>
      </c>
      <c r="R132" s="6"/>
      <c r="S132" s="34"/>
      <c r="T132" s="6">
        <v>10</v>
      </c>
      <c r="U132" s="24">
        <v>49.371000000000002</v>
      </c>
      <c r="V132" s="24">
        <v>70.03</v>
      </c>
      <c r="W132" s="24">
        <f t="shared" si="6"/>
        <v>20.658999999999999</v>
      </c>
      <c r="X132" s="24"/>
    </row>
    <row r="133" spans="2:24" x14ac:dyDescent="0.25">
      <c r="B133" s="6"/>
      <c r="C133" s="34"/>
      <c r="D133" s="6">
        <v>2</v>
      </c>
      <c r="E133" s="6">
        <v>115.16500000000001</v>
      </c>
      <c r="F133" s="6">
        <v>126.06</v>
      </c>
      <c r="G133" s="6">
        <f>F133-E133</f>
        <v>10.894999999999996</v>
      </c>
      <c r="H133" s="35">
        <f>STDEV(G132:G136)/SQRT(8)</f>
        <v>2.6634155163060802</v>
      </c>
      <c r="R133" s="6"/>
      <c r="S133" s="34"/>
      <c r="T133" s="6">
        <v>11</v>
      </c>
      <c r="U133" s="24">
        <v>31.687000000000001</v>
      </c>
      <c r="V133" s="24">
        <v>66.938999999999993</v>
      </c>
      <c r="W133" s="24">
        <f t="shared" si="6"/>
        <v>35.251999999999995</v>
      </c>
      <c r="X133" s="24"/>
    </row>
    <row r="134" spans="2:24" x14ac:dyDescent="0.25">
      <c r="B134" s="6"/>
      <c r="C134" s="6"/>
      <c r="D134" s="6">
        <v>3</v>
      </c>
      <c r="E134" s="6">
        <v>37.720999999999997</v>
      </c>
      <c r="F134" s="6">
        <v>59.674999999999997</v>
      </c>
      <c r="G134" s="6">
        <f>F134-E134</f>
        <v>21.954000000000001</v>
      </c>
      <c r="H134" s="23"/>
      <c r="R134" s="6"/>
      <c r="S134" s="34"/>
      <c r="T134" s="6">
        <v>12</v>
      </c>
      <c r="U134" s="24">
        <v>58.988999999999997</v>
      </c>
      <c r="V134" s="24">
        <v>104.679</v>
      </c>
      <c r="W134" s="24">
        <f t="shared" si="6"/>
        <v>45.690000000000005</v>
      </c>
      <c r="X134" s="24"/>
    </row>
    <row r="135" spans="2:24" x14ac:dyDescent="0.25">
      <c r="B135" s="6"/>
      <c r="C135" s="34"/>
      <c r="D135" s="6">
        <v>4</v>
      </c>
      <c r="E135" s="6">
        <v>183.56800000000001</v>
      </c>
      <c r="F135" s="6">
        <v>195.345</v>
      </c>
      <c r="G135" s="6">
        <f t="shared" si="7"/>
        <v>11.776999999999987</v>
      </c>
      <c r="H135" s="23"/>
      <c r="R135" s="6"/>
      <c r="S135" s="34"/>
      <c r="T135" s="6">
        <v>13</v>
      </c>
      <c r="U135" s="24">
        <v>68.391000000000005</v>
      </c>
      <c r="V135" s="24">
        <v>95.707999999999998</v>
      </c>
      <c r="W135" s="24">
        <f t="shared" si="6"/>
        <v>27.316999999999993</v>
      </c>
      <c r="X135" s="24"/>
    </row>
    <row r="136" spans="2:24" x14ac:dyDescent="0.25">
      <c r="B136" s="6"/>
      <c r="C136" s="34"/>
      <c r="D136" s="6">
        <v>5</v>
      </c>
      <c r="E136" s="6">
        <v>231.12299999999999</v>
      </c>
      <c r="F136" s="6">
        <v>232.96100000000001</v>
      </c>
      <c r="G136" s="6">
        <f t="shared" si="7"/>
        <v>1.8380000000000223</v>
      </c>
      <c r="H136" s="23"/>
      <c r="R136" s="6"/>
      <c r="S136" s="34"/>
      <c r="T136" s="6">
        <v>14</v>
      </c>
      <c r="U136" s="24">
        <v>74.789000000000001</v>
      </c>
      <c r="V136" s="24">
        <v>126.431</v>
      </c>
      <c r="W136" s="24">
        <f t="shared" si="6"/>
        <v>51.641999999999996</v>
      </c>
      <c r="X136" s="24"/>
    </row>
    <row r="137" spans="2:24" x14ac:dyDescent="0.25">
      <c r="H137" s="39"/>
      <c r="R137" s="6"/>
      <c r="S137" s="34"/>
      <c r="T137" s="6">
        <v>15</v>
      </c>
      <c r="U137" s="24">
        <v>41.390999999999998</v>
      </c>
      <c r="V137" s="24">
        <v>67.341999999999999</v>
      </c>
      <c r="W137" s="24">
        <f t="shared" si="6"/>
        <v>25.951000000000001</v>
      </c>
      <c r="X137" s="24"/>
    </row>
    <row r="138" spans="2:24" x14ac:dyDescent="0.25">
      <c r="H138" s="39"/>
      <c r="R138" s="6"/>
      <c r="S138" s="34"/>
      <c r="T138" s="6">
        <v>16</v>
      </c>
      <c r="U138" s="24">
        <v>79.965000000000003</v>
      </c>
      <c r="V138" s="24">
        <v>115.965</v>
      </c>
      <c r="W138" s="24">
        <f t="shared" si="6"/>
        <v>36</v>
      </c>
      <c r="X138" s="24"/>
    </row>
    <row r="139" spans="2:24" x14ac:dyDescent="0.25">
      <c r="R139" s="6"/>
      <c r="S139" s="34" t="s">
        <v>64</v>
      </c>
      <c r="T139" s="6">
        <v>1</v>
      </c>
      <c r="U139" s="24">
        <v>60.945999999999998</v>
      </c>
      <c r="V139" s="24">
        <v>121.779</v>
      </c>
      <c r="W139" s="24">
        <f t="shared" si="6"/>
        <v>60.832999999999998</v>
      </c>
      <c r="X139" s="24">
        <f>AVERAGE(W139:W145)</f>
        <v>31.405142857142852</v>
      </c>
    </row>
    <row r="140" spans="2:24" x14ac:dyDescent="0.25">
      <c r="R140" s="6"/>
      <c r="S140" s="34"/>
      <c r="T140" s="6">
        <v>2</v>
      </c>
      <c r="U140" s="24">
        <v>145.45099999999999</v>
      </c>
      <c r="V140" s="24">
        <v>157.93799999999999</v>
      </c>
      <c r="W140" s="24">
        <f t="shared" si="6"/>
        <v>12.486999999999995</v>
      </c>
      <c r="X140" s="37">
        <f>STDEV(W139:W145)/(SQRT(7))</f>
        <v>6.6818060448061658</v>
      </c>
    </row>
    <row r="141" spans="2:24" x14ac:dyDescent="0.25">
      <c r="R141" s="6"/>
      <c r="S141" s="6"/>
      <c r="T141" s="6">
        <v>3</v>
      </c>
      <c r="U141" s="24">
        <v>76.36</v>
      </c>
      <c r="V141" s="24">
        <v>112.095</v>
      </c>
      <c r="W141" s="24">
        <f t="shared" si="6"/>
        <v>35.734999999999999</v>
      </c>
      <c r="X141" s="24"/>
    </row>
    <row r="142" spans="2:24" x14ac:dyDescent="0.25">
      <c r="R142" s="6"/>
      <c r="S142" s="34"/>
      <c r="T142" s="6">
        <v>4</v>
      </c>
      <c r="U142" s="24">
        <v>71.067999999999998</v>
      </c>
      <c r="V142" s="24">
        <v>103.949</v>
      </c>
      <c r="W142" s="24">
        <f t="shared" si="6"/>
        <v>32.881</v>
      </c>
      <c r="X142" s="24"/>
    </row>
    <row r="143" spans="2:24" x14ac:dyDescent="0.25">
      <c r="R143" s="6"/>
      <c r="S143" s="34"/>
      <c r="T143" s="6">
        <v>5</v>
      </c>
      <c r="U143" s="24">
        <v>63.798000000000002</v>
      </c>
      <c r="V143" s="24">
        <v>108.541</v>
      </c>
      <c r="W143" s="24">
        <f t="shared" si="6"/>
        <v>44.742999999999995</v>
      </c>
      <c r="X143" s="24"/>
    </row>
    <row r="144" spans="2:24" x14ac:dyDescent="0.25">
      <c r="R144" s="6"/>
      <c r="S144" s="34"/>
      <c r="T144" s="6">
        <v>6</v>
      </c>
      <c r="U144" s="24">
        <v>37.511000000000003</v>
      </c>
      <c r="V144" s="24">
        <v>51.561999999999998</v>
      </c>
      <c r="W144" s="24">
        <f t="shared" ref="W144:W145" si="10">V144-U144</f>
        <v>14.050999999999995</v>
      </c>
      <c r="X144" s="24"/>
    </row>
    <row r="145" spans="18:24" x14ac:dyDescent="0.25">
      <c r="R145" s="6"/>
      <c r="S145" s="34"/>
      <c r="T145" s="6">
        <v>7</v>
      </c>
      <c r="U145" s="24">
        <v>111.669</v>
      </c>
      <c r="V145" s="24">
        <v>130.77500000000001</v>
      </c>
      <c r="W145" s="24">
        <f t="shared" si="10"/>
        <v>19.106000000000009</v>
      </c>
      <c r="X145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5"/>
  <sheetViews>
    <sheetView workbookViewId="0">
      <selection activeCell="L15" sqref="L15"/>
    </sheetView>
  </sheetViews>
  <sheetFormatPr defaultRowHeight="15" x14ac:dyDescent="0.25"/>
  <sheetData>
    <row r="1" spans="2:21" x14ac:dyDescent="0.25">
      <c r="B1" s="49" t="s">
        <v>67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3" spans="2:21" ht="15.75" thickBot="1" x14ac:dyDescent="0.3">
      <c r="B3" s="1"/>
      <c r="C3" s="2" t="s">
        <v>0</v>
      </c>
      <c r="D3" s="3" t="s">
        <v>1</v>
      </c>
      <c r="E3" s="3"/>
    </row>
    <row r="4" spans="2:21" x14ac:dyDescent="0.25">
      <c r="B4" s="43" t="s">
        <v>2</v>
      </c>
      <c r="C4" s="4" t="s">
        <v>3</v>
      </c>
      <c r="D4" s="4">
        <v>2.3380000000000001</v>
      </c>
      <c r="E4" s="5">
        <f>AVERAGE(D4:D5)</f>
        <v>2.3485</v>
      </c>
      <c r="H4" t="s">
        <v>0</v>
      </c>
      <c r="J4" t="s">
        <v>16</v>
      </c>
      <c r="L4" t="s">
        <v>27</v>
      </c>
    </row>
    <row r="5" spans="2:21" x14ac:dyDescent="0.25">
      <c r="B5" s="44"/>
      <c r="C5" s="6" t="s">
        <v>3</v>
      </c>
      <c r="D5" s="6">
        <v>2.359</v>
      </c>
      <c r="E5" s="7">
        <f>STDEV(D4:D5)/SQRT(2)</f>
        <v>1.0499999999999954E-2</v>
      </c>
      <c r="G5" s="6" t="s">
        <v>1</v>
      </c>
      <c r="H5" s="6" t="s">
        <v>41</v>
      </c>
      <c r="I5" s="6" t="s">
        <v>9</v>
      </c>
      <c r="J5" s="6" t="s">
        <v>41</v>
      </c>
      <c r="K5" s="6" t="s">
        <v>9</v>
      </c>
      <c r="L5" s="6" t="s">
        <v>41</v>
      </c>
      <c r="M5" s="6" t="s">
        <v>9</v>
      </c>
      <c r="O5" s="6" t="s">
        <v>1</v>
      </c>
      <c r="P5" s="6" t="s">
        <v>41</v>
      </c>
      <c r="Q5" s="6" t="s">
        <v>9</v>
      </c>
      <c r="R5" s="6" t="s">
        <v>41</v>
      </c>
      <c r="S5" s="6" t="s">
        <v>9</v>
      </c>
      <c r="T5" s="6" t="s">
        <v>41</v>
      </c>
      <c r="U5" s="6" t="s">
        <v>9</v>
      </c>
    </row>
    <row r="6" spans="2:21" x14ac:dyDescent="0.25">
      <c r="B6" s="44"/>
      <c r="C6" s="6" t="s">
        <v>4</v>
      </c>
      <c r="D6" s="6">
        <v>2.8490000000000002</v>
      </c>
      <c r="E6" s="8">
        <f>AVERAGE(D6:D7)</f>
        <v>3.1385000000000001</v>
      </c>
      <c r="G6" s="6" t="s">
        <v>42</v>
      </c>
      <c r="H6" s="19">
        <f>E4</f>
        <v>2.3485</v>
      </c>
      <c r="I6" s="19">
        <f>E16</f>
        <v>2.8505000000000003</v>
      </c>
      <c r="J6" s="19">
        <f>E29</f>
        <v>5.194</v>
      </c>
      <c r="K6" s="19">
        <f>E41</f>
        <v>2.0539999999999998</v>
      </c>
      <c r="L6" s="19">
        <f>E56</f>
        <v>3.3992390210156143</v>
      </c>
      <c r="M6" s="19">
        <f>E70</f>
        <v>1.6910000000000001</v>
      </c>
      <c r="O6" s="6" t="s">
        <v>42</v>
      </c>
      <c r="P6" s="19">
        <v>1.0499999999999954E-2</v>
      </c>
      <c r="Q6" s="19">
        <v>2.4499999999999966E-2</v>
      </c>
      <c r="R6" s="19">
        <v>0.23299999999999962</v>
      </c>
      <c r="S6" s="19">
        <v>0.26200000000000151</v>
      </c>
      <c r="T6" s="19">
        <v>0.182757579836998</v>
      </c>
      <c r="U6" s="19">
        <v>0.31293609571284631</v>
      </c>
    </row>
    <row r="7" spans="2:21" x14ac:dyDescent="0.25">
      <c r="B7" s="44"/>
      <c r="C7" s="6" t="s">
        <v>4</v>
      </c>
      <c r="D7" s="6">
        <v>3.4279999999999999</v>
      </c>
      <c r="E7" s="7">
        <f>STDEV(D6:D7)/SQRT(2)</f>
        <v>0.28949999999999981</v>
      </c>
      <c r="G7" s="6">
        <v>1301</v>
      </c>
      <c r="H7" s="19">
        <f>E6</f>
        <v>3.1385000000000001</v>
      </c>
      <c r="I7" s="19">
        <f>E18</f>
        <v>2.7509999999999999</v>
      </c>
      <c r="J7" s="19">
        <f>E31</f>
        <v>4.5090000000000003</v>
      </c>
      <c r="K7" s="19">
        <f>E43</f>
        <v>2.6510000000000002</v>
      </c>
      <c r="L7" s="19">
        <f>E59</f>
        <v>3.9662144457123532</v>
      </c>
      <c r="M7" s="19">
        <f>E73</f>
        <v>2.3056666666666668</v>
      </c>
      <c r="O7" s="6">
        <v>1301</v>
      </c>
      <c r="P7" s="19">
        <v>0.28949999999999981</v>
      </c>
      <c r="Q7" s="19">
        <v>7.6999999999999943E-2</v>
      </c>
      <c r="R7" s="19">
        <v>0.58899999999999553</v>
      </c>
      <c r="S7" s="19">
        <v>3.6253735439721706E-2</v>
      </c>
      <c r="T7" s="19">
        <v>0.10824563627910931</v>
      </c>
      <c r="U7" s="19">
        <v>0.57260350835266316</v>
      </c>
    </row>
    <row r="8" spans="2:21" x14ac:dyDescent="0.25">
      <c r="B8" s="44"/>
      <c r="C8" s="6" t="s">
        <v>5</v>
      </c>
      <c r="D8" s="6">
        <v>4.9130000000000003</v>
      </c>
      <c r="E8" s="8">
        <f>AVERAGE(D8:D9)</f>
        <v>4.28</v>
      </c>
      <c r="G8" s="6" t="s">
        <v>43</v>
      </c>
      <c r="H8" s="19">
        <f>E8</f>
        <v>4.28</v>
      </c>
      <c r="I8" s="19">
        <f>E20</f>
        <v>3.363</v>
      </c>
      <c r="J8" s="19">
        <f>E33</f>
        <v>4.8555000000000001</v>
      </c>
      <c r="K8" s="19">
        <f>E46</f>
        <v>3.7166666666666668</v>
      </c>
      <c r="L8" s="19">
        <f>E61</f>
        <v>2.3720544217687074</v>
      </c>
      <c r="M8" s="19">
        <f>E76</f>
        <v>3.9695</v>
      </c>
      <c r="O8" s="6" t="s">
        <v>43</v>
      </c>
      <c r="P8" s="19">
        <v>0.6329999999999999</v>
      </c>
      <c r="Q8" s="19">
        <v>0.16400000000000015</v>
      </c>
      <c r="R8" s="19">
        <v>0.73050000000000104</v>
      </c>
      <c r="S8" s="19">
        <v>0.19327470375377917</v>
      </c>
      <c r="T8" s="19">
        <v>0.40493877551020424</v>
      </c>
      <c r="U8" s="19">
        <v>9.0499999999999789E-2</v>
      </c>
    </row>
    <row r="9" spans="2:21" x14ac:dyDescent="0.25">
      <c r="B9" s="44"/>
      <c r="C9" s="6" t="s">
        <v>5</v>
      </c>
      <c r="D9" s="6">
        <v>3.6469999999999998</v>
      </c>
      <c r="E9" s="7">
        <f>STDEV(D8:D9)/SQRT(2)</f>
        <v>0.6329999999999999</v>
      </c>
      <c r="G9" s="6" t="s">
        <v>44</v>
      </c>
      <c r="H9" s="19">
        <f>E10</f>
        <v>4.3840000000000003</v>
      </c>
      <c r="I9" s="19">
        <f>E22</f>
        <v>4.2789999999999999</v>
      </c>
      <c r="J9" s="19">
        <f>E35</f>
        <v>4.9349999999999996</v>
      </c>
      <c r="K9" s="19">
        <f>E49</f>
        <v>5.0990000000000002</v>
      </c>
      <c r="L9" s="19">
        <f>E64</f>
        <v>6.4869439630271515</v>
      </c>
      <c r="M9" s="19">
        <f>E78</f>
        <v>5.085</v>
      </c>
      <c r="O9" s="6" t="s">
        <v>44</v>
      </c>
      <c r="P9" s="19">
        <v>0.39607953746690833</v>
      </c>
      <c r="Q9" s="19">
        <v>2.2000000000000238E-2</v>
      </c>
      <c r="R9" s="19">
        <v>0.39900000000000002</v>
      </c>
      <c r="S9" s="19">
        <v>0.90700000000000103</v>
      </c>
      <c r="T9" s="19">
        <v>1.8428653957249796E-2</v>
      </c>
      <c r="U9" s="19">
        <v>0.18218763221836259</v>
      </c>
    </row>
    <row r="10" spans="2:21" x14ac:dyDescent="0.25">
      <c r="B10" s="44"/>
      <c r="C10" s="6" t="s">
        <v>6</v>
      </c>
      <c r="D10" s="6">
        <v>5.0410000000000004</v>
      </c>
      <c r="E10" s="8">
        <f>AVERAGE(D10:D11)</f>
        <v>4.3840000000000003</v>
      </c>
      <c r="G10" s="6" t="s">
        <v>45</v>
      </c>
      <c r="H10" s="19">
        <f>E12</f>
        <v>4.0419999999999998</v>
      </c>
      <c r="I10" s="19">
        <f>E24</f>
        <v>6.0365000000000002</v>
      </c>
      <c r="J10" s="19">
        <f>E37</f>
        <v>4.9984999999999999</v>
      </c>
      <c r="K10" s="19">
        <f>E51</f>
        <v>6.0805000000000007</v>
      </c>
      <c r="L10" s="19">
        <f>E66</f>
        <v>5.6218738122386913</v>
      </c>
      <c r="M10" s="19">
        <f>E81</f>
        <v>3.0934999999999997</v>
      </c>
      <c r="O10" s="6" t="s">
        <v>45</v>
      </c>
      <c r="P10" s="19">
        <v>2.2333333333333243E-2</v>
      </c>
      <c r="Q10" s="19">
        <v>1.7515000000000014</v>
      </c>
      <c r="R10" s="19">
        <v>1.7144999999999995</v>
      </c>
      <c r="S10" s="19">
        <v>0.11649999999999981</v>
      </c>
      <c r="T10" s="19">
        <v>0.30417711896617255</v>
      </c>
      <c r="U10" s="19">
        <v>0.2975000000000001</v>
      </c>
    </row>
    <row r="11" spans="2:21" x14ac:dyDescent="0.25">
      <c r="B11" s="44"/>
      <c r="C11" s="6" t="s">
        <v>6</v>
      </c>
      <c r="D11" s="6">
        <v>3.7269999999999999</v>
      </c>
      <c r="E11" s="7">
        <f>STDEV(D10:D12)/SQRT(3)</f>
        <v>0.39607953746690833</v>
      </c>
      <c r="G11" s="6" t="s">
        <v>46</v>
      </c>
      <c r="H11" s="19">
        <f>E14</f>
        <v>4.3929999999999998</v>
      </c>
      <c r="I11" s="19">
        <f>E26</f>
        <v>5.0439999999999996</v>
      </c>
      <c r="J11" s="19">
        <f>E39</f>
        <v>7.3170000000000002</v>
      </c>
      <c r="K11" s="19">
        <f>E53</f>
        <v>4.2590000000000003</v>
      </c>
      <c r="L11" s="19">
        <f>E68</f>
        <v>5.8454205298013244</v>
      </c>
      <c r="M11" s="19">
        <f>E83</f>
        <v>3.3669999999999995</v>
      </c>
      <c r="O11" s="6" t="s">
        <v>46</v>
      </c>
      <c r="P11" s="19">
        <v>0.41799999999999993</v>
      </c>
      <c r="Q11" s="19">
        <v>2.7500000000000302E-2</v>
      </c>
      <c r="R11" s="19">
        <v>1.9319999999999982</v>
      </c>
      <c r="S11" s="19">
        <v>0.47399999999999493</v>
      </c>
      <c r="T11" s="19">
        <v>0.98328807947020191</v>
      </c>
      <c r="U11" s="19">
        <v>0.13158394025614722</v>
      </c>
    </row>
    <row r="12" spans="2:21" x14ac:dyDescent="0.25">
      <c r="B12" s="44"/>
      <c r="C12" s="6" t="s">
        <v>7</v>
      </c>
      <c r="D12" s="6">
        <v>4.0419999999999998</v>
      </c>
      <c r="E12" s="8">
        <f>AVERAGE(D12:D13)</f>
        <v>4.0419999999999998</v>
      </c>
    </row>
    <row r="13" spans="2:21" x14ac:dyDescent="0.25">
      <c r="B13" s="44"/>
      <c r="C13" s="6" t="s">
        <v>7</v>
      </c>
      <c r="D13" s="6">
        <v>4.0419999999999998</v>
      </c>
      <c r="E13" s="7">
        <f>STDEV(D12:D14)/SQRT(3)</f>
        <v>2.2333333333333243E-2</v>
      </c>
    </row>
    <row r="14" spans="2:21" x14ac:dyDescent="0.25">
      <c r="B14" s="44"/>
      <c r="C14" s="6" t="s">
        <v>8</v>
      </c>
      <c r="D14" s="6">
        <v>3.9750000000000001</v>
      </c>
      <c r="E14" s="8">
        <f>AVERAGE(D14:D15)</f>
        <v>4.3929999999999998</v>
      </c>
    </row>
    <row r="15" spans="2:21" ht="15.75" thickBot="1" x14ac:dyDescent="0.3">
      <c r="B15" s="45"/>
      <c r="C15" s="9" t="s">
        <v>8</v>
      </c>
      <c r="D15" s="9">
        <v>4.8109999999999999</v>
      </c>
      <c r="E15" s="10">
        <f>STDEV(D14:D15)/SQRT(2)</f>
        <v>0.41799999999999993</v>
      </c>
    </row>
    <row r="16" spans="2:21" x14ac:dyDescent="0.25">
      <c r="B16" s="43" t="s">
        <v>9</v>
      </c>
      <c r="C16" s="4" t="s">
        <v>10</v>
      </c>
      <c r="D16" s="4">
        <v>2.875</v>
      </c>
      <c r="E16" s="5">
        <f>AVERAGE(D16:D17)</f>
        <v>2.8505000000000003</v>
      </c>
    </row>
    <row r="17" spans="2:5" x14ac:dyDescent="0.25">
      <c r="B17" s="44"/>
      <c r="C17" s="6" t="s">
        <v>10</v>
      </c>
      <c r="D17" s="6">
        <v>2.8260000000000001</v>
      </c>
      <c r="E17" s="7">
        <f>STDEV(D16:D17)/SQRT(2)</f>
        <v>2.4499999999999966E-2</v>
      </c>
    </row>
    <row r="18" spans="2:5" x14ac:dyDescent="0.25">
      <c r="B18" s="44"/>
      <c r="C18" s="6" t="s">
        <v>11</v>
      </c>
      <c r="D18" s="6">
        <v>2.6739999999999999</v>
      </c>
      <c r="E18" s="8">
        <f>AVERAGE(D18:D19)</f>
        <v>2.7509999999999999</v>
      </c>
    </row>
    <row r="19" spans="2:5" x14ac:dyDescent="0.25">
      <c r="B19" s="44"/>
      <c r="C19" s="6" t="s">
        <v>11</v>
      </c>
      <c r="D19" s="6">
        <v>2.8279999999999998</v>
      </c>
      <c r="E19" s="7">
        <f>STDEV(D18:D19)/SQRT(2)</f>
        <v>7.6999999999999943E-2</v>
      </c>
    </row>
    <row r="20" spans="2:5" x14ac:dyDescent="0.25">
      <c r="B20" s="44"/>
      <c r="C20" s="6" t="s">
        <v>12</v>
      </c>
      <c r="D20" s="6">
        <v>3.1989999999999998</v>
      </c>
      <c r="E20" s="8">
        <f>AVERAGE(D20:D21)</f>
        <v>3.363</v>
      </c>
    </row>
    <row r="21" spans="2:5" x14ac:dyDescent="0.25">
      <c r="B21" s="44"/>
      <c r="C21" s="6" t="s">
        <v>12</v>
      </c>
      <c r="D21" s="6">
        <v>3.5270000000000001</v>
      </c>
      <c r="E21" s="7">
        <f>STDEV(D20:D21)/SQRT(2)</f>
        <v>0.16400000000000015</v>
      </c>
    </row>
    <row r="22" spans="2:5" x14ac:dyDescent="0.25">
      <c r="B22" s="44"/>
      <c r="C22" s="6" t="s">
        <v>13</v>
      </c>
      <c r="D22" s="6">
        <v>4.3010000000000002</v>
      </c>
      <c r="E22" s="8">
        <f>AVERAGE(D22:D23)</f>
        <v>4.2789999999999999</v>
      </c>
    </row>
    <row r="23" spans="2:5" x14ac:dyDescent="0.25">
      <c r="B23" s="44"/>
      <c r="C23" s="6" t="s">
        <v>13</v>
      </c>
      <c r="D23" s="6">
        <v>4.2569999999999997</v>
      </c>
      <c r="E23" s="7">
        <f>STDEV(D22:D23)/SQRT(2)</f>
        <v>2.2000000000000238E-2</v>
      </c>
    </row>
    <row r="24" spans="2:5" x14ac:dyDescent="0.25">
      <c r="B24" s="44"/>
      <c r="C24" s="6" t="s">
        <v>14</v>
      </c>
      <c r="D24" s="6">
        <v>7.7880000000000003</v>
      </c>
      <c r="E24" s="8">
        <f>AVERAGE(D24:D25)</f>
        <v>6.0365000000000002</v>
      </c>
    </row>
    <row r="25" spans="2:5" x14ac:dyDescent="0.25">
      <c r="B25" s="44"/>
      <c r="C25" s="6" t="s">
        <v>14</v>
      </c>
      <c r="D25" s="6">
        <v>4.2850000000000001</v>
      </c>
      <c r="E25" s="7">
        <f>STDEV(D24:D25)/SQRT(2)</f>
        <v>1.7515000000000014</v>
      </c>
    </row>
    <row r="26" spans="2:5" x14ac:dyDescent="0.25">
      <c r="B26" s="44"/>
      <c r="C26" s="6" t="s">
        <v>15</v>
      </c>
      <c r="D26" s="6">
        <v>5.0439999999999996</v>
      </c>
      <c r="E26" s="8">
        <f>D26</f>
        <v>5.0439999999999996</v>
      </c>
    </row>
    <row r="27" spans="2:5" ht="15.75" thickBot="1" x14ac:dyDescent="0.3">
      <c r="B27" s="45"/>
      <c r="C27" s="9" t="s">
        <v>15</v>
      </c>
      <c r="D27" s="9">
        <v>5.0990000000000002</v>
      </c>
      <c r="E27" s="10">
        <f>STDEV(D26:D27)/SQRT(2)</f>
        <v>2.7500000000000302E-2</v>
      </c>
    </row>
    <row r="28" spans="2:5" ht="15.75" thickBot="1" x14ac:dyDescent="0.3">
      <c r="B28" s="11"/>
      <c r="C28" s="46" t="s">
        <v>16</v>
      </c>
      <c r="D28" s="47"/>
      <c r="E28" s="48"/>
    </row>
    <row r="29" spans="2:5" x14ac:dyDescent="0.25">
      <c r="B29" s="43" t="s">
        <v>2</v>
      </c>
      <c r="C29" s="4" t="s">
        <v>17</v>
      </c>
      <c r="D29" s="4">
        <v>4.9610000000000003</v>
      </c>
      <c r="E29" s="5">
        <f>AVERAGE(D29:D30)</f>
        <v>5.194</v>
      </c>
    </row>
    <row r="30" spans="2:5" x14ac:dyDescent="0.25">
      <c r="B30" s="44"/>
      <c r="C30" s="6" t="s">
        <v>17</v>
      </c>
      <c r="D30" s="6">
        <v>5.4269999999999996</v>
      </c>
      <c r="E30" s="7">
        <f>STDEV(D29:D30)/SQRT(2)</f>
        <v>0.23299999999999962</v>
      </c>
    </row>
    <row r="31" spans="2:5" x14ac:dyDescent="0.25">
      <c r="B31" s="44"/>
      <c r="C31" s="6" t="s">
        <v>18</v>
      </c>
      <c r="D31" s="6">
        <v>5.0979999999999999</v>
      </c>
      <c r="E31" s="8">
        <f>AVERAGE(D31:D32)</f>
        <v>4.5090000000000003</v>
      </c>
    </row>
    <row r="32" spans="2:5" x14ac:dyDescent="0.25">
      <c r="B32" s="44"/>
      <c r="C32" s="6" t="s">
        <v>18</v>
      </c>
      <c r="D32" s="6">
        <v>3.92</v>
      </c>
      <c r="E32" s="7">
        <f>STDEV(D31:D32)/SQRT(2)</f>
        <v>0.58899999999999553</v>
      </c>
    </row>
    <row r="33" spans="2:5" x14ac:dyDescent="0.25">
      <c r="B33" s="44"/>
      <c r="C33" s="6" t="s">
        <v>19</v>
      </c>
      <c r="D33" s="6">
        <v>4.125</v>
      </c>
      <c r="E33" s="8">
        <f>AVERAGE(D33:D34)</f>
        <v>4.8555000000000001</v>
      </c>
    </row>
    <row r="34" spans="2:5" x14ac:dyDescent="0.25">
      <c r="B34" s="44"/>
      <c r="C34" s="6" t="s">
        <v>19</v>
      </c>
      <c r="D34" s="6">
        <v>5.5860000000000003</v>
      </c>
      <c r="E34" s="7">
        <f>STDEV(D33:D34)/SQRT(2)</f>
        <v>0.73050000000000104</v>
      </c>
    </row>
    <row r="35" spans="2:5" x14ac:dyDescent="0.25">
      <c r="B35" s="44"/>
      <c r="C35" s="6" t="s">
        <v>20</v>
      </c>
      <c r="D35" s="6">
        <v>4.5359999999999996</v>
      </c>
      <c r="E35" s="8">
        <f>AVERAGE(D35:D36)</f>
        <v>4.9349999999999996</v>
      </c>
    </row>
    <row r="36" spans="2:5" x14ac:dyDescent="0.25">
      <c r="B36" s="44"/>
      <c r="C36" s="6" t="s">
        <v>6</v>
      </c>
      <c r="D36" s="6">
        <v>5.3339999999999996</v>
      </c>
      <c r="E36" s="7">
        <f>STDEV(D35:D36)/SQRT(2)</f>
        <v>0.39900000000000002</v>
      </c>
    </row>
    <row r="37" spans="2:5" x14ac:dyDescent="0.25">
      <c r="B37" s="44"/>
      <c r="C37" s="6" t="s">
        <v>7</v>
      </c>
      <c r="D37" s="6">
        <v>3.2839999999999998</v>
      </c>
      <c r="E37" s="8">
        <f>AVERAGE(D37:D38)</f>
        <v>4.9984999999999999</v>
      </c>
    </row>
    <row r="38" spans="2:5" x14ac:dyDescent="0.25">
      <c r="B38" s="44"/>
      <c r="C38" s="6" t="s">
        <v>7</v>
      </c>
      <c r="D38" s="6">
        <v>6.7130000000000001</v>
      </c>
      <c r="E38" s="7">
        <f>STDEV(D37:D38)/SQRT(2)</f>
        <v>1.7144999999999995</v>
      </c>
    </row>
    <row r="39" spans="2:5" x14ac:dyDescent="0.25">
      <c r="B39" s="44"/>
      <c r="C39" s="6" t="s">
        <v>8</v>
      </c>
      <c r="D39" s="6">
        <v>9.2490000000000006</v>
      </c>
      <c r="E39" s="8">
        <f>AVERAGE(D39:D40)</f>
        <v>7.3170000000000002</v>
      </c>
    </row>
    <row r="40" spans="2:5" ht="15.75" thickBot="1" x14ac:dyDescent="0.3">
      <c r="B40" s="45"/>
      <c r="C40" s="9" t="s">
        <v>8</v>
      </c>
      <c r="D40" s="9">
        <v>5.3849999999999998</v>
      </c>
      <c r="E40" s="10">
        <f>STDEV(D39:D40)/SQRT(2)</f>
        <v>1.9319999999999982</v>
      </c>
    </row>
    <row r="41" spans="2:5" x14ac:dyDescent="0.25">
      <c r="B41" s="43" t="s">
        <v>9</v>
      </c>
      <c r="C41" s="4" t="s">
        <v>21</v>
      </c>
      <c r="D41" s="4">
        <v>2.3159999999999998</v>
      </c>
      <c r="E41" s="5">
        <f>AVERAGE(D41:D42)</f>
        <v>2.0539999999999998</v>
      </c>
    </row>
    <row r="42" spans="2:5" x14ac:dyDescent="0.25">
      <c r="B42" s="44"/>
      <c r="C42" s="6" t="s">
        <v>21</v>
      </c>
      <c r="D42" s="6">
        <v>1.792</v>
      </c>
      <c r="E42" s="7">
        <f>STDEV(D41:D42)/SQRT(2)</f>
        <v>0.26200000000000151</v>
      </c>
    </row>
    <row r="43" spans="2:5" x14ac:dyDescent="0.25">
      <c r="B43" s="44"/>
      <c r="C43" s="6" t="s">
        <v>22</v>
      </c>
      <c r="D43" s="6">
        <v>2.5920000000000001</v>
      </c>
      <c r="E43" s="8">
        <f>AVERAGE(D43:D45)</f>
        <v>2.6510000000000002</v>
      </c>
    </row>
    <row r="44" spans="2:5" x14ac:dyDescent="0.25">
      <c r="B44" s="44"/>
      <c r="C44" s="6" t="s">
        <v>22</v>
      </c>
      <c r="D44" s="6">
        <v>2.7170000000000001</v>
      </c>
      <c r="E44" s="7">
        <f>STDEV(D43:D45)/SQRT(3)</f>
        <v>3.6253735439721706E-2</v>
      </c>
    </row>
    <row r="45" spans="2:5" x14ac:dyDescent="0.25">
      <c r="B45" s="44"/>
      <c r="C45" s="6" t="s">
        <v>22</v>
      </c>
      <c r="D45" s="6">
        <v>2.6440000000000001</v>
      </c>
      <c r="E45" s="8"/>
    </row>
    <row r="46" spans="2:5" x14ac:dyDescent="0.25">
      <c r="B46" s="44"/>
      <c r="C46" s="6" t="s">
        <v>23</v>
      </c>
      <c r="D46" s="6">
        <v>4.0880000000000001</v>
      </c>
      <c r="E46" s="8">
        <f>AVERAGE(D46:D48)</f>
        <v>3.7166666666666668</v>
      </c>
    </row>
    <row r="47" spans="2:5" x14ac:dyDescent="0.25">
      <c r="B47" s="44"/>
      <c r="C47" s="6" t="s">
        <v>23</v>
      </c>
      <c r="D47" s="6">
        <v>3.6240000000000001</v>
      </c>
      <c r="E47" s="7">
        <f>STDEV(D46:D48)/SQRT(3)</f>
        <v>0.19327470375377917</v>
      </c>
    </row>
    <row r="48" spans="2:5" x14ac:dyDescent="0.25">
      <c r="B48" s="44"/>
      <c r="C48" s="6" t="s">
        <v>23</v>
      </c>
      <c r="D48" s="6">
        <v>3.4380000000000002</v>
      </c>
      <c r="E48" s="8"/>
    </row>
    <row r="49" spans="2:5" x14ac:dyDescent="0.25">
      <c r="B49" s="44"/>
      <c r="C49" s="6" t="s">
        <v>24</v>
      </c>
      <c r="D49" s="6">
        <v>6.0060000000000002</v>
      </c>
      <c r="E49" s="8">
        <f>AVERAGE(D49:D50)</f>
        <v>5.0990000000000002</v>
      </c>
    </row>
    <row r="50" spans="2:5" x14ac:dyDescent="0.25">
      <c r="B50" s="44"/>
      <c r="C50" s="6" t="s">
        <v>24</v>
      </c>
      <c r="D50" s="6">
        <v>4.1920000000000002</v>
      </c>
      <c r="E50" s="7">
        <f>STDEV(D49:D50)/SQRT(2)</f>
        <v>0.90700000000000103</v>
      </c>
    </row>
    <row r="51" spans="2:5" x14ac:dyDescent="0.25">
      <c r="B51" s="44"/>
      <c r="C51" s="6" t="s">
        <v>25</v>
      </c>
      <c r="D51" s="6">
        <v>5.9640000000000004</v>
      </c>
      <c r="E51" s="8">
        <f>AVERAGE(D51:D52)</f>
        <v>6.0805000000000007</v>
      </c>
    </row>
    <row r="52" spans="2:5" x14ac:dyDescent="0.25">
      <c r="B52" s="44"/>
      <c r="C52" s="6" t="s">
        <v>25</v>
      </c>
      <c r="D52" s="6">
        <v>6.1970000000000001</v>
      </c>
      <c r="E52" s="7">
        <f>STDEV(D51:D52)/SQRT(2)</f>
        <v>0.11649999999999981</v>
      </c>
    </row>
    <row r="53" spans="2:5" x14ac:dyDescent="0.25">
      <c r="B53" s="44"/>
      <c r="C53" s="6" t="s">
        <v>26</v>
      </c>
      <c r="D53" s="6">
        <v>4.7329999999999997</v>
      </c>
      <c r="E53" s="8">
        <f>AVERAGE(D53:D54)</f>
        <v>4.2590000000000003</v>
      </c>
    </row>
    <row r="54" spans="2:5" ht="15.75" thickBot="1" x14ac:dyDescent="0.3">
      <c r="B54" s="45"/>
      <c r="C54" s="9" t="s">
        <v>26</v>
      </c>
      <c r="D54" s="9">
        <v>3.7850000000000001</v>
      </c>
      <c r="E54" s="10">
        <f>STDEV(D53:D54)/SQRT(2)</f>
        <v>0.47399999999999493</v>
      </c>
    </row>
    <row r="55" spans="2:5" ht="15.75" thickBot="1" x14ac:dyDescent="0.3">
      <c r="B55" s="11"/>
      <c r="C55" s="46" t="s">
        <v>27</v>
      </c>
      <c r="D55" s="47"/>
      <c r="E55" s="48"/>
    </row>
    <row r="56" spans="2:5" x14ac:dyDescent="0.25">
      <c r="B56" s="40" t="s">
        <v>2</v>
      </c>
      <c r="C56" s="12" t="s">
        <v>28</v>
      </c>
      <c r="D56" s="4">
        <v>3.3226754885830978</v>
      </c>
      <c r="E56" s="5">
        <f>AVERAGE(D56:D57)</f>
        <v>3.3992390210156143</v>
      </c>
    </row>
    <row r="57" spans="2:5" x14ac:dyDescent="0.25">
      <c r="B57" s="41"/>
      <c r="C57" s="13" t="s">
        <v>28</v>
      </c>
      <c r="D57" s="6">
        <v>3.4758025534481307</v>
      </c>
      <c r="E57" s="7">
        <f>STDEV(D56:D58)/SQRT(3)</f>
        <v>0.182757579836998</v>
      </c>
    </row>
    <row r="58" spans="2:5" x14ac:dyDescent="0.25">
      <c r="B58" s="41"/>
      <c r="C58" s="13" t="s">
        <v>28</v>
      </c>
      <c r="D58" s="6">
        <v>2.8672455310223106</v>
      </c>
      <c r="E58" s="8"/>
    </row>
    <row r="59" spans="2:5" x14ac:dyDescent="0.25">
      <c r="B59" s="41"/>
      <c r="C59" s="13" t="s">
        <v>29</v>
      </c>
      <c r="D59" s="6">
        <v>3.8579688094332441</v>
      </c>
      <c r="E59" s="8">
        <f>AVERAGE(D59:D60)</f>
        <v>3.9662144457123532</v>
      </c>
    </row>
    <row r="60" spans="2:5" x14ac:dyDescent="0.25">
      <c r="B60" s="41"/>
      <c r="C60" s="13" t="s">
        <v>29</v>
      </c>
      <c r="D60" s="6">
        <v>4.0744600819914627</v>
      </c>
      <c r="E60" s="7">
        <f>STDEV(D59:D60)/SQRT(2)</f>
        <v>0.10824563627910931</v>
      </c>
    </row>
    <row r="61" spans="2:5" x14ac:dyDescent="0.25">
      <c r="B61" s="41"/>
      <c r="C61" s="13" t="s">
        <v>30</v>
      </c>
      <c r="D61" s="6">
        <v>1.9671156462585033</v>
      </c>
      <c r="E61" s="8">
        <f>AVERAGE(D61:D62)</f>
        <v>2.3720544217687074</v>
      </c>
    </row>
    <row r="62" spans="2:5" x14ac:dyDescent="0.25">
      <c r="B62" s="41"/>
      <c r="C62" s="13" t="s">
        <v>30</v>
      </c>
      <c r="D62" s="6">
        <v>2.7769931972789115</v>
      </c>
      <c r="E62" s="7">
        <f>STDEV(D61:D62)/SQRT(2)</f>
        <v>0.40493877551020424</v>
      </c>
    </row>
    <row r="63" spans="2:5" x14ac:dyDescent="0.25">
      <c r="B63" s="41"/>
      <c r="C63" s="13" t="s">
        <v>30</v>
      </c>
      <c r="D63" s="6">
        <v>3.2915034013605444</v>
      </c>
      <c r="E63" s="8"/>
    </row>
    <row r="64" spans="2:5" x14ac:dyDescent="0.25">
      <c r="B64" s="41"/>
      <c r="C64" s="13" t="s">
        <v>31</v>
      </c>
      <c r="D64" s="6">
        <v>6.5053726169844017</v>
      </c>
      <c r="E64" s="8">
        <f>AVERAGE(D64:D65)</f>
        <v>6.4869439630271515</v>
      </c>
    </row>
    <row r="65" spans="2:5" x14ac:dyDescent="0.25">
      <c r="B65" s="41"/>
      <c r="C65" s="13" t="s">
        <v>31</v>
      </c>
      <c r="D65" s="6">
        <v>6.4685153090699021</v>
      </c>
      <c r="E65" s="7">
        <f>STDEV(D64:D65)/SQRT(2)</f>
        <v>1.8428653957249796E-2</v>
      </c>
    </row>
    <row r="66" spans="2:5" x14ac:dyDescent="0.25">
      <c r="B66" s="41"/>
      <c r="C66" s="13" t="s">
        <v>32</v>
      </c>
      <c r="D66" s="6">
        <v>5.3176966932725191</v>
      </c>
      <c r="E66" s="8">
        <f>AVERAGE(D66:D67)</f>
        <v>5.6218738122386913</v>
      </c>
    </row>
    <row r="67" spans="2:5" x14ac:dyDescent="0.25">
      <c r="B67" s="41"/>
      <c r="C67" s="13" t="s">
        <v>32</v>
      </c>
      <c r="D67" s="6">
        <v>5.9260509312048644</v>
      </c>
      <c r="E67" s="7">
        <f>STDEV(D66:D67)/SQRT(2)</f>
        <v>0.30417711896617255</v>
      </c>
    </row>
    <row r="68" spans="2:5" x14ac:dyDescent="0.25">
      <c r="B68" s="41"/>
      <c r="C68" s="13" t="s">
        <v>33</v>
      </c>
      <c r="D68" s="6">
        <v>6.8287086092715228</v>
      </c>
      <c r="E68" s="8">
        <f>AVERAGE(D68:D69)</f>
        <v>5.8454205298013244</v>
      </c>
    </row>
    <row r="69" spans="2:5" ht="15.75" thickBot="1" x14ac:dyDescent="0.3">
      <c r="B69" s="42"/>
      <c r="C69" s="14" t="s">
        <v>33</v>
      </c>
      <c r="D69" s="9">
        <v>4.8621324503311261</v>
      </c>
      <c r="E69" s="10">
        <f>STDEV(D68:D69)/SQRT(2)</f>
        <v>0.98328807947020191</v>
      </c>
    </row>
    <row r="70" spans="2:5" x14ac:dyDescent="0.25">
      <c r="B70" s="41" t="s">
        <v>9</v>
      </c>
      <c r="C70" s="15" t="s">
        <v>34</v>
      </c>
      <c r="D70" s="16">
        <v>1.9339999999999999</v>
      </c>
      <c r="E70" s="17">
        <f>AVERAGE(D70:D72)</f>
        <v>1.6910000000000001</v>
      </c>
    </row>
    <row r="71" spans="2:5" x14ac:dyDescent="0.25">
      <c r="B71" s="41"/>
      <c r="C71" s="13" t="s">
        <v>34</v>
      </c>
      <c r="D71" s="6">
        <v>1.07</v>
      </c>
      <c r="E71" s="7">
        <f>STDEV(D70:D72)/SQRT(3)</f>
        <v>0.31293609571284631</v>
      </c>
    </row>
    <row r="72" spans="2:5" x14ac:dyDescent="0.25">
      <c r="B72" s="41"/>
      <c r="C72" s="13" t="s">
        <v>34</v>
      </c>
      <c r="D72" s="6">
        <v>2.069</v>
      </c>
      <c r="E72" s="8"/>
    </row>
    <row r="73" spans="2:5" x14ac:dyDescent="0.25">
      <c r="B73" s="41"/>
      <c r="C73" s="13" t="s">
        <v>35</v>
      </c>
      <c r="D73" s="6">
        <v>1.845</v>
      </c>
      <c r="E73" s="8">
        <f>AVERAGE(D73:D75)</f>
        <v>2.3056666666666668</v>
      </c>
    </row>
    <row r="74" spans="2:5" x14ac:dyDescent="0.25">
      <c r="B74" s="41"/>
      <c r="C74" s="13" t="s">
        <v>35</v>
      </c>
      <c r="D74" s="6">
        <v>1.6279999999999999</v>
      </c>
      <c r="E74" s="7">
        <f>STDEV(D73:D75)/SQRT(3)</f>
        <v>0.57260350835266316</v>
      </c>
    </row>
    <row r="75" spans="2:5" x14ac:dyDescent="0.25">
      <c r="B75" s="41"/>
      <c r="C75" s="13" t="s">
        <v>35</v>
      </c>
      <c r="D75" s="6">
        <v>3.444</v>
      </c>
      <c r="E75" s="8"/>
    </row>
    <row r="76" spans="2:5" x14ac:dyDescent="0.25">
      <c r="B76" s="41"/>
      <c r="C76" s="13" t="s">
        <v>36</v>
      </c>
      <c r="D76" s="6">
        <v>3.879</v>
      </c>
      <c r="E76" s="8">
        <f>AVERAGE(D76:D77)</f>
        <v>3.9695</v>
      </c>
    </row>
    <row r="77" spans="2:5" x14ac:dyDescent="0.25">
      <c r="B77" s="41"/>
      <c r="C77" s="13" t="s">
        <v>36</v>
      </c>
      <c r="D77" s="6">
        <v>4.0599999999999996</v>
      </c>
      <c r="E77" s="7">
        <f>STDEV(D76:D77)/SQRT(2)</f>
        <v>9.0499999999999789E-2</v>
      </c>
    </row>
    <row r="78" spans="2:5" x14ac:dyDescent="0.25">
      <c r="B78" s="41"/>
      <c r="C78" s="13" t="s">
        <v>37</v>
      </c>
      <c r="D78" s="6">
        <v>4.766</v>
      </c>
      <c r="E78" s="8">
        <f>AVERAGE(D78:D80)</f>
        <v>5.085</v>
      </c>
    </row>
    <row r="79" spans="2:5" x14ac:dyDescent="0.25">
      <c r="B79" s="41"/>
      <c r="C79" s="13" t="s">
        <v>38</v>
      </c>
      <c r="D79" s="6">
        <v>5.0919999999999996</v>
      </c>
      <c r="E79" s="7">
        <f>STDEV(D78:D80)/SQRT(3)</f>
        <v>0.18218763221836259</v>
      </c>
    </row>
    <row r="80" spans="2:5" x14ac:dyDescent="0.25">
      <c r="B80" s="41"/>
      <c r="C80" s="13" t="s">
        <v>38</v>
      </c>
      <c r="D80" s="6">
        <v>5.3970000000000002</v>
      </c>
      <c r="E80" s="8"/>
    </row>
    <row r="81" spans="2:5" x14ac:dyDescent="0.25">
      <c r="B81" s="41"/>
      <c r="C81" s="13" t="s">
        <v>39</v>
      </c>
      <c r="D81" s="6">
        <v>2.7959999999999998</v>
      </c>
      <c r="E81" s="8">
        <f>AVERAGE(D81:D82)</f>
        <v>3.0934999999999997</v>
      </c>
    </row>
    <row r="82" spans="2:5" x14ac:dyDescent="0.25">
      <c r="B82" s="41"/>
      <c r="C82" s="13" t="s">
        <v>39</v>
      </c>
      <c r="D82" s="6">
        <v>3.391</v>
      </c>
      <c r="E82" s="7">
        <f>STDEV(D81:D82)/SQRT(2)</f>
        <v>0.2975000000000001</v>
      </c>
    </row>
    <row r="83" spans="2:5" x14ac:dyDescent="0.25">
      <c r="B83" s="41"/>
      <c r="C83" s="13" t="s">
        <v>40</v>
      </c>
      <c r="D83" s="6">
        <v>3.6179999999999999</v>
      </c>
      <c r="E83" s="8">
        <f>AVERAGE(D83:D85)</f>
        <v>3.3669999999999995</v>
      </c>
    </row>
    <row r="84" spans="2:5" x14ac:dyDescent="0.25">
      <c r="B84" s="41"/>
      <c r="C84" s="13" t="s">
        <v>40</v>
      </c>
      <c r="D84" s="6">
        <v>3.31</v>
      </c>
      <c r="E84" s="7">
        <f>STDEV(D83:D85)/SQRT(3)</f>
        <v>0.13158394025614722</v>
      </c>
    </row>
    <row r="85" spans="2:5" ht="15.75" thickBot="1" x14ac:dyDescent="0.3">
      <c r="B85" s="42"/>
      <c r="C85" s="14" t="s">
        <v>40</v>
      </c>
      <c r="D85" s="9">
        <v>3.173</v>
      </c>
      <c r="E85" s="18"/>
    </row>
  </sheetData>
  <mergeCells count="8">
    <mergeCell ref="B56:B69"/>
    <mergeCell ref="B70:B85"/>
    <mergeCell ref="B4:B15"/>
    <mergeCell ref="B16:B27"/>
    <mergeCell ref="C28:E28"/>
    <mergeCell ref="B29:B40"/>
    <mergeCell ref="B41:B54"/>
    <mergeCell ref="C55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5A</vt:lpstr>
      <vt:lpstr>Figure 5B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Teoh Ee Yang</dc:creator>
  <cp:lastModifiedBy>User</cp:lastModifiedBy>
  <dcterms:created xsi:type="dcterms:W3CDTF">2024-01-04T04:56:40Z</dcterms:created>
  <dcterms:modified xsi:type="dcterms:W3CDTF">2024-01-05T01:32:46Z</dcterms:modified>
</cp:coreProperties>
</file>