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esktop\paper\peerJ\"/>
    </mc:Choice>
  </mc:AlternateContent>
  <xr:revisionPtr revIDLastSave="0" documentId="13_ncr:1_{63B706D5-3C3E-484B-BE5D-CBBB146D2023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HPLC" sheetId="8" r:id="rId1"/>
    <sheet name="table complete" sheetId="1" r:id="rId2"/>
    <sheet name="plant list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8" l="1"/>
  <c r="L54" i="8" s="1"/>
  <c r="O54" i="8" s="1"/>
  <c r="G54" i="8"/>
  <c r="K54" i="8" s="1"/>
  <c r="N54" i="8" s="1"/>
  <c r="F54" i="8"/>
  <c r="J54" i="8" s="1"/>
  <c r="M54" i="8" s="1"/>
  <c r="J53" i="8"/>
  <c r="M53" i="8" s="1"/>
  <c r="H53" i="8"/>
  <c r="L53" i="8" s="1"/>
  <c r="O53" i="8" s="1"/>
  <c r="G53" i="8"/>
  <c r="K53" i="8" s="1"/>
  <c r="N53" i="8" s="1"/>
  <c r="F53" i="8"/>
  <c r="K52" i="8"/>
  <c r="N52" i="8" s="1"/>
  <c r="J52" i="8"/>
  <c r="M52" i="8" s="1"/>
  <c r="H52" i="8"/>
  <c r="L52" i="8" s="1"/>
  <c r="O52" i="8" s="1"/>
  <c r="G52" i="8"/>
  <c r="F52" i="8"/>
  <c r="H51" i="8"/>
  <c r="L51" i="8" s="1"/>
  <c r="O51" i="8" s="1"/>
  <c r="G51" i="8"/>
  <c r="K51" i="8" s="1"/>
  <c r="N51" i="8" s="1"/>
  <c r="F51" i="8"/>
  <c r="J51" i="8" s="1"/>
  <c r="M51" i="8" s="1"/>
  <c r="L50" i="8"/>
  <c r="O50" i="8" s="1"/>
  <c r="H50" i="8"/>
  <c r="G50" i="8"/>
  <c r="K50" i="8" s="1"/>
  <c r="N50" i="8" s="1"/>
  <c r="F50" i="8"/>
  <c r="J50" i="8" s="1"/>
  <c r="M50" i="8" s="1"/>
  <c r="M49" i="8"/>
  <c r="J49" i="8"/>
  <c r="H49" i="8"/>
  <c r="L49" i="8" s="1"/>
  <c r="O49" i="8" s="1"/>
  <c r="G49" i="8"/>
  <c r="K49" i="8" s="1"/>
  <c r="N49" i="8" s="1"/>
  <c r="F49" i="8"/>
  <c r="N48" i="8"/>
  <c r="K48" i="8"/>
  <c r="H48" i="8"/>
  <c r="L48" i="8" s="1"/>
  <c r="O48" i="8" s="1"/>
  <c r="G48" i="8"/>
  <c r="F48" i="8"/>
  <c r="J48" i="8" s="1"/>
  <c r="M48" i="8" s="1"/>
  <c r="L47" i="8"/>
  <c r="O47" i="8" s="1"/>
  <c r="K47" i="8"/>
  <c r="N47" i="8" s="1"/>
  <c r="H47" i="8"/>
  <c r="G47" i="8"/>
  <c r="F47" i="8"/>
  <c r="J47" i="8" s="1"/>
  <c r="M47" i="8" s="1"/>
  <c r="M46" i="8"/>
  <c r="L46" i="8"/>
  <c r="O46" i="8" s="1"/>
  <c r="H46" i="8"/>
  <c r="G46" i="8"/>
  <c r="K46" i="8" s="1"/>
  <c r="N46" i="8" s="1"/>
  <c r="F46" i="8"/>
  <c r="J46" i="8" s="1"/>
  <c r="J45" i="8"/>
  <c r="M45" i="8" s="1"/>
  <c r="H45" i="8"/>
  <c r="L45" i="8" s="1"/>
  <c r="O45" i="8" s="1"/>
  <c r="G45" i="8"/>
  <c r="K45" i="8" s="1"/>
  <c r="N45" i="8" s="1"/>
  <c r="F45" i="8"/>
  <c r="N44" i="8"/>
  <c r="K44" i="8"/>
  <c r="H44" i="8"/>
  <c r="L44" i="8" s="1"/>
  <c r="O44" i="8" s="1"/>
  <c r="G44" i="8"/>
  <c r="F44" i="8"/>
  <c r="J44" i="8" s="1"/>
  <c r="M44" i="8" s="1"/>
  <c r="L43" i="8"/>
  <c r="O43" i="8" s="1"/>
  <c r="K43" i="8"/>
  <c r="N43" i="8" s="1"/>
  <c r="H43" i="8"/>
  <c r="G43" i="8"/>
  <c r="F43" i="8"/>
  <c r="J43" i="8" s="1"/>
  <c r="M43" i="8" s="1"/>
  <c r="L42" i="8"/>
  <c r="O42" i="8" s="1"/>
  <c r="H42" i="8"/>
  <c r="G42" i="8"/>
  <c r="K42" i="8" s="1"/>
  <c r="N42" i="8" s="1"/>
  <c r="F42" i="8"/>
  <c r="J42" i="8" s="1"/>
  <c r="M42" i="8" s="1"/>
  <c r="J41" i="8"/>
  <c r="M41" i="8" s="1"/>
  <c r="H41" i="8"/>
  <c r="L41" i="8" s="1"/>
  <c r="O41" i="8" s="1"/>
  <c r="G41" i="8"/>
  <c r="K41" i="8" s="1"/>
  <c r="N41" i="8" s="1"/>
  <c r="F41" i="8"/>
  <c r="N40" i="8"/>
  <c r="K40" i="8"/>
  <c r="H40" i="8"/>
  <c r="L40" i="8" s="1"/>
  <c r="O40" i="8" s="1"/>
  <c r="G40" i="8"/>
  <c r="F40" i="8"/>
  <c r="J40" i="8" s="1"/>
  <c r="M40" i="8" s="1"/>
  <c r="L39" i="8"/>
  <c r="O39" i="8" s="1"/>
  <c r="K39" i="8"/>
  <c r="N39" i="8" s="1"/>
  <c r="H39" i="8"/>
  <c r="G39" i="8"/>
  <c r="F39" i="8"/>
  <c r="J39" i="8" s="1"/>
  <c r="M39" i="8" s="1"/>
  <c r="L38" i="8"/>
  <c r="O38" i="8" s="1"/>
  <c r="H38" i="8"/>
  <c r="G38" i="8"/>
  <c r="K38" i="8" s="1"/>
  <c r="N38" i="8" s="1"/>
  <c r="F38" i="8"/>
  <c r="J38" i="8" s="1"/>
  <c r="M38" i="8" s="1"/>
  <c r="J37" i="8"/>
  <c r="M37" i="8" s="1"/>
  <c r="H37" i="8"/>
  <c r="L37" i="8" s="1"/>
  <c r="O37" i="8" s="1"/>
  <c r="G37" i="8"/>
  <c r="K37" i="8" s="1"/>
  <c r="N37" i="8" s="1"/>
  <c r="F37" i="8"/>
  <c r="N36" i="8"/>
  <c r="K36" i="8"/>
  <c r="H36" i="8"/>
  <c r="L36" i="8" s="1"/>
  <c r="O36" i="8" s="1"/>
  <c r="G36" i="8"/>
  <c r="F36" i="8"/>
  <c r="J36" i="8" s="1"/>
  <c r="M36" i="8" s="1"/>
  <c r="L35" i="8"/>
  <c r="O35" i="8" s="1"/>
  <c r="K35" i="8"/>
  <c r="N35" i="8" s="1"/>
  <c r="H35" i="8"/>
  <c r="G35" i="8"/>
  <c r="F35" i="8"/>
  <c r="J35" i="8" s="1"/>
  <c r="M35" i="8" s="1"/>
  <c r="L34" i="8"/>
  <c r="O34" i="8" s="1"/>
  <c r="H34" i="8"/>
  <c r="G34" i="8"/>
  <c r="K34" i="8" s="1"/>
  <c r="N34" i="8" s="1"/>
  <c r="F34" i="8"/>
  <c r="J34" i="8" s="1"/>
  <c r="M34" i="8" s="1"/>
  <c r="J33" i="8"/>
  <c r="M33" i="8" s="1"/>
  <c r="H33" i="8"/>
  <c r="L33" i="8" s="1"/>
  <c r="O33" i="8" s="1"/>
  <c r="G33" i="8"/>
  <c r="K33" i="8" s="1"/>
  <c r="N33" i="8" s="1"/>
  <c r="F33" i="8"/>
  <c r="N32" i="8"/>
  <c r="K32" i="8"/>
  <c r="H32" i="8"/>
  <c r="L32" i="8" s="1"/>
  <c r="O32" i="8" s="1"/>
  <c r="G32" i="8"/>
  <c r="F32" i="8"/>
  <c r="J32" i="8" s="1"/>
  <c r="M32" i="8" s="1"/>
  <c r="L31" i="8"/>
  <c r="O31" i="8" s="1"/>
  <c r="K31" i="8"/>
  <c r="N31" i="8" s="1"/>
  <c r="H31" i="8"/>
  <c r="G31" i="8"/>
  <c r="F31" i="8"/>
  <c r="J31" i="8" s="1"/>
  <c r="M31" i="8" s="1"/>
  <c r="L30" i="8"/>
  <c r="O30" i="8" s="1"/>
  <c r="H30" i="8"/>
  <c r="G30" i="8"/>
  <c r="K30" i="8" s="1"/>
  <c r="N30" i="8" s="1"/>
  <c r="F30" i="8"/>
  <c r="J30" i="8" s="1"/>
  <c r="M30" i="8" s="1"/>
  <c r="J29" i="8"/>
  <c r="M29" i="8" s="1"/>
  <c r="H29" i="8"/>
  <c r="L29" i="8" s="1"/>
  <c r="O29" i="8" s="1"/>
  <c r="G29" i="8"/>
  <c r="K29" i="8" s="1"/>
  <c r="N29" i="8" s="1"/>
  <c r="F29" i="8"/>
  <c r="N28" i="8"/>
  <c r="K28" i="8"/>
  <c r="H28" i="8"/>
  <c r="L28" i="8" s="1"/>
  <c r="O28" i="8" s="1"/>
  <c r="G28" i="8"/>
  <c r="F28" i="8"/>
  <c r="J28" i="8" s="1"/>
  <c r="M28" i="8" s="1"/>
  <c r="L27" i="8"/>
  <c r="O27" i="8" s="1"/>
  <c r="K27" i="8"/>
  <c r="N27" i="8" s="1"/>
  <c r="H27" i="8"/>
  <c r="G27" i="8"/>
  <c r="F27" i="8"/>
  <c r="J27" i="8" s="1"/>
  <c r="M27" i="8" s="1"/>
  <c r="L26" i="8"/>
  <c r="O26" i="8" s="1"/>
  <c r="H26" i="8"/>
  <c r="G26" i="8"/>
  <c r="K26" i="8" s="1"/>
  <c r="N26" i="8" s="1"/>
  <c r="F26" i="8"/>
  <c r="J26" i="8" s="1"/>
  <c r="M26" i="8" s="1"/>
  <c r="J25" i="8"/>
  <c r="M25" i="8" s="1"/>
  <c r="H25" i="8"/>
  <c r="L25" i="8" s="1"/>
  <c r="O25" i="8" s="1"/>
  <c r="G25" i="8"/>
  <c r="K25" i="8" s="1"/>
  <c r="N25" i="8" s="1"/>
  <c r="F25" i="8"/>
  <c r="N24" i="8"/>
  <c r="K24" i="8"/>
  <c r="H24" i="8"/>
  <c r="L24" i="8" s="1"/>
  <c r="O24" i="8" s="1"/>
  <c r="G24" i="8"/>
  <c r="F24" i="8"/>
  <c r="J24" i="8" s="1"/>
  <c r="M24" i="8" s="1"/>
  <c r="L23" i="8"/>
  <c r="O23" i="8" s="1"/>
  <c r="K23" i="8"/>
  <c r="N23" i="8" s="1"/>
  <c r="H23" i="8"/>
  <c r="G23" i="8"/>
  <c r="F23" i="8"/>
  <c r="J23" i="8" s="1"/>
  <c r="M23" i="8" s="1"/>
  <c r="L22" i="8"/>
  <c r="O22" i="8" s="1"/>
  <c r="H22" i="8"/>
  <c r="G22" i="8"/>
  <c r="K22" i="8" s="1"/>
  <c r="N22" i="8" s="1"/>
  <c r="F22" i="8"/>
  <c r="J22" i="8" s="1"/>
  <c r="M22" i="8" s="1"/>
  <c r="J21" i="8"/>
  <c r="M21" i="8" s="1"/>
  <c r="H21" i="8"/>
  <c r="L21" i="8" s="1"/>
  <c r="O21" i="8" s="1"/>
  <c r="G21" i="8"/>
  <c r="K21" i="8" s="1"/>
  <c r="N21" i="8" s="1"/>
  <c r="F21" i="8"/>
  <c r="N20" i="8"/>
  <c r="K20" i="8"/>
  <c r="H20" i="8"/>
  <c r="L20" i="8" s="1"/>
  <c r="O20" i="8" s="1"/>
  <c r="G20" i="8"/>
  <c r="F20" i="8"/>
  <c r="J20" i="8" s="1"/>
  <c r="M20" i="8" s="1"/>
  <c r="L19" i="8"/>
  <c r="O19" i="8" s="1"/>
  <c r="K19" i="8"/>
  <c r="N19" i="8" s="1"/>
  <c r="H19" i="8"/>
  <c r="G19" i="8"/>
  <c r="F19" i="8"/>
  <c r="J19" i="8" s="1"/>
  <c r="M19" i="8" s="1"/>
  <c r="L18" i="8"/>
  <c r="O18" i="8" s="1"/>
  <c r="H18" i="8"/>
  <c r="G18" i="8"/>
  <c r="K18" i="8" s="1"/>
  <c r="N18" i="8" s="1"/>
  <c r="F18" i="8"/>
  <c r="J18" i="8" s="1"/>
  <c r="M18" i="8" s="1"/>
  <c r="J17" i="8"/>
  <c r="M17" i="8" s="1"/>
  <c r="H17" i="8"/>
  <c r="L17" i="8" s="1"/>
  <c r="O17" i="8" s="1"/>
  <c r="G17" i="8"/>
  <c r="K17" i="8" s="1"/>
  <c r="N17" i="8" s="1"/>
  <c r="F17" i="8"/>
  <c r="N16" i="8"/>
  <c r="K16" i="8"/>
  <c r="H16" i="8"/>
  <c r="L16" i="8" s="1"/>
  <c r="O16" i="8" s="1"/>
  <c r="G16" i="8"/>
  <c r="F16" i="8"/>
  <c r="J16" i="8" s="1"/>
  <c r="M16" i="8" s="1"/>
  <c r="L15" i="8"/>
  <c r="O15" i="8" s="1"/>
  <c r="K15" i="8"/>
  <c r="N15" i="8" s="1"/>
  <c r="H15" i="8"/>
  <c r="G15" i="8"/>
  <c r="F15" i="8"/>
  <c r="J15" i="8" s="1"/>
  <c r="M15" i="8" s="1"/>
  <c r="L14" i="8"/>
  <c r="O14" i="8" s="1"/>
  <c r="H14" i="8"/>
  <c r="G14" i="8"/>
  <c r="K14" i="8" s="1"/>
  <c r="N14" i="8" s="1"/>
  <c r="F14" i="8"/>
  <c r="J14" i="8" s="1"/>
  <c r="M14" i="8" s="1"/>
  <c r="J13" i="8"/>
  <c r="M13" i="8" s="1"/>
  <c r="H13" i="8"/>
  <c r="L13" i="8" s="1"/>
  <c r="O13" i="8" s="1"/>
  <c r="G13" i="8"/>
  <c r="K13" i="8" s="1"/>
  <c r="N13" i="8" s="1"/>
  <c r="F13" i="8"/>
  <c r="N12" i="8"/>
  <c r="K12" i="8"/>
  <c r="H12" i="8"/>
  <c r="L12" i="8" s="1"/>
  <c r="O12" i="8" s="1"/>
  <c r="G12" i="8"/>
  <c r="F12" i="8"/>
  <c r="J12" i="8" s="1"/>
  <c r="M12" i="8" s="1"/>
  <c r="L11" i="8"/>
  <c r="O11" i="8" s="1"/>
  <c r="K11" i="8"/>
  <c r="N11" i="8" s="1"/>
  <c r="H11" i="8"/>
  <c r="G11" i="8"/>
  <c r="F11" i="8"/>
  <c r="J11" i="8" s="1"/>
  <c r="M11" i="8" s="1"/>
  <c r="L10" i="8"/>
  <c r="O10" i="8" s="1"/>
  <c r="H10" i="8"/>
  <c r="G10" i="8"/>
  <c r="K10" i="8" s="1"/>
  <c r="N10" i="8" s="1"/>
  <c r="F10" i="8"/>
  <c r="J10" i="8" s="1"/>
  <c r="M10" i="8" s="1"/>
  <c r="J9" i="8"/>
  <c r="M9" i="8" s="1"/>
  <c r="H9" i="8"/>
  <c r="L9" i="8" s="1"/>
  <c r="O9" i="8" s="1"/>
  <c r="G9" i="8"/>
  <c r="K9" i="8" s="1"/>
  <c r="N9" i="8" s="1"/>
  <c r="F9" i="8"/>
  <c r="N8" i="8"/>
  <c r="K8" i="8"/>
  <c r="H8" i="8"/>
  <c r="L8" i="8" s="1"/>
  <c r="O8" i="8" s="1"/>
  <c r="G8" i="8"/>
  <c r="F8" i="8"/>
  <c r="J8" i="8" s="1"/>
  <c r="M8" i="8" s="1"/>
  <c r="L7" i="8"/>
  <c r="O7" i="8" s="1"/>
  <c r="K7" i="8"/>
  <c r="N7" i="8" s="1"/>
  <c r="H7" i="8"/>
  <c r="G7" i="8"/>
  <c r="F7" i="8"/>
  <c r="J7" i="8" s="1"/>
  <c r="M7" i="8" s="1"/>
  <c r="L6" i="8"/>
  <c r="O6" i="8" s="1"/>
  <c r="H6" i="8"/>
  <c r="G6" i="8"/>
  <c r="K6" i="8" s="1"/>
  <c r="N6" i="8" s="1"/>
  <c r="F6" i="8"/>
  <c r="J6" i="8" s="1"/>
  <c r="M6" i="8" s="1"/>
  <c r="J5" i="8"/>
  <c r="M5" i="8" s="1"/>
  <c r="H5" i="8"/>
  <c r="L5" i="8" s="1"/>
  <c r="O5" i="8" s="1"/>
  <c r="G5" i="8"/>
  <c r="K5" i="8" s="1"/>
  <c r="N5" i="8" s="1"/>
  <c r="F5" i="8"/>
  <c r="N4" i="8"/>
  <c r="K4" i="8"/>
  <c r="H4" i="8"/>
  <c r="L4" i="8" s="1"/>
  <c r="O4" i="8" s="1"/>
  <c r="G4" i="8"/>
  <c r="F4" i="8"/>
  <c r="J4" i="8" s="1"/>
  <c r="M4" i="8" s="1"/>
  <c r="L3" i="8"/>
  <c r="O3" i="8" s="1"/>
  <c r="K3" i="8"/>
  <c r="N3" i="8" s="1"/>
  <c r="H3" i="8"/>
  <c r="G3" i="8"/>
  <c r="F3" i="8"/>
  <c r="J3" i="8" s="1"/>
  <c r="M3" i="8" s="1"/>
  <c r="L2" i="8"/>
  <c r="O2" i="8" s="1"/>
  <c r="H2" i="8"/>
  <c r="G2" i="8"/>
  <c r="K2" i="8" s="1"/>
  <c r="N2" i="8" s="1"/>
  <c r="F2" i="8"/>
  <c r="J2" i="8" s="1"/>
  <c r="M2" i="8" s="1"/>
</calcChain>
</file>

<file path=xl/sharedStrings.xml><?xml version="1.0" encoding="utf-8"?>
<sst xmlns="http://schemas.openxmlformats.org/spreadsheetml/2006/main" count="289" uniqueCount="190">
  <si>
    <t>TFC</t>
  </si>
  <si>
    <t>TPC</t>
  </si>
  <si>
    <t>0.03 ± 0.02</t>
  </si>
  <si>
    <t>0.36 ± 0.11</t>
  </si>
  <si>
    <t>0.77 ± 0.05</t>
  </si>
  <si>
    <t>1.06 ± 0.08</t>
  </si>
  <si>
    <t>0.29 ± 0.01</t>
  </si>
  <si>
    <t>0.01 ± 0.02</t>
  </si>
  <si>
    <t>0.13 ± 0</t>
  </si>
  <si>
    <t>0.37 ± 0.5</t>
  </si>
  <si>
    <t>0.12 ± 0.01</t>
  </si>
  <si>
    <t>0.37 ± 0.04</t>
  </si>
  <si>
    <t>0.94 ± 0.14</t>
  </si>
  <si>
    <t>3.55 ± 0.02</t>
  </si>
  <si>
    <t>0.33 ± 0.01</t>
  </si>
  <si>
    <t>0.07 ± 0.04</t>
  </si>
  <si>
    <t>Samples</t>
  </si>
  <si>
    <t>75.62 ± 0.37</t>
  </si>
  <si>
    <t>DPPH IC50 (mg/ml)</t>
  </si>
  <si>
    <t>FRAP (mg TE/ml)</t>
  </si>
  <si>
    <t>ABTS (mg/ml)</t>
  </si>
  <si>
    <t>2.13 ± 0.4</t>
  </si>
  <si>
    <t>19.45 ± 0.81</t>
  </si>
  <si>
    <t>A. puncticulatum</t>
  </si>
  <si>
    <t xml:space="preserve">D. indica </t>
  </si>
  <si>
    <t>D. decandra</t>
  </si>
  <si>
    <t xml:space="preserve">E. latifolia </t>
  </si>
  <si>
    <t>F. indica</t>
  </si>
  <si>
    <t>G. dulcis</t>
  </si>
  <si>
    <t>L. fruticosa</t>
  </si>
  <si>
    <t>M.s elengi</t>
  </si>
  <si>
    <t xml:space="preserve">M. calabura </t>
  </si>
  <si>
    <t>P. reticulatus</t>
  </si>
  <si>
    <t>S. asper</t>
  </si>
  <si>
    <t>S. cumini</t>
  </si>
  <si>
    <t>S. malaccense</t>
  </si>
  <si>
    <t>W. edulis</t>
  </si>
  <si>
    <t>Alpha-Glucosidase IC50 (mg/ml)</t>
  </si>
  <si>
    <t>Alpha-amylase IC50 (mg/ml)</t>
  </si>
  <si>
    <t>S. oleosa</t>
  </si>
  <si>
    <t>1.16 ±  0.01</t>
  </si>
  <si>
    <t>0.11 ± 0.04</t>
  </si>
  <si>
    <t>0.69 ± 0.01</t>
  </si>
  <si>
    <t>1.06 ± 0.16</t>
  </si>
  <si>
    <t>0.14 ± 0.01</t>
  </si>
  <si>
    <t>0.74 ± 0.02</t>
  </si>
  <si>
    <t>0.62 ± 0.27</t>
  </si>
  <si>
    <t>0.55 ± 0.005</t>
  </si>
  <si>
    <t>0.33 ± 0.04</t>
  </si>
  <si>
    <t>0.63 ± 0.25</t>
  </si>
  <si>
    <t>0.21 ± 0.02</t>
  </si>
  <si>
    <t>0.52 ± 0.01</t>
  </si>
  <si>
    <t>0.04 ± 0.003</t>
  </si>
  <si>
    <t>0.61 ± 0.02</t>
  </si>
  <si>
    <t>0.50 ± 0.06</t>
  </si>
  <si>
    <t>0.65 ± 0.01</t>
  </si>
  <si>
    <t>4.75 ± 0.07</t>
  </si>
  <si>
    <t>1.87 ± 0.01</t>
  </si>
  <si>
    <t>2.24 ± 0.08</t>
  </si>
  <si>
    <t>2.2 ± 0.08</t>
  </si>
  <si>
    <t>1.17 ± 0.06</t>
  </si>
  <si>
    <t>1.42 ± 0.27</t>
  </si>
  <si>
    <t>2.26 ± 0.18</t>
  </si>
  <si>
    <t>0.43 ± 0.02</t>
  </si>
  <si>
    <t>2.15 ± 0.02</t>
  </si>
  <si>
    <t>0.82 ±0.14</t>
  </si>
  <si>
    <t>2.15 ±0.02</t>
  </si>
  <si>
    <t>Number</t>
  </si>
  <si>
    <t>Fammily</t>
  </si>
  <si>
    <t>Euphobiaceae</t>
  </si>
  <si>
    <t>Dilleniaceae</t>
  </si>
  <si>
    <t>Ebenaceae</t>
  </si>
  <si>
    <t>Elaeagnaceae</t>
  </si>
  <si>
    <t>Salicaceae</t>
  </si>
  <si>
    <t>Clusiaceae</t>
  </si>
  <si>
    <t>Sapindaceae</t>
  </si>
  <si>
    <t>Sapotaceae</t>
  </si>
  <si>
    <t>Muntingiaceae</t>
  </si>
  <si>
    <t>Moraceae</t>
  </si>
  <si>
    <t>Myrtaceae</t>
  </si>
  <si>
    <t>Apocynaceae</t>
  </si>
  <si>
    <t>Scientific name</t>
  </si>
  <si>
    <t>Syzygium cumini</t>
  </si>
  <si>
    <t>Syzygium malaccense</t>
  </si>
  <si>
    <t xml:space="preserve">Dillenia indica </t>
  </si>
  <si>
    <t>Schleichera oleosa</t>
  </si>
  <si>
    <t>Antidesma puncticulatum</t>
  </si>
  <si>
    <t>Phyllanthus reticulatus</t>
  </si>
  <si>
    <t>Streblus asper</t>
  </si>
  <si>
    <t xml:space="preserve">Elaeagnus latifolia </t>
  </si>
  <si>
    <t>Garcinia dulcis</t>
  </si>
  <si>
    <t>Mimusops elengi</t>
  </si>
  <si>
    <t>Flacourtia indica</t>
  </si>
  <si>
    <t xml:space="preserve">Muntingia calabura </t>
  </si>
  <si>
    <t>Willughbeia edulis</t>
  </si>
  <si>
    <t>Diospyros decandra</t>
  </si>
  <si>
    <t>Lepisanthes fruticosa</t>
  </si>
  <si>
    <t>0.003 ± 0.00</t>
  </si>
  <si>
    <t>15.71 ± 0.36</t>
  </si>
  <si>
    <t>0.38 ± 0.03</t>
  </si>
  <si>
    <t>42.76 ±1.08</t>
  </si>
  <si>
    <t>62.65 ±1.86</t>
  </si>
  <si>
    <t>3.96 ± 0.19</t>
  </si>
  <si>
    <t>26.23 ± 0.08</t>
  </si>
  <si>
    <t>12.54 ± 0.28</t>
  </si>
  <si>
    <t>5.70 ± 0.20</t>
  </si>
  <si>
    <t>13.54 ±0.28</t>
  </si>
  <si>
    <t>3.27 ± 0.82</t>
  </si>
  <si>
    <t>30.21 ± 3.29</t>
  </si>
  <si>
    <t>60.40 ± 1.23</t>
  </si>
  <si>
    <t>0.13 ± 0.01</t>
  </si>
  <si>
    <t>54.43 ±2.06</t>
  </si>
  <si>
    <t>39.39 ± 1.36</t>
  </si>
  <si>
    <t>13.42 ±0.34</t>
  </si>
  <si>
    <t>5.51 ± 0.03</t>
  </si>
  <si>
    <t>17.90 ± 0.07</t>
  </si>
  <si>
    <t>28.84 ± 0.05</t>
  </si>
  <si>
    <t>46.60 ± 0.22</t>
  </si>
  <si>
    <t>11.38 ± 0.14</t>
  </si>
  <si>
    <t>4.14 ± 0.04</t>
  </si>
  <si>
    <t>7.18 ± 0.02</t>
  </si>
  <si>
    <t>13.89 ± 0.14</t>
  </si>
  <si>
    <t>5.18 ± 0.01</t>
  </si>
  <si>
    <t>24.72 ± 0.09</t>
  </si>
  <si>
    <t>3.91 ± 0.05</t>
  </si>
  <si>
    <t>5.82 ± 0.04</t>
  </si>
  <si>
    <t>4.88 ± 0.02</t>
  </si>
  <si>
    <t>5.55 ± 0.04</t>
  </si>
  <si>
    <t>sample</t>
  </si>
  <si>
    <t xml:space="preserve">area </t>
  </si>
  <si>
    <t>ug / x mg extract</t>
  </si>
  <si>
    <t>x conc</t>
  </si>
  <si>
    <t>ug / mg extract</t>
  </si>
  <si>
    <t>ug / 10 mg extract</t>
  </si>
  <si>
    <t>takhobpa</t>
  </si>
  <si>
    <t>4-O-caffeoylquinic acid</t>
  </si>
  <si>
    <t>chammaliang 30</t>
  </si>
  <si>
    <t>catechin</t>
  </si>
  <si>
    <t>chan</t>
  </si>
  <si>
    <t>mm</t>
  </si>
  <si>
    <t>takro</t>
  </si>
  <si>
    <t>takhob</t>
  </si>
  <si>
    <t>wa 15</t>
  </si>
  <si>
    <t>ellagic acid</t>
  </si>
  <si>
    <t>malod</t>
  </si>
  <si>
    <t>matad</t>
  </si>
  <si>
    <t>gangpla</t>
  </si>
  <si>
    <t>pikul</t>
  </si>
  <si>
    <t>epicatechin</t>
  </si>
  <si>
    <t>epicatechin gallate</t>
  </si>
  <si>
    <t>epigallocatechin</t>
  </si>
  <si>
    <t>gallic acid</t>
  </si>
  <si>
    <t>khui</t>
  </si>
  <si>
    <t>mapud</t>
  </si>
  <si>
    <t>mao</t>
  </si>
  <si>
    <t>kaemferol</t>
  </si>
  <si>
    <t>khoi</t>
  </si>
  <si>
    <t>myricetin</t>
  </si>
  <si>
    <t>scutell</t>
  </si>
  <si>
    <t>vitexin</t>
  </si>
  <si>
    <t>81.21 ± 0.62</t>
  </si>
  <si>
    <t>80.44 ± 0.20</t>
  </si>
  <si>
    <t>61.03 ± 0.59</t>
  </si>
  <si>
    <t>48.25 ± 0.59</t>
  </si>
  <si>
    <t>103.53 ± 0.14</t>
  </si>
  <si>
    <t>52.13 ± 0.38</t>
  </si>
  <si>
    <t>188.19 ± 0.95</t>
  </si>
  <si>
    <t>48.47 ± 0.22</t>
  </si>
  <si>
    <t>148.63 ± 0.91</t>
  </si>
  <si>
    <t>69.63 ± 0.04</t>
  </si>
  <si>
    <t>980.42 ± 0.89</t>
  </si>
  <si>
    <t>235.98 ± 0.41</t>
  </si>
  <si>
    <t>59.67 ± 0.44</t>
  </si>
  <si>
    <t>84.76 ± 0.55</t>
  </si>
  <si>
    <t>169.41 ± 0.69</t>
  </si>
  <si>
    <t>4.99 ± 0.45</t>
  </si>
  <si>
    <t>6.79 ± 0.09</t>
  </si>
  <si>
    <t>6.96 ± 0.08</t>
  </si>
  <si>
    <t>17.23 ± 0.23</t>
  </si>
  <si>
    <t>2.68 ± 0.06</t>
  </si>
  <si>
    <t>0.91 ± 0.61</t>
  </si>
  <si>
    <t>27.41 ± 0.23</t>
  </si>
  <si>
    <t>6.1 ± 0.06</t>
  </si>
  <si>
    <t>9.23 ± 0.42</t>
  </si>
  <si>
    <t>898.63 ± 0.02</t>
  </si>
  <si>
    <t>484.75 ± 0.66</t>
  </si>
  <si>
    <t>124.93 ± 0.77</t>
  </si>
  <si>
    <t>11.29 ± 0.06</t>
  </si>
  <si>
    <t>95.52 ± 0.53</t>
  </si>
  <si>
    <t xml:space="preserve">chammaliang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</si>
</sst>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TH Sarabun New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H Sarabun New"/>
      <family val="2"/>
    </font>
    <font>
      <i/>
      <sz val="14"/>
      <color theme="1"/>
      <name val="TH Sarabun New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name val="TH Sarabun New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</cellStyleXfs>
  <cellXfs count="3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18" fillId="33" borderId="0" xfId="42" applyFont="1" applyFill="1"/>
    <xf numFmtId="0" fontId="18" fillId="0" borderId="0" xfId="42" applyFont="1"/>
    <xf numFmtId="2" fontId="26" fillId="0" borderId="0" xfId="42" applyNumberFormat="1" applyFont="1"/>
    <xf numFmtId="2" fontId="26" fillId="41" borderId="0" xfId="42" applyNumberFormat="1" applyFont="1" applyFill="1"/>
    <xf numFmtId="0" fontId="18" fillId="37" borderId="0" xfId="42" applyFont="1" applyFill="1"/>
    <xf numFmtId="0" fontId="26" fillId="34" borderId="0" xfId="42" applyFont="1" applyFill="1"/>
    <xf numFmtId="0" fontId="26" fillId="36" borderId="0" xfId="42" applyFont="1" applyFill="1"/>
    <xf numFmtId="0" fontId="26" fillId="37" borderId="0" xfId="42" applyFont="1" applyFill="1" applyAlignment="1">
      <alignment horizontal="center"/>
    </xf>
    <xf numFmtId="0" fontId="26" fillId="38" borderId="0" xfId="42" applyFont="1" applyFill="1" applyAlignment="1">
      <alignment horizontal="center"/>
    </xf>
    <xf numFmtId="0" fontId="26" fillId="33" borderId="0" xfId="42" applyFont="1" applyFill="1"/>
    <xf numFmtId="0" fontId="26" fillId="39" borderId="0" xfId="42" applyFont="1" applyFill="1" applyAlignment="1">
      <alignment horizontal="center"/>
    </xf>
    <xf numFmtId="0" fontId="26" fillId="40" borderId="0" xfId="42" applyFont="1" applyFill="1" applyAlignment="1">
      <alignment horizontal="center"/>
    </xf>
    <xf numFmtId="0" fontId="26" fillId="0" borderId="0" xfId="42" applyFont="1"/>
    <xf numFmtId="0" fontId="26" fillId="35" borderId="0" xfId="42" applyFont="1" applyFill="1" applyAlignment="1">
      <alignment vertical="top"/>
    </xf>
    <xf numFmtId="2" fontId="26" fillId="37" borderId="0" xfId="42" applyNumberFormat="1" applyFont="1" applyFill="1"/>
    <xf numFmtId="187" fontId="26" fillId="0" borderId="0" xfId="42" applyNumberFormat="1" applyFont="1" applyAlignment="1">
      <alignment vertical="top"/>
    </xf>
    <xf numFmtId="0" fontId="26" fillId="35" borderId="0" xfId="42" applyFont="1" applyFill="1"/>
    <xf numFmtId="0" fontId="26" fillId="42" borderId="0" xfId="42" applyFont="1" applyFill="1"/>
    <xf numFmtId="2" fontId="26" fillId="43" borderId="0" xfId="42" applyNumberFormat="1" applyFont="1" applyFill="1"/>
    <xf numFmtId="0" fontId="26" fillId="44" borderId="0" xfId="42" applyFont="1" applyFill="1"/>
    <xf numFmtId="0" fontId="26" fillId="45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882F515-A259-4A67-8507-1D1CDB3B94E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63B8-ADE8-442E-8602-DAED736DD9FF}">
  <dimension ref="A1:O54"/>
  <sheetViews>
    <sheetView zoomScale="90" zoomScaleNormal="90" workbookViewId="0">
      <selection activeCell="A2" sqref="A2:XFD2"/>
    </sheetView>
  </sheetViews>
  <sheetFormatPr defaultColWidth="8.75" defaultRowHeight="17" x14ac:dyDescent="0.6"/>
  <cols>
    <col min="1" max="1" width="16.75" style="12" customWidth="1"/>
    <col min="2" max="2" width="21.58203125" style="12" customWidth="1"/>
    <col min="3" max="5" width="8.75" style="15"/>
    <col min="6" max="6" width="8.75" style="12"/>
    <col min="7" max="7" width="13.4140625" style="12" customWidth="1"/>
    <col min="8" max="8" width="8.75" style="12"/>
    <col min="9" max="9" width="8.75" style="11"/>
    <col min="10" max="11" width="9.58203125" style="12" bestFit="1" customWidth="1"/>
    <col min="12" max="12" width="13" style="12" bestFit="1" customWidth="1"/>
    <col min="13" max="14" width="9.58203125" style="12" bestFit="1" customWidth="1"/>
    <col min="15" max="15" width="10.75" style="12" bestFit="1" customWidth="1"/>
    <col min="16" max="16384" width="8.75" style="12"/>
  </cols>
  <sheetData>
    <row r="1" spans="1:15" x14ac:dyDescent="0.6">
      <c r="A1" s="16" t="s">
        <v>128</v>
      </c>
      <c r="B1" s="17"/>
      <c r="C1" s="18" t="s">
        <v>129</v>
      </c>
      <c r="D1" s="18"/>
      <c r="E1" s="18"/>
      <c r="F1" s="19" t="s">
        <v>130</v>
      </c>
      <c r="G1" s="19"/>
      <c r="H1" s="19"/>
      <c r="I1" s="20" t="s">
        <v>131</v>
      </c>
      <c r="J1" s="21" t="s">
        <v>132</v>
      </c>
      <c r="K1" s="21"/>
      <c r="L1" s="21"/>
      <c r="M1" s="22" t="s">
        <v>133</v>
      </c>
      <c r="N1" s="22"/>
      <c r="O1" s="22"/>
    </row>
    <row r="2" spans="1:15" hidden="1" x14ac:dyDescent="0.6">
      <c r="A2" s="23" t="s">
        <v>134</v>
      </c>
      <c r="B2" s="24" t="s">
        <v>135</v>
      </c>
      <c r="C2" s="25">
        <v>79.531999999999996</v>
      </c>
      <c r="D2" s="25">
        <v>79.936999999999998</v>
      </c>
      <c r="E2" s="25">
        <v>80.102000000000004</v>
      </c>
      <c r="F2" s="13">
        <f>(C2-2.0433)/0.3531</f>
        <v>219.45256301331065</v>
      </c>
      <c r="G2" s="13">
        <f t="shared" ref="G2:H2" si="0">(D2-2.0433)/0.3531</f>
        <v>220.59954687057487</v>
      </c>
      <c r="H2" s="13">
        <f t="shared" si="0"/>
        <v>221.06683659020106</v>
      </c>
      <c r="I2" s="20">
        <v>30</v>
      </c>
      <c r="J2" s="26">
        <f>F2/I2</f>
        <v>7.3150854337770221</v>
      </c>
      <c r="K2" s="26">
        <f>G2/I2</f>
        <v>7.3533182290191625</v>
      </c>
      <c r="L2" s="26">
        <f>H2/I2</f>
        <v>7.3688945530067018</v>
      </c>
      <c r="M2" s="13">
        <f>J2*10</f>
        <v>73.150854337770227</v>
      </c>
      <c r="N2" s="13">
        <f>K2*10</f>
        <v>73.533182290191633</v>
      </c>
      <c r="O2" s="13">
        <f>L2*100</f>
        <v>736.88945530067019</v>
      </c>
    </row>
    <row r="3" spans="1:15" x14ac:dyDescent="0.6">
      <c r="A3" s="23" t="s">
        <v>189</v>
      </c>
      <c r="B3" s="27" t="s">
        <v>137</v>
      </c>
      <c r="C3" s="25">
        <v>75.611999999999995</v>
      </c>
      <c r="D3" s="25">
        <v>77.096000000000004</v>
      </c>
      <c r="E3" s="25">
        <v>76.137</v>
      </c>
      <c r="F3" s="14">
        <f>(C3+5.0202)/0.1716</f>
        <v>469.88461538461536</v>
      </c>
      <c r="G3" s="14">
        <f t="shared" ref="G3:H8" si="1">(D3+5.0202)/0.1716</f>
        <v>478.53263403263406</v>
      </c>
      <c r="H3" s="14">
        <f t="shared" si="1"/>
        <v>472.94405594405595</v>
      </c>
      <c r="I3" s="20">
        <v>30</v>
      </c>
      <c r="J3" s="26">
        <f t="shared" ref="J3:J54" si="2">F3/I3</f>
        <v>15.662820512820511</v>
      </c>
      <c r="K3" s="26">
        <f t="shared" ref="K3:K54" si="3">G3/I3</f>
        <v>15.951087801087802</v>
      </c>
      <c r="L3" s="26">
        <f t="shared" ref="L3:L54" si="4">H3/I3</f>
        <v>15.764801864801864</v>
      </c>
      <c r="M3" s="13">
        <f t="shared" ref="M3:N54" si="5">J3*10</f>
        <v>156.62820512820511</v>
      </c>
      <c r="N3" s="13">
        <f t="shared" si="5"/>
        <v>159.510878010878</v>
      </c>
      <c r="O3" s="13">
        <f t="shared" ref="O3:O54" si="6">L3*100</f>
        <v>1576.4801864801864</v>
      </c>
    </row>
    <row r="4" spans="1:15" x14ac:dyDescent="0.6">
      <c r="A4" s="23" t="s">
        <v>138</v>
      </c>
      <c r="B4" s="27" t="s">
        <v>137</v>
      </c>
      <c r="C4" s="25">
        <v>30.905000000000001</v>
      </c>
      <c r="D4" s="25">
        <v>20.946999999999999</v>
      </c>
      <c r="E4" s="25">
        <v>21.398</v>
      </c>
      <c r="F4" s="14">
        <f t="shared" ref="F4:F8" si="7">(C4+5.0202)/0.1716</f>
        <v>209.35431235431238</v>
      </c>
      <c r="G4" s="14">
        <f t="shared" si="1"/>
        <v>151.32400932400932</v>
      </c>
      <c r="H4" s="14">
        <f t="shared" si="1"/>
        <v>153.95221445221443</v>
      </c>
      <c r="I4" s="20">
        <v>30</v>
      </c>
      <c r="J4" s="26">
        <f t="shared" si="2"/>
        <v>6.9784770784770798</v>
      </c>
      <c r="K4" s="26">
        <f t="shared" si="3"/>
        <v>5.0441336441336437</v>
      </c>
      <c r="L4" s="26">
        <f t="shared" si="4"/>
        <v>5.131740481740481</v>
      </c>
      <c r="M4" s="13">
        <f t="shared" si="5"/>
        <v>69.784770784770799</v>
      </c>
      <c r="N4" s="13">
        <f t="shared" si="5"/>
        <v>50.441336441336439</v>
      </c>
      <c r="O4" s="13">
        <f t="shared" si="6"/>
        <v>513.17404817404815</v>
      </c>
    </row>
    <row r="5" spans="1:15" x14ac:dyDescent="0.6">
      <c r="A5" s="23" t="s">
        <v>139</v>
      </c>
      <c r="B5" s="27" t="s">
        <v>137</v>
      </c>
      <c r="C5" s="25">
        <v>7.4960000000000004</v>
      </c>
      <c r="D5" s="25">
        <v>7.6559999999999997</v>
      </c>
      <c r="E5" s="25">
        <v>7.7460000000000004</v>
      </c>
      <c r="F5" s="14">
        <f t="shared" si="7"/>
        <v>72.93822843822845</v>
      </c>
      <c r="G5" s="14">
        <f t="shared" si="1"/>
        <v>73.870629370629374</v>
      </c>
      <c r="H5" s="14">
        <f t="shared" si="1"/>
        <v>74.395104895104907</v>
      </c>
      <c r="I5" s="20">
        <v>30</v>
      </c>
      <c r="J5" s="26">
        <f t="shared" si="2"/>
        <v>2.4312742812742818</v>
      </c>
      <c r="K5" s="26">
        <f t="shared" si="3"/>
        <v>2.4623543123543126</v>
      </c>
      <c r="L5" s="26">
        <f t="shared" si="4"/>
        <v>2.4798368298368301</v>
      </c>
      <c r="M5" s="13">
        <f t="shared" si="5"/>
        <v>24.312742812742819</v>
      </c>
      <c r="N5" s="13">
        <f t="shared" si="5"/>
        <v>24.623543123543126</v>
      </c>
      <c r="O5" s="13">
        <f t="shared" si="6"/>
        <v>247.983682983683</v>
      </c>
    </row>
    <row r="6" spans="1:15" x14ac:dyDescent="0.6">
      <c r="A6" s="23" t="s">
        <v>140</v>
      </c>
      <c r="B6" s="27" t="s">
        <v>137</v>
      </c>
      <c r="C6" s="25">
        <v>115.947</v>
      </c>
      <c r="D6" s="25">
        <v>116.203</v>
      </c>
      <c r="E6" s="25">
        <v>117.401</v>
      </c>
      <c r="F6" s="14">
        <f t="shared" si="7"/>
        <v>704.93706293706293</v>
      </c>
      <c r="G6" s="14">
        <f t="shared" si="1"/>
        <v>706.4289044289045</v>
      </c>
      <c r="H6" s="14">
        <f t="shared" si="1"/>
        <v>713.41025641025635</v>
      </c>
      <c r="I6" s="20">
        <v>30</v>
      </c>
      <c r="J6" s="26">
        <f t="shared" si="2"/>
        <v>23.497902097902099</v>
      </c>
      <c r="K6" s="26">
        <f t="shared" si="3"/>
        <v>23.547630147630151</v>
      </c>
      <c r="L6" s="26">
        <f t="shared" si="4"/>
        <v>23.780341880341879</v>
      </c>
      <c r="M6" s="13">
        <f t="shared" si="5"/>
        <v>234.97902097902099</v>
      </c>
      <c r="N6" s="13">
        <f t="shared" si="5"/>
        <v>235.4763014763015</v>
      </c>
      <c r="O6" s="13">
        <f t="shared" si="6"/>
        <v>2378.034188034188</v>
      </c>
    </row>
    <row r="7" spans="1:15" x14ac:dyDescent="0.6">
      <c r="A7" s="23" t="s">
        <v>141</v>
      </c>
      <c r="B7" s="27" t="s">
        <v>137</v>
      </c>
      <c r="C7" s="25">
        <v>12.88</v>
      </c>
      <c r="D7" s="25">
        <v>8.5530000000000008</v>
      </c>
      <c r="E7" s="25">
        <v>11.443</v>
      </c>
      <c r="F7" s="14">
        <f t="shared" si="7"/>
        <v>104.31351981351982</v>
      </c>
      <c r="G7" s="14">
        <f t="shared" si="1"/>
        <v>79.097902097902093</v>
      </c>
      <c r="H7" s="14">
        <f t="shared" si="1"/>
        <v>95.939393939393938</v>
      </c>
      <c r="I7" s="20">
        <v>30</v>
      </c>
      <c r="J7" s="26">
        <f t="shared" si="2"/>
        <v>3.4771173271173272</v>
      </c>
      <c r="K7" s="26">
        <f t="shared" si="3"/>
        <v>2.6365967365967364</v>
      </c>
      <c r="L7" s="26">
        <f t="shared" si="4"/>
        <v>3.1979797979797979</v>
      </c>
      <c r="M7" s="13">
        <f t="shared" si="5"/>
        <v>34.771173271173275</v>
      </c>
      <c r="N7" s="13">
        <f t="shared" si="5"/>
        <v>26.365967365967364</v>
      </c>
      <c r="O7" s="13">
        <f t="shared" si="6"/>
        <v>319.79797979797979</v>
      </c>
    </row>
    <row r="8" spans="1:15" x14ac:dyDescent="0.6">
      <c r="A8" s="23" t="s">
        <v>142</v>
      </c>
      <c r="B8" s="27" t="s">
        <v>137</v>
      </c>
      <c r="C8" s="25">
        <v>346.41699999999997</v>
      </c>
      <c r="D8" s="25">
        <v>347.029</v>
      </c>
      <c r="E8" s="25">
        <v>346.233</v>
      </c>
      <c r="F8" s="14">
        <f t="shared" si="7"/>
        <v>2048.0023310023307</v>
      </c>
      <c r="G8" s="14">
        <f t="shared" si="1"/>
        <v>2051.5687645687644</v>
      </c>
      <c r="H8" s="14">
        <f t="shared" si="1"/>
        <v>2046.9300699300697</v>
      </c>
      <c r="I8" s="20">
        <v>30</v>
      </c>
      <c r="J8" s="26">
        <f t="shared" si="2"/>
        <v>68.266744366744362</v>
      </c>
      <c r="K8" s="26">
        <f t="shared" si="3"/>
        <v>68.385625485625482</v>
      </c>
      <c r="L8" s="26">
        <f t="shared" si="4"/>
        <v>68.23100233100233</v>
      </c>
      <c r="M8" s="13">
        <f t="shared" si="5"/>
        <v>682.66744366744365</v>
      </c>
      <c r="N8" s="13">
        <f t="shared" si="5"/>
        <v>683.85625485625485</v>
      </c>
      <c r="O8" s="13">
        <f t="shared" si="6"/>
        <v>6823.1002331002328</v>
      </c>
    </row>
    <row r="9" spans="1:15" x14ac:dyDescent="0.6">
      <c r="A9" s="23" t="s">
        <v>189</v>
      </c>
      <c r="B9" s="27" t="s">
        <v>143</v>
      </c>
      <c r="C9" s="25">
        <v>6.9729999999999999</v>
      </c>
      <c r="D9" s="25">
        <v>6.8730000000000002</v>
      </c>
      <c r="E9" s="25">
        <v>6.9589999999999996</v>
      </c>
      <c r="F9" s="13">
        <f>(C9-6.7896)/4.6642</f>
        <v>3.9320783842888334E-2</v>
      </c>
      <c r="G9" s="13">
        <f t="shared" ref="G9:H17" si="8">(D9-6.7896)/4.6642</f>
        <v>1.7880879893658105E-2</v>
      </c>
      <c r="H9" s="13">
        <f t="shared" si="8"/>
        <v>3.6319197289996046E-2</v>
      </c>
      <c r="I9" s="20">
        <v>30</v>
      </c>
      <c r="J9" s="26">
        <f t="shared" si="2"/>
        <v>1.3106927947629445E-3</v>
      </c>
      <c r="K9" s="26">
        <f t="shared" si="3"/>
        <v>5.9602932978860353E-4</v>
      </c>
      <c r="L9" s="26">
        <f t="shared" si="4"/>
        <v>1.2106399096665349E-3</v>
      </c>
      <c r="M9" s="13">
        <f t="shared" si="5"/>
        <v>1.3106927947629445E-2</v>
      </c>
      <c r="N9" s="13">
        <f t="shared" si="5"/>
        <v>5.9602932978860355E-3</v>
      </c>
      <c r="O9" s="13">
        <f t="shared" si="6"/>
        <v>0.12106399096665349</v>
      </c>
    </row>
    <row r="10" spans="1:15" x14ac:dyDescent="0.6">
      <c r="A10" s="23" t="s">
        <v>144</v>
      </c>
      <c r="B10" s="27" t="s">
        <v>143</v>
      </c>
      <c r="C10" s="25">
        <v>35.131</v>
      </c>
      <c r="D10" s="25">
        <v>34.747</v>
      </c>
      <c r="E10" s="25">
        <v>34.67</v>
      </c>
      <c r="F10" s="13">
        <f t="shared" ref="F10:F17" si="9">(C10-6.7896)/4.6642</f>
        <v>6.0763689378671586</v>
      </c>
      <c r="G10" s="13">
        <f t="shared" si="8"/>
        <v>5.9940397067021136</v>
      </c>
      <c r="H10" s="13">
        <f t="shared" si="8"/>
        <v>5.9775309806612071</v>
      </c>
      <c r="I10" s="20">
        <v>30</v>
      </c>
      <c r="J10" s="26">
        <f t="shared" si="2"/>
        <v>0.20254563126223862</v>
      </c>
      <c r="K10" s="26">
        <f t="shared" si="3"/>
        <v>0.19980132355673713</v>
      </c>
      <c r="L10" s="26">
        <f t="shared" si="4"/>
        <v>0.19925103268870689</v>
      </c>
      <c r="M10" s="13">
        <f t="shared" si="5"/>
        <v>2.0254563126223863</v>
      </c>
      <c r="N10" s="13">
        <f t="shared" si="5"/>
        <v>1.9980132355673712</v>
      </c>
      <c r="O10" s="13">
        <f t="shared" si="6"/>
        <v>19.925103268870689</v>
      </c>
    </row>
    <row r="11" spans="1:15" x14ac:dyDescent="0.6">
      <c r="A11" s="23" t="s">
        <v>145</v>
      </c>
      <c r="B11" s="27" t="s">
        <v>143</v>
      </c>
      <c r="C11" s="25">
        <v>101.598</v>
      </c>
      <c r="D11" s="25">
        <v>102.934</v>
      </c>
      <c r="E11" s="25">
        <v>101.833</v>
      </c>
      <c r="F11" s="13">
        <f t="shared" si="9"/>
        <v>20.326829895802067</v>
      </c>
      <c r="G11" s="13">
        <f t="shared" si="8"/>
        <v>20.613267012563782</v>
      </c>
      <c r="H11" s="13">
        <f t="shared" si="8"/>
        <v>20.377213670082757</v>
      </c>
      <c r="I11" s="20">
        <v>30</v>
      </c>
      <c r="J11" s="26">
        <f t="shared" si="2"/>
        <v>0.67756099652673563</v>
      </c>
      <c r="K11" s="26">
        <f t="shared" si="3"/>
        <v>0.68710890041879269</v>
      </c>
      <c r="L11" s="26">
        <f t="shared" si="4"/>
        <v>0.67924045566942526</v>
      </c>
      <c r="M11" s="13">
        <f t="shared" si="5"/>
        <v>6.775609965267356</v>
      </c>
      <c r="N11" s="13">
        <f t="shared" si="5"/>
        <v>6.8710890041879269</v>
      </c>
      <c r="O11" s="13">
        <f t="shared" si="6"/>
        <v>67.924045566942524</v>
      </c>
    </row>
    <row r="12" spans="1:15" x14ac:dyDescent="0.6">
      <c r="A12" s="23" t="s">
        <v>146</v>
      </c>
      <c r="B12" s="27" t="s">
        <v>143</v>
      </c>
      <c r="C12" s="25">
        <v>230.77199999999999</v>
      </c>
      <c r="D12" s="25">
        <v>226.89400000000001</v>
      </c>
      <c r="E12" s="25">
        <v>229.43</v>
      </c>
      <c r="F12" s="13">
        <f t="shared" si="9"/>
        <v>48.021611423180822</v>
      </c>
      <c r="G12" s="13">
        <f t="shared" si="8"/>
        <v>47.190171948029672</v>
      </c>
      <c r="H12" s="13">
        <f t="shared" si="8"/>
        <v>47.733887912182155</v>
      </c>
      <c r="I12" s="20">
        <v>30</v>
      </c>
      <c r="J12" s="26">
        <f t="shared" si="2"/>
        <v>1.600720380772694</v>
      </c>
      <c r="K12" s="26">
        <f t="shared" si="3"/>
        <v>1.5730057316009891</v>
      </c>
      <c r="L12" s="26">
        <f t="shared" si="4"/>
        <v>1.5911295970727386</v>
      </c>
      <c r="M12" s="13">
        <f t="shared" si="5"/>
        <v>16.007203807726938</v>
      </c>
      <c r="N12" s="13">
        <f t="shared" si="5"/>
        <v>15.730057316009891</v>
      </c>
      <c r="O12" s="13">
        <f t="shared" si="6"/>
        <v>159.11295970727386</v>
      </c>
    </row>
    <row r="13" spans="1:15" x14ac:dyDescent="0.6">
      <c r="A13" s="23" t="s">
        <v>139</v>
      </c>
      <c r="B13" s="27" t="s">
        <v>143</v>
      </c>
      <c r="C13" s="25">
        <v>43.759</v>
      </c>
      <c r="D13" s="25">
        <v>43.517000000000003</v>
      </c>
      <c r="E13" s="25">
        <v>42.554000000000002</v>
      </c>
      <c r="F13" s="13">
        <f t="shared" si="9"/>
        <v>7.9262038506067487</v>
      </c>
      <c r="G13" s="13">
        <f t="shared" si="8"/>
        <v>7.874319283049612</v>
      </c>
      <c r="H13" s="13">
        <f t="shared" si="8"/>
        <v>7.6678530080185245</v>
      </c>
      <c r="I13" s="20">
        <v>30</v>
      </c>
      <c r="J13" s="26">
        <f t="shared" si="2"/>
        <v>0.26420679502022498</v>
      </c>
      <c r="K13" s="26">
        <f t="shared" si="3"/>
        <v>0.26247730943498709</v>
      </c>
      <c r="L13" s="26">
        <f t="shared" si="4"/>
        <v>0.25559510026728416</v>
      </c>
      <c r="M13" s="13">
        <f t="shared" si="5"/>
        <v>2.6420679502022497</v>
      </c>
      <c r="N13" s="13">
        <f t="shared" si="5"/>
        <v>2.6247730943498708</v>
      </c>
      <c r="O13" s="13">
        <f t="shared" si="6"/>
        <v>25.559510026728415</v>
      </c>
    </row>
    <row r="14" spans="1:15" x14ac:dyDescent="0.6">
      <c r="A14" s="23" t="s">
        <v>147</v>
      </c>
      <c r="B14" s="27" t="s">
        <v>143</v>
      </c>
      <c r="C14" s="25">
        <v>30.407</v>
      </c>
      <c r="D14" s="25">
        <v>41.04</v>
      </c>
      <c r="E14" s="25">
        <v>45.558999999999997</v>
      </c>
      <c r="F14" s="13">
        <f t="shared" si="9"/>
        <v>5.0635478753055185</v>
      </c>
      <c r="G14" s="13">
        <f t="shared" si="8"/>
        <v>7.3432528622271764</v>
      </c>
      <c r="H14" s="13">
        <f t="shared" si="8"/>
        <v>8.3121221216928944</v>
      </c>
      <c r="I14" s="20">
        <v>30</v>
      </c>
      <c r="J14" s="26">
        <f t="shared" si="2"/>
        <v>0.16878492917685062</v>
      </c>
      <c r="K14" s="26">
        <f t="shared" si="3"/>
        <v>0.24477509540757256</v>
      </c>
      <c r="L14" s="26">
        <f t="shared" si="4"/>
        <v>0.27707073738976312</v>
      </c>
      <c r="M14" s="13">
        <f t="shared" si="5"/>
        <v>1.6878492917685062</v>
      </c>
      <c r="N14" s="13">
        <f t="shared" si="5"/>
        <v>2.4477509540757256</v>
      </c>
      <c r="O14" s="13">
        <f t="shared" si="6"/>
        <v>27.707073738976312</v>
      </c>
    </row>
    <row r="15" spans="1:15" x14ac:dyDescent="0.6">
      <c r="A15" s="23" t="s">
        <v>144</v>
      </c>
      <c r="B15" s="27" t="s">
        <v>143</v>
      </c>
      <c r="C15" s="25">
        <v>35.131</v>
      </c>
      <c r="D15" s="25">
        <v>34.747</v>
      </c>
      <c r="E15" s="25">
        <v>34.67</v>
      </c>
      <c r="F15" s="13">
        <f t="shared" si="9"/>
        <v>6.0763689378671586</v>
      </c>
      <c r="G15" s="13">
        <f t="shared" si="8"/>
        <v>5.9940397067021136</v>
      </c>
      <c r="H15" s="13">
        <f t="shared" si="8"/>
        <v>5.9775309806612071</v>
      </c>
      <c r="I15" s="20">
        <v>30</v>
      </c>
      <c r="J15" s="26">
        <f t="shared" si="2"/>
        <v>0.20254563126223862</v>
      </c>
      <c r="K15" s="26">
        <f t="shared" si="3"/>
        <v>0.19980132355673713</v>
      </c>
      <c r="L15" s="26">
        <f t="shared" si="4"/>
        <v>0.19925103268870689</v>
      </c>
      <c r="M15" s="13">
        <f t="shared" si="5"/>
        <v>2.0254563126223863</v>
      </c>
      <c r="N15" s="13">
        <f t="shared" si="5"/>
        <v>1.9980132355673712</v>
      </c>
      <c r="O15" s="13">
        <f t="shared" si="6"/>
        <v>19.925103268870689</v>
      </c>
    </row>
    <row r="16" spans="1:15" x14ac:dyDescent="0.6">
      <c r="A16" s="23" t="s">
        <v>141</v>
      </c>
      <c r="B16" s="27" t="s">
        <v>143</v>
      </c>
      <c r="C16" s="25">
        <v>428.86900000000003</v>
      </c>
      <c r="D16" s="25">
        <v>422.04199999999997</v>
      </c>
      <c r="E16" s="25">
        <v>427.50200000000001</v>
      </c>
      <c r="F16" s="13">
        <f t="shared" si="9"/>
        <v>90.493417949487593</v>
      </c>
      <c r="G16" s="13">
        <f t="shared" si="8"/>
        <v>89.029715706873617</v>
      </c>
      <c r="H16" s="13">
        <f t="shared" si="8"/>
        <v>90.200334462501601</v>
      </c>
      <c r="I16" s="20">
        <v>30</v>
      </c>
      <c r="J16" s="26">
        <f t="shared" si="2"/>
        <v>3.0164472649829199</v>
      </c>
      <c r="K16" s="26">
        <f t="shared" si="3"/>
        <v>2.9676571902291204</v>
      </c>
      <c r="L16" s="26">
        <f t="shared" si="4"/>
        <v>3.0066778154167202</v>
      </c>
      <c r="M16" s="13">
        <f t="shared" si="5"/>
        <v>30.1644726498292</v>
      </c>
      <c r="N16" s="13">
        <f t="shared" si="5"/>
        <v>29.676571902291204</v>
      </c>
      <c r="O16" s="13">
        <f t="shared" si="6"/>
        <v>300.66778154167201</v>
      </c>
    </row>
    <row r="17" spans="1:15" x14ac:dyDescent="0.6">
      <c r="A17" s="23" t="s">
        <v>142</v>
      </c>
      <c r="B17" s="27" t="s">
        <v>143</v>
      </c>
      <c r="C17" s="25">
        <v>812.00599999999997</v>
      </c>
      <c r="D17" s="25">
        <v>811.17399999999998</v>
      </c>
      <c r="E17" s="25">
        <v>810.178</v>
      </c>
      <c r="F17" s="13">
        <f t="shared" si="9"/>
        <v>172.63762274345012</v>
      </c>
      <c r="G17" s="13">
        <f t="shared" si="8"/>
        <v>172.45924274259252</v>
      </c>
      <c r="H17" s="13">
        <f t="shared" si="8"/>
        <v>172.24570129925817</v>
      </c>
      <c r="I17" s="20">
        <v>15</v>
      </c>
      <c r="J17" s="26">
        <f t="shared" si="2"/>
        <v>11.509174849563342</v>
      </c>
      <c r="K17" s="26">
        <f t="shared" si="3"/>
        <v>11.497282849506169</v>
      </c>
      <c r="L17" s="26">
        <f t="shared" si="4"/>
        <v>11.483046753283878</v>
      </c>
      <c r="M17" s="13">
        <f t="shared" si="5"/>
        <v>115.09174849563342</v>
      </c>
      <c r="N17" s="13">
        <f t="shared" si="5"/>
        <v>114.97282849506169</v>
      </c>
      <c r="O17" s="13">
        <f t="shared" si="6"/>
        <v>1148.3046753283877</v>
      </c>
    </row>
    <row r="18" spans="1:15" x14ac:dyDescent="0.6">
      <c r="A18" s="23" t="s">
        <v>144</v>
      </c>
      <c r="B18" s="28" t="s">
        <v>148</v>
      </c>
      <c r="C18" s="29">
        <v>35.326000000000001</v>
      </c>
      <c r="D18" s="29">
        <v>34.773000000000003</v>
      </c>
      <c r="E18" s="29">
        <v>34.097000000000001</v>
      </c>
      <c r="F18" s="29">
        <f>(C18+1.63)/0.2017</f>
        <v>183.22260783341599</v>
      </c>
      <c r="G18" s="29">
        <f t="shared" ref="G18:H21" si="10">(D18+1.63)/0.2017</f>
        <v>180.48091224590979</v>
      </c>
      <c r="H18" s="29">
        <f t="shared" si="10"/>
        <v>177.12940009915718</v>
      </c>
      <c r="I18" s="20">
        <v>30</v>
      </c>
      <c r="J18" s="26">
        <f t="shared" si="2"/>
        <v>6.1074202611138668</v>
      </c>
      <c r="K18" s="26">
        <f t="shared" si="3"/>
        <v>6.0160304081969933</v>
      </c>
      <c r="L18" s="26">
        <f t="shared" si="4"/>
        <v>5.9043133366385723</v>
      </c>
      <c r="M18" s="13">
        <f t="shared" si="5"/>
        <v>61.074202611138666</v>
      </c>
      <c r="N18" s="13">
        <f t="shared" si="5"/>
        <v>60.160304081969933</v>
      </c>
      <c r="O18" s="13">
        <f t="shared" si="6"/>
        <v>590.43133366385723</v>
      </c>
    </row>
    <row r="19" spans="1:15" x14ac:dyDescent="0.6">
      <c r="A19" s="23" t="s">
        <v>144</v>
      </c>
      <c r="B19" s="28" t="s">
        <v>148</v>
      </c>
      <c r="C19" s="29">
        <v>35.326000000000001</v>
      </c>
      <c r="D19" s="29">
        <v>34.773000000000003</v>
      </c>
      <c r="E19" s="29">
        <v>34.097000000000001</v>
      </c>
      <c r="F19" s="29">
        <f t="shared" ref="F19:F21" si="11">(C19+1.63)/0.2017</f>
        <v>183.22260783341599</v>
      </c>
      <c r="G19" s="29">
        <f t="shared" si="10"/>
        <v>180.48091224590979</v>
      </c>
      <c r="H19" s="29">
        <f t="shared" si="10"/>
        <v>177.12940009915718</v>
      </c>
      <c r="I19" s="20">
        <v>30</v>
      </c>
      <c r="J19" s="26">
        <f t="shared" si="2"/>
        <v>6.1074202611138668</v>
      </c>
      <c r="K19" s="26">
        <f t="shared" si="3"/>
        <v>6.0160304081969933</v>
      </c>
      <c r="L19" s="26">
        <f t="shared" si="4"/>
        <v>5.9043133366385723</v>
      </c>
      <c r="M19" s="13">
        <f t="shared" si="5"/>
        <v>61.074202611138666</v>
      </c>
      <c r="N19" s="13">
        <f t="shared" si="5"/>
        <v>60.160304081969933</v>
      </c>
      <c r="O19" s="13">
        <f t="shared" si="6"/>
        <v>590.43133366385723</v>
      </c>
    </row>
    <row r="20" spans="1:15" x14ac:dyDescent="0.6">
      <c r="A20" s="23" t="s">
        <v>141</v>
      </c>
      <c r="B20" s="28" t="s">
        <v>148</v>
      </c>
      <c r="C20" s="29">
        <v>220.262</v>
      </c>
      <c r="D20" s="29">
        <v>222.767</v>
      </c>
      <c r="E20" s="29">
        <v>218.779</v>
      </c>
      <c r="F20" s="29">
        <f t="shared" si="11"/>
        <v>1100.1090728805157</v>
      </c>
      <c r="G20" s="29">
        <f t="shared" si="10"/>
        <v>1112.5285076846803</v>
      </c>
      <c r="H20" s="29">
        <f t="shared" si="10"/>
        <v>1092.7565691621219</v>
      </c>
      <c r="I20" s="20">
        <v>30</v>
      </c>
      <c r="J20" s="26">
        <f t="shared" si="2"/>
        <v>36.670302429350521</v>
      </c>
      <c r="K20" s="26">
        <f t="shared" si="3"/>
        <v>37.084283589489345</v>
      </c>
      <c r="L20" s="26">
        <f t="shared" si="4"/>
        <v>36.425218972070731</v>
      </c>
      <c r="M20" s="13">
        <f t="shared" si="5"/>
        <v>366.70302429350522</v>
      </c>
      <c r="N20" s="13">
        <f t="shared" si="5"/>
        <v>370.84283589489348</v>
      </c>
      <c r="O20" s="13">
        <f t="shared" si="6"/>
        <v>3642.5218972070729</v>
      </c>
    </row>
    <row r="21" spans="1:15" x14ac:dyDescent="0.6">
      <c r="A21" s="23" t="s">
        <v>142</v>
      </c>
      <c r="B21" s="27" t="s">
        <v>148</v>
      </c>
      <c r="C21" s="25">
        <v>1083.345</v>
      </c>
      <c r="D21" s="25">
        <v>1099.0050000000001</v>
      </c>
      <c r="E21" s="25">
        <v>1078.7239999999999</v>
      </c>
      <c r="F21" s="29">
        <f t="shared" si="11"/>
        <v>5379.1522062469021</v>
      </c>
      <c r="G21" s="29">
        <f t="shared" si="10"/>
        <v>5456.7922657412009</v>
      </c>
      <c r="H21" s="29">
        <f t="shared" si="10"/>
        <v>5356.2419434804169</v>
      </c>
      <c r="I21" s="20">
        <v>15</v>
      </c>
      <c r="J21" s="26">
        <f t="shared" si="2"/>
        <v>358.61014708312683</v>
      </c>
      <c r="K21" s="26">
        <f t="shared" si="3"/>
        <v>363.78615104941338</v>
      </c>
      <c r="L21" s="26">
        <f t="shared" si="4"/>
        <v>357.08279623202782</v>
      </c>
      <c r="M21" s="13">
        <f t="shared" si="5"/>
        <v>3586.1014708312682</v>
      </c>
      <c r="N21" s="13">
        <f t="shared" si="5"/>
        <v>3637.8615104941337</v>
      </c>
      <c r="O21" s="13">
        <f t="shared" si="6"/>
        <v>35708.279623202783</v>
      </c>
    </row>
    <row r="22" spans="1:15" x14ac:dyDescent="0.6">
      <c r="A22" s="23" t="s">
        <v>147</v>
      </c>
      <c r="B22" s="27" t="s">
        <v>149</v>
      </c>
      <c r="C22" s="25">
        <v>19.335999999999999</v>
      </c>
      <c r="D22" s="25">
        <v>26.158000000000001</v>
      </c>
      <c r="E22" s="25">
        <v>26.158000000000001</v>
      </c>
      <c r="F22" s="13">
        <f>(C22-2.7666)/0.3632</f>
        <v>45.620594713656381</v>
      </c>
      <c r="G22" s="13">
        <f t="shared" ref="G22:H23" si="12">(D22-2.7666)/0.3632</f>
        <v>64.403634361233472</v>
      </c>
      <c r="H22" s="13">
        <f t="shared" si="12"/>
        <v>64.403634361233472</v>
      </c>
      <c r="I22" s="20">
        <v>30</v>
      </c>
      <c r="J22" s="26">
        <f t="shared" si="2"/>
        <v>1.5206864904552126</v>
      </c>
      <c r="K22" s="26">
        <f t="shared" si="3"/>
        <v>2.1467878120411159</v>
      </c>
      <c r="L22" s="26">
        <f t="shared" si="4"/>
        <v>2.1467878120411159</v>
      </c>
      <c r="M22" s="13">
        <f t="shared" si="5"/>
        <v>15.206864904552127</v>
      </c>
      <c r="N22" s="13">
        <f t="shared" si="5"/>
        <v>21.467878120411157</v>
      </c>
      <c r="O22" s="13">
        <f t="shared" si="6"/>
        <v>214.6787812041116</v>
      </c>
    </row>
    <row r="23" spans="1:15" x14ac:dyDescent="0.6">
      <c r="A23" s="23" t="s">
        <v>142</v>
      </c>
      <c r="B23" s="27" t="s">
        <v>149</v>
      </c>
      <c r="C23" s="25">
        <v>1396.742</v>
      </c>
      <c r="D23" s="25">
        <v>1391.0329999999999</v>
      </c>
      <c r="E23" s="25">
        <v>1407.9380000000001</v>
      </c>
      <c r="F23" s="13">
        <f>(C23-2.7666)/0.3632</f>
        <v>3838.0379955947137</v>
      </c>
      <c r="G23" s="13">
        <f t="shared" si="12"/>
        <v>3822.3193832599118</v>
      </c>
      <c r="H23" s="13">
        <f t="shared" si="12"/>
        <v>3868.8639867841412</v>
      </c>
      <c r="I23" s="20">
        <v>15</v>
      </c>
      <c r="J23" s="26">
        <f t="shared" si="2"/>
        <v>255.86919970631425</v>
      </c>
      <c r="K23" s="26">
        <f t="shared" si="3"/>
        <v>254.82129221732745</v>
      </c>
      <c r="L23" s="26">
        <f t="shared" si="4"/>
        <v>257.92426578560941</v>
      </c>
      <c r="M23" s="13">
        <f t="shared" si="5"/>
        <v>2558.6919970631425</v>
      </c>
      <c r="N23" s="13">
        <f t="shared" si="5"/>
        <v>2548.2129221732744</v>
      </c>
      <c r="O23" s="13">
        <f t="shared" si="6"/>
        <v>25792.426578560942</v>
      </c>
    </row>
    <row r="24" spans="1:15" x14ac:dyDescent="0.6">
      <c r="A24" s="23" t="s">
        <v>147</v>
      </c>
      <c r="B24" s="30" t="s">
        <v>150</v>
      </c>
      <c r="C24" s="25">
        <v>6.86</v>
      </c>
      <c r="D24" s="25">
        <v>6.0679999999999996</v>
      </c>
      <c r="E24" s="25">
        <v>6.9290000000000003</v>
      </c>
      <c r="F24" s="14">
        <f>(C24+0.113)/0.0188</f>
        <v>370.90425531914894</v>
      </c>
      <c r="G24" s="14">
        <f t="shared" ref="G24:H24" si="13">(D24+0.113)/0.0188</f>
        <v>328.77659574468083</v>
      </c>
      <c r="H24" s="14">
        <f t="shared" si="13"/>
        <v>374.57446808510639</v>
      </c>
      <c r="I24" s="20">
        <v>30</v>
      </c>
      <c r="J24" s="26">
        <f t="shared" si="2"/>
        <v>12.363475177304965</v>
      </c>
      <c r="K24" s="26">
        <f t="shared" si="3"/>
        <v>10.959219858156027</v>
      </c>
      <c r="L24" s="26">
        <f t="shared" si="4"/>
        <v>12.48581560283688</v>
      </c>
      <c r="M24" s="13">
        <f t="shared" si="5"/>
        <v>123.63475177304964</v>
      </c>
      <c r="N24" s="13">
        <f t="shared" si="5"/>
        <v>109.59219858156027</v>
      </c>
      <c r="O24" s="13">
        <f t="shared" si="6"/>
        <v>1248.5815602836878</v>
      </c>
    </row>
    <row r="25" spans="1:15" x14ac:dyDescent="0.6">
      <c r="A25" s="23" t="s">
        <v>136</v>
      </c>
      <c r="B25" s="27" t="s">
        <v>151</v>
      </c>
      <c r="C25" s="25">
        <v>176.636</v>
      </c>
      <c r="D25" s="25">
        <v>178.37</v>
      </c>
      <c r="E25" s="25">
        <v>177.28399999999999</v>
      </c>
      <c r="F25" s="13">
        <f>(C25+33.968)/1.0777</f>
        <v>195.41987566113016</v>
      </c>
      <c r="G25" s="13">
        <f t="shared" ref="G25:H36" si="14">(D25+33.968)/1.0777</f>
        <v>197.02885775262132</v>
      </c>
      <c r="H25" s="13">
        <f t="shared" si="14"/>
        <v>196.02115616590888</v>
      </c>
      <c r="I25" s="20">
        <v>30</v>
      </c>
      <c r="J25" s="26">
        <f t="shared" si="2"/>
        <v>6.5139958553710056</v>
      </c>
      <c r="K25" s="26">
        <f t="shared" si="3"/>
        <v>6.567628591754044</v>
      </c>
      <c r="L25" s="26">
        <f t="shared" si="4"/>
        <v>6.5340385388636291</v>
      </c>
      <c r="M25" s="13">
        <f t="shared" si="5"/>
        <v>65.139958553710059</v>
      </c>
      <c r="N25" s="13">
        <f t="shared" si="5"/>
        <v>65.67628591754044</v>
      </c>
      <c r="O25" s="13">
        <f t="shared" si="6"/>
        <v>653.40385388636287</v>
      </c>
    </row>
    <row r="26" spans="1:15" x14ac:dyDescent="0.6">
      <c r="A26" s="23" t="s">
        <v>144</v>
      </c>
      <c r="B26" s="27" t="s">
        <v>151</v>
      </c>
      <c r="C26" s="25">
        <v>32.137</v>
      </c>
      <c r="D26" s="25">
        <v>30.975000000000001</v>
      </c>
      <c r="E26" s="25">
        <v>31.748999999999999</v>
      </c>
      <c r="F26" s="13">
        <f t="shared" ref="F26:F36" si="15">(C26+33.968)/1.0777</f>
        <v>61.338962605548851</v>
      </c>
      <c r="G26" s="13">
        <f t="shared" si="14"/>
        <v>60.260740465806819</v>
      </c>
      <c r="H26" s="13">
        <f t="shared" si="14"/>
        <v>60.978936624292466</v>
      </c>
      <c r="I26" s="20">
        <v>30</v>
      </c>
      <c r="J26" s="26">
        <f t="shared" si="2"/>
        <v>2.0446320868516286</v>
      </c>
      <c r="K26" s="26">
        <f t="shared" si="3"/>
        <v>2.0086913488602272</v>
      </c>
      <c r="L26" s="26">
        <f t="shared" si="4"/>
        <v>2.032631220809749</v>
      </c>
      <c r="M26" s="13">
        <f t="shared" si="5"/>
        <v>20.446320868516285</v>
      </c>
      <c r="N26" s="13">
        <f t="shared" si="5"/>
        <v>20.086913488602271</v>
      </c>
      <c r="O26" s="13">
        <f t="shared" si="6"/>
        <v>203.26312208097491</v>
      </c>
    </row>
    <row r="27" spans="1:15" x14ac:dyDescent="0.6">
      <c r="A27" s="23" t="s">
        <v>146</v>
      </c>
      <c r="B27" s="27" t="s">
        <v>151</v>
      </c>
      <c r="C27" s="25">
        <v>379.61099999999999</v>
      </c>
      <c r="D27" s="25">
        <v>382.34800000000001</v>
      </c>
      <c r="E27" s="25">
        <v>380.452</v>
      </c>
      <c r="F27" s="13">
        <f t="shared" si="15"/>
        <v>383.76078686090744</v>
      </c>
      <c r="G27" s="13">
        <f t="shared" si="14"/>
        <v>386.30045467198664</v>
      </c>
      <c r="H27" s="13">
        <f t="shared" si="14"/>
        <v>384.5411524543008</v>
      </c>
      <c r="I27" s="20">
        <v>30</v>
      </c>
      <c r="J27" s="26">
        <f t="shared" si="2"/>
        <v>12.792026228696916</v>
      </c>
      <c r="K27" s="26">
        <f t="shared" si="3"/>
        <v>12.876681822399554</v>
      </c>
      <c r="L27" s="26">
        <f t="shared" si="4"/>
        <v>12.818038415143359</v>
      </c>
      <c r="M27" s="13">
        <f t="shared" si="5"/>
        <v>127.92026228696915</v>
      </c>
      <c r="N27" s="13">
        <f t="shared" si="5"/>
        <v>128.76681822399553</v>
      </c>
      <c r="O27" s="13">
        <f t="shared" si="6"/>
        <v>1281.803841514336</v>
      </c>
    </row>
    <row r="28" spans="1:15" x14ac:dyDescent="0.6">
      <c r="A28" s="23" t="s">
        <v>152</v>
      </c>
      <c r="B28" s="27" t="s">
        <v>151</v>
      </c>
      <c r="C28" s="25">
        <v>35.469000000000001</v>
      </c>
      <c r="D28" s="25">
        <v>35.75</v>
      </c>
      <c r="E28" s="25">
        <v>35.764000000000003</v>
      </c>
      <c r="F28" s="13">
        <f t="shared" si="15"/>
        <v>64.430732114688695</v>
      </c>
      <c r="G28" s="13">
        <f t="shared" si="14"/>
        <v>64.6914725804955</v>
      </c>
      <c r="H28" s="13">
        <f t="shared" si="14"/>
        <v>64.704463208685155</v>
      </c>
      <c r="I28" s="20">
        <v>30</v>
      </c>
      <c r="J28" s="26">
        <f t="shared" si="2"/>
        <v>2.147691070489623</v>
      </c>
      <c r="K28" s="26">
        <f t="shared" si="3"/>
        <v>2.1563824193498502</v>
      </c>
      <c r="L28" s="26">
        <f t="shared" si="4"/>
        <v>2.1568154402895052</v>
      </c>
      <c r="M28" s="13">
        <f t="shared" si="5"/>
        <v>21.47691070489623</v>
      </c>
      <c r="N28" s="13">
        <f t="shared" si="5"/>
        <v>21.563824193498501</v>
      </c>
      <c r="O28" s="13">
        <f t="shared" si="6"/>
        <v>215.68154402895053</v>
      </c>
    </row>
    <row r="29" spans="1:15" x14ac:dyDescent="0.6">
      <c r="A29" s="23" t="s">
        <v>153</v>
      </c>
      <c r="B29" s="27" t="s">
        <v>151</v>
      </c>
      <c r="C29" s="25">
        <v>559.86199999999997</v>
      </c>
      <c r="D29" s="25">
        <v>558.58399999999995</v>
      </c>
      <c r="E29" s="25">
        <v>565.97400000000005</v>
      </c>
      <c r="F29" s="13">
        <f t="shared" si="15"/>
        <v>551.01605270483424</v>
      </c>
      <c r="G29" s="13">
        <f t="shared" si="14"/>
        <v>549.83019393152074</v>
      </c>
      <c r="H29" s="13">
        <f t="shared" si="14"/>
        <v>556.68738981163585</v>
      </c>
      <c r="I29" s="20">
        <v>30</v>
      </c>
      <c r="J29" s="26">
        <f t="shared" si="2"/>
        <v>18.367201756827807</v>
      </c>
      <c r="K29" s="26">
        <f t="shared" si="3"/>
        <v>18.327673131050691</v>
      </c>
      <c r="L29" s="26">
        <f t="shared" si="4"/>
        <v>18.556246327054527</v>
      </c>
      <c r="M29" s="13">
        <f t="shared" si="5"/>
        <v>183.67201756827808</v>
      </c>
      <c r="N29" s="13">
        <f t="shared" si="5"/>
        <v>183.2767313105069</v>
      </c>
      <c r="O29" s="13">
        <f t="shared" si="6"/>
        <v>1855.6246327054528</v>
      </c>
    </row>
    <row r="30" spans="1:15" x14ac:dyDescent="0.6">
      <c r="A30" s="23" t="s">
        <v>139</v>
      </c>
      <c r="B30" s="27" t="s">
        <v>151</v>
      </c>
      <c r="C30" s="25">
        <v>477.916</v>
      </c>
      <c r="D30" s="25">
        <v>478.85700000000003</v>
      </c>
      <c r="E30" s="25">
        <v>479.44799999999998</v>
      </c>
      <c r="F30" s="13">
        <f t="shared" si="15"/>
        <v>474.97819430268163</v>
      </c>
      <c r="G30" s="13">
        <f t="shared" si="14"/>
        <v>475.8513500974297</v>
      </c>
      <c r="H30" s="13">
        <f t="shared" si="14"/>
        <v>476.39974018743612</v>
      </c>
      <c r="I30" s="20">
        <v>30</v>
      </c>
      <c r="J30" s="26">
        <f t="shared" si="2"/>
        <v>15.832606476756053</v>
      </c>
      <c r="K30" s="26">
        <f t="shared" si="3"/>
        <v>15.861711669914323</v>
      </c>
      <c r="L30" s="26">
        <f t="shared" si="4"/>
        <v>15.879991339581204</v>
      </c>
      <c r="M30" s="13">
        <f t="shared" si="5"/>
        <v>158.32606476756052</v>
      </c>
      <c r="N30" s="13">
        <f t="shared" si="5"/>
        <v>158.61711669914322</v>
      </c>
      <c r="O30" s="13">
        <f t="shared" si="6"/>
        <v>1587.9991339581204</v>
      </c>
    </row>
    <row r="31" spans="1:15" x14ac:dyDescent="0.6">
      <c r="A31" s="23" t="s">
        <v>147</v>
      </c>
      <c r="B31" s="27" t="s">
        <v>151</v>
      </c>
      <c r="C31" s="25">
        <v>696.76400000000001</v>
      </c>
      <c r="D31" s="25">
        <v>727.62400000000002</v>
      </c>
      <c r="E31" s="25">
        <v>702.16200000000003</v>
      </c>
      <c r="F31" s="13">
        <f t="shared" si="15"/>
        <v>678.0476941634962</v>
      </c>
      <c r="G31" s="13">
        <f t="shared" si="14"/>
        <v>706.68275030156803</v>
      </c>
      <c r="H31" s="13">
        <f t="shared" si="14"/>
        <v>683.05650923262499</v>
      </c>
      <c r="I31" s="20">
        <v>30</v>
      </c>
      <c r="J31" s="26">
        <f t="shared" si="2"/>
        <v>22.601589805449873</v>
      </c>
      <c r="K31" s="26">
        <f t="shared" si="3"/>
        <v>23.556091676718935</v>
      </c>
      <c r="L31" s="26">
        <f t="shared" si="4"/>
        <v>22.768550307754165</v>
      </c>
      <c r="M31" s="13">
        <f t="shared" si="5"/>
        <v>226.01589805449873</v>
      </c>
      <c r="N31" s="13">
        <f t="shared" si="5"/>
        <v>235.56091676718935</v>
      </c>
      <c r="O31" s="13">
        <f t="shared" si="6"/>
        <v>2276.8550307754163</v>
      </c>
    </row>
    <row r="32" spans="1:15" x14ac:dyDescent="0.6">
      <c r="A32" s="23" t="s">
        <v>144</v>
      </c>
      <c r="B32" s="27" t="s">
        <v>151</v>
      </c>
      <c r="C32" s="25">
        <v>30.975000000000001</v>
      </c>
      <c r="D32" s="25">
        <v>32.137</v>
      </c>
      <c r="E32" s="25">
        <v>31.748999999999999</v>
      </c>
      <c r="F32" s="13">
        <f t="shared" si="15"/>
        <v>60.260740465806819</v>
      </c>
      <c r="G32" s="13">
        <f t="shared" si="14"/>
        <v>61.338962605548851</v>
      </c>
      <c r="H32" s="13">
        <f t="shared" si="14"/>
        <v>60.978936624292466</v>
      </c>
      <c r="I32" s="20">
        <v>30</v>
      </c>
      <c r="J32" s="26">
        <f t="shared" si="2"/>
        <v>2.0086913488602272</v>
      </c>
      <c r="K32" s="26">
        <f t="shared" si="3"/>
        <v>2.0446320868516286</v>
      </c>
      <c r="L32" s="26">
        <f t="shared" si="4"/>
        <v>2.032631220809749</v>
      </c>
      <c r="M32" s="13">
        <f t="shared" si="5"/>
        <v>20.086913488602271</v>
      </c>
      <c r="N32" s="13">
        <f t="shared" si="5"/>
        <v>20.446320868516285</v>
      </c>
      <c r="O32" s="13">
        <f t="shared" si="6"/>
        <v>203.26312208097491</v>
      </c>
    </row>
    <row r="33" spans="1:15" x14ac:dyDescent="0.6">
      <c r="A33" s="23" t="s">
        <v>141</v>
      </c>
      <c r="B33" s="27" t="s">
        <v>151</v>
      </c>
      <c r="C33" s="25">
        <v>2251.5070000000001</v>
      </c>
      <c r="D33" s="25">
        <v>2239.7710000000002</v>
      </c>
      <c r="E33" s="25">
        <v>2256.3049999999998</v>
      </c>
      <c r="F33" s="13">
        <f t="shared" si="15"/>
        <v>2120.6968544121737</v>
      </c>
      <c r="G33" s="13">
        <f t="shared" si="14"/>
        <v>2109.8069963811818</v>
      </c>
      <c r="H33" s="13">
        <f t="shared" si="14"/>
        <v>2125.1489282731741</v>
      </c>
      <c r="I33" s="20">
        <v>30</v>
      </c>
      <c r="J33" s="26">
        <f t="shared" si="2"/>
        <v>70.689895147072463</v>
      </c>
      <c r="K33" s="26">
        <f t="shared" si="3"/>
        <v>70.326899879372732</v>
      </c>
      <c r="L33" s="26">
        <f t="shared" si="4"/>
        <v>70.838297609105808</v>
      </c>
      <c r="M33" s="13">
        <f t="shared" si="5"/>
        <v>706.89895147072457</v>
      </c>
      <c r="N33" s="13">
        <f t="shared" si="5"/>
        <v>703.26899879372729</v>
      </c>
      <c r="O33" s="13">
        <f t="shared" si="6"/>
        <v>7083.8297609105812</v>
      </c>
    </row>
    <row r="34" spans="1:15" x14ac:dyDescent="0.6">
      <c r="A34" s="23" t="s">
        <v>134</v>
      </c>
      <c r="B34" s="27" t="s">
        <v>151</v>
      </c>
      <c r="C34" s="25">
        <v>15.829000000000001</v>
      </c>
      <c r="D34" s="25">
        <v>15.91</v>
      </c>
      <c r="E34" s="25">
        <v>16.016999999999999</v>
      </c>
      <c r="F34" s="13">
        <f t="shared" si="15"/>
        <v>46.206736568618354</v>
      </c>
      <c r="G34" s="13">
        <f t="shared" si="14"/>
        <v>46.281896631715689</v>
      </c>
      <c r="H34" s="13">
        <f t="shared" si="14"/>
        <v>46.381182147165255</v>
      </c>
      <c r="I34" s="20">
        <v>30</v>
      </c>
      <c r="J34" s="26">
        <f t="shared" si="2"/>
        <v>1.5402245522872784</v>
      </c>
      <c r="K34" s="26">
        <f t="shared" si="3"/>
        <v>1.5427298877238562</v>
      </c>
      <c r="L34" s="26">
        <f t="shared" si="4"/>
        <v>1.5460394049055084</v>
      </c>
      <c r="M34" s="13">
        <f t="shared" si="5"/>
        <v>15.402245522872784</v>
      </c>
      <c r="N34" s="13">
        <f t="shared" si="5"/>
        <v>15.427298877238563</v>
      </c>
      <c r="O34" s="13">
        <f t="shared" si="6"/>
        <v>154.60394049055083</v>
      </c>
    </row>
    <row r="35" spans="1:15" x14ac:dyDescent="0.6">
      <c r="A35" s="23" t="s">
        <v>154</v>
      </c>
      <c r="B35" s="27" t="s">
        <v>151</v>
      </c>
      <c r="C35" s="25">
        <v>111.105</v>
      </c>
      <c r="D35" s="25">
        <v>111.062</v>
      </c>
      <c r="E35" s="25">
        <v>111.012</v>
      </c>
      <c r="F35" s="13">
        <f t="shared" si="15"/>
        <v>134.61352881135753</v>
      </c>
      <c r="G35" s="13">
        <f t="shared" si="14"/>
        <v>134.57362902477496</v>
      </c>
      <c r="H35" s="13">
        <f t="shared" si="14"/>
        <v>134.52723392409763</v>
      </c>
      <c r="I35" s="20">
        <v>30</v>
      </c>
      <c r="J35" s="26">
        <f t="shared" si="2"/>
        <v>4.4871176270452509</v>
      </c>
      <c r="K35" s="26">
        <f t="shared" si="3"/>
        <v>4.4857876341591654</v>
      </c>
      <c r="L35" s="26">
        <f t="shared" si="4"/>
        <v>4.4842411308032544</v>
      </c>
      <c r="M35" s="13">
        <f t="shared" si="5"/>
        <v>44.871176270452509</v>
      </c>
      <c r="N35" s="13">
        <f t="shared" si="5"/>
        <v>44.857876341591655</v>
      </c>
      <c r="O35" s="13">
        <f t="shared" si="6"/>
        <v>448.42411308032541</v>
      </c>
    </row>
    <row r="36" spans="1:15" x14ac:dyDescent="0.6">
      <c r="A36" s="23" t="s">
        <v>142</v>
      </c>
      <c r="B36" s="27" t="s">
        <v>151</v>
      </c>
      <c r="C36" s="25">
        <v>436.74</v>
      </c>
      <c r="D36" s="25">
        <v>436.20100000000002</v>
      </c>
      <c r="E36" s="25">
        <v>436.21199999999999</v>
      </c>
      <c r="F36" s="13">
        <f t="shared" si="15"/>
        <v>436.77090099285516</v>
      </c>
      <c r="G36" s="13">
        <f t="shared" si="14"/>
        <v>436.27076180755313</v>
      </c>
      <c r="H36" s="13">
        <f t="shared" si="14"/>
        <v>436.28096872970212</v>
      </c>
      <c r="I36" s="20">
        <v>15</v>
      </c>
      <c r="J36" s="26">
        <f t="shared" si="2"/>
        <v>29.118060066190345</v>
      </c>
      <c r="K36" s="26">
        <f t="shared" si="3"/>
        <v>29.084717453836877</v>
      </c>
      <c r="L36" s="26">
        <f t="shared" si="4"/>
        <v>29.085397915313475</v>
      </c>
      <c r="M36" s="13">
        <f t="shared" si="5"/>
        <v>291.18060066190344</v>
      </c>
      <c r="N36" s="13">
        <f t="shared" si="5"/>
        <v>290.84717453836879</v>
      </c>
      <c r="O36" s="13">
        <f t="shared" si="6"/>
        <v>2908.5397915313474</v>
      </c>
    </row>
    <row r="37" spans="1:15" x14ac:dyDescent="0.6">
      <c r="A37" s="23" t="s">
        <v>144</v>
      </c>
      <c r="B37" s="27" t="s">
        <v>155</v>
      </c>
      <c r="C37" s="25">
        <v>60.715000000000003</v>
      </c>
      <c r="D37" s="25">
        <v>52.061</v>
      </c>
      <c r="E37" s="25">
        <v>29.963999999999999</v>
      </c>
      <c r="F37" s="14">
        <f>(C37-6.2973)/7.2619</f>
        <v>7.4935898318621854</v>
      </c>
      <c r="G37" s="14">
        <f t="shared" ref="G37:H50" si="16">(D37-6.2973)/7.2619</f>
        <v>6.3018906897643872</v>
      </c>
      <c r="H37" s="14">
        <f t="shared" si="16"/>
        <v>3.2590231206708986</v>
      </c>
      <c r="I37" s="20">
        <v>30</v>
      </c>
      <c r="J37" s="26">
        <f t="shared" si="2"/>
        <v>0.24978632772873952</v>
      </c>
      <c r="K37" s="26">
        <f t="shared" si="3"/>
        <v>0.21006302299214624</v>
      </c>
      <c r="L37" s="26">
        <f t="shared" si="4"/>
        <v>0.10863410402236329</v>
      </c>
      <c r="M37" s="13">
        <f t="shared" si="5"/>
        <v>2.497863277287395</v>
      </c>
      <c r="N37" s="13">
        <f t="shared" si="5"/>
        <v>2.1006302299214625</v>
      </c>
      <c r="O37" s="13">
        <f t="shared" si="6"/>
        <v>10.86341040223633</v>
      </c>
    </row>
    <row r="38" spans="1:15" x14ac:dyDescent="0.6">
      <c r="A38" s="23" t="s">
        <v>145</v>
      </c>
      <c r="B38" s="27" t="s">
        <v>155</v>
      </c>
      <c r="C38" s="25">
        <v>97.402000000000001</v>
      </c>
      <c r="D38" s="25">
        <v>108.417</v>
      </c>
      <c r="E38" s="25">
        <v>114.896</v>
      </c>
      <c r="F38" s="14">
        <f t="shared" ref="F38:F50" si="17">(C38-6.2973)/7.2619</f>
        <v>12.545573472507197</v>
      </c>
      <c r="G38" s="14">
        <f t="shared" si="16"/>
        <v>14.062394139274845</v>
      </c>
      <c r="H38" s="14">
        <f t="shared" si="16"/>
        <v>14.954584888252388</v>
      </c>
      <c r="I38" s="20">
        <v>30</v>
      </c>
      <c r="J38" s="26">
        <f t="shared" si="2"/>
        <v>0.41818578241690657</v>
      </c>
      <c r="K38" s="26">
        <f t="shared" si="3"/>
        <v>0.46874647130916153</v>
      </c>
      <c r="L38" s="26">
        <f t="shared" si="4"/>
        <v>0.49848616294174625</v>
      </c>
      <c r="M38" s="13">
        <f t="shared" si="5"/>
        <v>4.1818578241690654</v>
      </c>
      <c r="N38" s="13">
        <f t="shared" si="5"/>
        <v>4.6874647130916154</v>
      </c>
      <c r="O38" s="13">
        <f t="shared" si="6"/>
        <v>49.848616294174626</v>
      </c>
    </row>
    <row r="39" spans="1:15" x14ac:dyDescent="0.6">
      <c r="A39" s="23" t="s">
        <v>138</v>
      </c>
      <c r="B39" s="27" t="s">
        <v>155</v>
      </c>
      <c r="C39" s="25">
        <v>87.197999999999993</v>
      </c>
      <c r="D39" s="25">
        <v>95.078000000000003</v>
      </c>
      <c r="E39" s="25">
        <v>42.404000000000003</v>
      </c>
      <c r="F39" s="14">
        <f t="shared" si="17"/>
        <v>11.14043156749611</v>
      </c>
      <c r="G39" s="14">
        <f t="shared" si="16"/>
        <v>12.225547033145595</v>
      </c>
      <c r="H39" s="14">
        <f t="shared" si="16"/>
        <v>4.9720734243104427</v>
      </c>
      <c r="I39" s="20">
        <v>30</v>
      </c>
      <c r="J39" s="26">
        <f t="shared" si="2"/>
        <v>0.37134771891653701</v>
      </c>
      <c r="K39" s="26">
        <f t="shared" si="3"/>
        <v>0.40751823443818652</v>
      </c>
      <c r="L39" s="26">
        <f t="shared" si="4"/>
        <v>0.16573578081034809</v>
      </c>
      <c r="M39" s="13">
        <f t="shared" si="5"/>
        <v>3.7134771891653702</v>
      </c>
      <c r="N39" s="13">
        <f t="shared" si="5"/>
        <v>4.0751823443818651</v>
      </c>
      <c r="O39" s="13">
        <f t="shared" si="6"/>
        <v>16.57357808103481</v>
      </c>
    </row>
    <row r="40" spans="1:15" x14ac:dyDescent="0.6">
      <c r="A40" s="23" t="s">
        <v>146</v>
      </c>
      <c r="B40" s="27" t="s">
        <v>155</v>
      </c>
      <c r="C40" s="25">
        <v>45.526000000000003</v>
      </c>
      <c r="D40" s="25">
        <v>49.701999999999998</v>
      </c>
      <c r="E40" s="25">
        <v>25.925999999999998</v>
      </c>
      <c r="F40" s="14">
        <f t="shared" si="17"/>
        <v>5.4019884603203021</v>
      </c>
      <c r="G40" s="14">
        <f t="shared" si="16"/>
        <v>5.9770445751111971</v>
      </c>
      <c r="H40" s="14">
        <f t="shared" si="16"/>
        <v>2.7029702970297027</v>
      </c>
      <c r="I40" s="20">
        <v>30</v>
      </c>
      <c r="J40" s="26">
        <f t="shared" si="2"/>
        <v>0.18006628201067673</v>
      </c>
      <c r="K40" s="26">
        <f t="shared" si="3"/>
        <v>0.19923481917037325</v>
      </c>
      <c r="L40" s="26">
        <f t="shared" si="4"/>
        <v>9.0099009900990096E-2</v>
      </c>
      <c r="M40" s="13">
        <f t="shared" si="5"/>
        <v>1.8006628201067674</v>
      </c>
      <c r="N40" s="13">
        <f t="shared" si="5"/>
        <v>1.9923481917037325</v>
      </c>
      <c r="O40" s="13">
        <f t="shared" si="6"/>
        <v>9.009900990099009</v>
      </c>
    </row>
    <row r="41" spans="1:15" x14ac:dyDescent="0.6">
      <c r="A41" s="23" t="s">
        <v>152</v>
      </c>
      <c r="B41" s="27" t="s">
        <v>155</v>
      </c>
      <c r="C41" s="25">
        <v>21.608000000000001</v>
      </c>
      <c r="D41" s="25">
        <v>27.116</v>
      </c>
      <c r="E41" s="25">
        <v>26.643999999999998</v>
      </c>
      <c r="F41" s="14">
        <f t="shared" si="17"/>
        <v>2.1083600710557846</v>
      </c>
      <c r="G41" s="14">
        <f t="shared" si="16"/>
        <v>2.8668392569437753</v>
      </c>
      <c r="H41" s="14">
        <f t="shared" si="16"/>
        <v>2.8018424930114705</v>
      </c>
      <c r="I41" s="20">
        <v>30</v>
      </c>
      <c r="J41" s="26">
        <f t="shared" si="2"/>
        <v>7.0278669035192823E-2</v>
      </c>
      <c r="K41" s="26">
        <f t="shared" si="3"/>
        <v>9.5561308564792516E-2</v>
      </c>
      <c r="L41" s="26">
        <f t="shared" si="4"/>
        <v>9.3394749767049021E-2</v>
      </c>
      <c r="M41" s="13">
        <f t="shared" si="5"/>
        <v>0.7027866903519282</v>
      </c>
      <c r="N41" s="13">
        <f t="shared" si="5"/>
        <v>0.95561308564792513</v>
      </c>
      <c r="O41" s="13">
        <f t="shared" si="6"/>
        <v>9.3394749767049028</v>
      </c>
    </row>
    <row r="42" spans="1:15" x14ac:dyDescent="0.6">
      <c r="A42" s="23" t="s">
        <v>153</v>
      </c>
      <c r="B42" s="27" t="s">
        <v>155</v>
      </c>
      <c r="C42" s="25">
        <v>174.136</v>
      </c>
      <c r="D42" s="25">
        <v>187.61699999999999</v>
      </c>
      <c r="E42" s="25">
        <v>189.702</v>
      </c>
      <c r="F42" s="14">
        <f t="shared" si="17"/>
        <v>23.11222958178989</v>
      </c>
      <c r="G42" s="14">
        <f t="shared" si="16"/>
        <v>24.968630799102161</v>
      </c>
      <c r="H42" s="14">
        <f t="shared" si="16"/>
        <v>25.255745741472616</v>
      </c>
      <c r="I42" s="20">
        <v>30</v>
      </c>
      <c r="J42" s="26">
        <f t="shared" si="2"/>
        <v>0.77040765272632972</v>
      </c>
      <c r="K42" s="26">
        <f t="shared" si="3"/>
        <v>0.83228769330340535</v>
      </c>
      <c r="L42" s="26">
        <f t="shared" si="4"/>
        <v>0.84185819138242057</v>
      </c>
      <c r="M42" s="13">
        <f t="shared" si="5"/>
        <v>7.7040765272632967</v>
      </c>
      <c r="N42" s="13">
        <f t="shared" si="5"/>
        <v>8.3228769330340526</v>
      </c>
      <c r="O42" s="13">
        <f t="shared" si="6"/>
        <v>84.185819138242053</v>
      </c>
    </row>
    <row r="43" spans="1:15" x14ac:dyDescent="0.6">
      <c r="A43" s="23" t="s">
        <v>139</v>
      </c>
      <c r="B43" s="27" t="s">
        <v>155</v>
      </c>
      <c r="C43" s="25">
        <v>7.7939999999999996</v>
      </c>
      <c r="D43" s="25">
        <v>6.867</v>
      </c>
      <c r="E43" s="25">
        <v>7</v>
      </c>
      <c r="F43" s="14">
        <f t="shared" si="17"/>
        <v>0.20610308596923665</v>
      </c>
      <c r="G43" s="14">
        <f t="shared" si="16"/>
        <v>7.8450543246257887E-2</v>
      </c>
      <c r="H43" s="14">
        <f t="shared" si="16"/>
        <v>9.6765309354301235E-2</v>
      </c>
      <c r="I43" s="20">
        <v>30</v>
      </c>
      <c r="J43" s="26">
        <f t="shared" si="2"/>
        <v>6.8701028656412222E-3</v>
      </c>
      <c r="K43" s="26">
        <f t="shared" si="3"/>
        <v>2.6150181082085964E-3</v>
      </c>
      <c r="L43" s="26">
        <f t="shared" si="4"/>
        <v>3.2255103118100413E-3</v>
      </c>
      <c r="M43" s="13">
        <f t="shared" si="5"/>
        <v>6.8701028656412227E-2</v>
      </c>
      <c r="N43" s="13">
        <f t="shared" si="5"/>
        <v>2.6150181082085965E-2</v>
      </c>
      <c r="O43" s="13">
        <f t="shared" si="6"/>
        <v>0.32255103118100414</v>
      </c>
    </row>
    <row r="44" spans="1:15" x14ac:dyDescent="0.6">
      <c r="A44" s="23" t="s">
        <v>147</v>
      </c>
      <c r="B44" s="27" t="s">
        <v>155</v>
      </c>
      <c r="C44" s="25">
        <v>2.7959999999999998</v>
      </c>
      <c r="D44" s="25">
        <v>2.7360000000000002</v>
      </c>
      <c r="E44" s="25">
        <v>2.6709999999999998</v>
      </c>
      <c r="F44" s="14">
        <f t="shared" si="17"/>
        <v>-0.48214654566986603</v>
      </c>
      <c r="G44" s="14">
        <f t="shared" si="16"/>
        <v>-0.49040884616973518</v>
      </c>
      <c r="H44" s="14">
        <f t="shared" si="16"/>
        <v>-0.49935967171126017</v>
      </c>
      <c r="I44" s="20">
        <v>30</v>
      </c>
      <c r="J44" s="26">
        <f t="shared" si="2"/>
        <v>-1.6071551522328868E-2</v>
      </c>
      <c r="K44" s="26">
        <f t="shared" si="3"/>
        <v>-1.6346961538991171E-2</v>
      </c>
      <c r="L44" s="26">
        <f t="shared" si="4"/>
        <v>-1.664532239037534E-2</v>
      </c>
      <c r="M44" s="13">
        <f t="shared" si="5"/>
        <v>-0.16071551522328867</v>
      </c>
      <c r="N44" s="13">
        <f t="shared" si="5"/>
        <v>-0.16346961538991173</v>
      </c>
      <c r="O44" s="13">
        <f t="shared" si="6"/>
        <v>-1.6645322390375341</v>
      </c>
    </row>
    <row r="45" spans="1:15" x14ac:dyDescent="0.6">
      <c r="A45" s="23" t="s">
        <v>144</v>
      </c>
      <c r="B45" s="27" t="s">
        <v>155</v>
      </c>
      <c r="C45" s="25">
        <v>60.715000000000003</v>
      </c>
      <c r="D45" s="25">
        <v>52.061</v>
      </c>
      <c r="E45" s="25">
        <v>56.115000000000002</v>
      </c>
      <c r="F45" s="14">
        <f t="shared" si="17"/>
        <v>7.4935898318621854</v>
      </c>
      <c r="G45" s="14">
        <f t="shared" si="16"/>
        <v>6.3018906897643872</v>
      </c>
      <c r="H45" s="14">
        <f t="shared" si="16"/>
        <v>6.8601467935388811</v>
      </c>
      <c r="I45" s="20">
        <v>30</v>
      </c>
      <c r="J45" s="26">
        <f t="shared" si="2"/>
        <v>0.24978632772873952</v>
      </c>
      <c r="K45" s="26">
        <f t="shared" si="3"/>
        <v>0.21006302299214624</v>
      </c>
      <c r="L45" s="26">
        <f t="shared" si="4"/>
        <v>0.22867155978462936</v>
      </c>
      <c r="M45" s="13">
        <f t="shared" si="5"/>
        <v>2.497863277287395</v>
      </c>
      <c r="N45" s="13">
        <f t="shared" si="5"/>
        <v>2.1006302299214625</v>
      </c>
      <c r="O45" s="13">
        <f t="shared" si="6"/>
        <v>22.867155978462936</v>
      </c>
    </row>
    <row r="46" spans="1:15" x14ac:dyDescent="0.6">
      <c r="A46" s="23" t="s">
        <v>141</v>
      </c>
      <c r="B46" s="27" t="s">
        <v>155</v>
      </c>
      <c r="C46" s="25">
        <v>17.756</v>
      </c>
      <c r="D46" s="25">
        <v>12.682</v>
      </c>
      <c r="E46" s="25">
        <v>12.994</v>
      </c>
      <c r="F46" s="14">
        <f t="shared" si="17"/>
        <v>1.5779203789641829</v>
      </c>
      <c r="G46" s="14">
        <f t="shared" si="16"/>
        <v>0.87920516669191262</v>
      </c>
      <c r="H46" s="14">
        <f t="shared" si="16"/>
        <v>0.92216912929123229</v>
      </c>
      <c r="I46" s="20">
        <v>30</v>
      </c>
      <c r="J46" s="26">
        <f t="shared" si="2"/>
        <v>5.2597345965472761E-2</v>
      </c>
      <c r="K46" s="26">
        <f t="shared" si="3"/>
        <v>2.930683888973042E-2</v>
      </c>
      <c r="L46" s="26">
        <f t="shared" si="4"/>
        <v>3.0738970976374409E-2</v>
      </c>
      <c r="M46" s="13">
        <f t="shared" si="5"/>
        <v>0.52597345965472764</v>
      </c>
      <c r="N46" s="13">
        <f t="shared" si="5"/>
        <v>0.29306838889730419</v>
      </c>
      <c r="O46" s="13">
        <f t="shared" si="6"/>
        <v>3.0738970976374409</v>
      </c>
    </row>
    <row r="47" spans="1:15" x14ac:dyDescent="0.6">
      <c r="A47" s="23" t="s">
        <v>134</v>
      </c>
      <c r="B47" s="27" t="s">
        <v>155</v>
      </c>
      <c r="C47" s="25">
        <v>127.297</v>
      </c>
      <c r="D47" s="25">
        <v>127.42100000000001</v>
      </c>
      <c r="E47" s="25">
        <v>129.08500000000001</v>
      </c>
      <c r="F47" s="14">
        <f t="shared" si="17"/>
        <v>16.662264696567014</v>
      </c>
      <c r="G47" s="14">
        <f t="shared" si="16"/>
        <v>16.679340117600081</v>
      </c>
      <c r="H47" s="14">
        <f t="shared" si="16"/>
        <v>16.908481251463115</v>
      </c>
      <c r="I47" s="20">
        <v>30</v>
      </c>
      <c r="J47" s="26">
        <f t="shared" si="2"/>
        <v>0.5554088232189005</v>
      </c>
      <c r="K47" s="26">
        <f t="shared" si="3"/>
        <v>0.55597800392000274</v>
      </c>
      <c r="L47" s="26">
        <f t="shared" si="4"/>
        <v>0.56361604171543722</v>
      </c>
      <c r="M47" s="13">
        <f t="shared" si="5"/>
        <v>5.554088232189005</v>
      </c>
      <c r="N47" s="13">
        <f t="shared" si="5"/>
        <v>5.5597800392000272</v>
      </c>
      <c r="O47" s="13">
        <f t="shared" si="6"/>
        <v>56.361604171543725</v>
      </c>
    </row>
    <row r="48" spans="1:15" x14ac:dyDescent="0.6">
      <c r="A48" s="23" t="s">
        <v>156</v>
      </c>
      <c r="B48" s="27" t="s">
        <v>155</v>
      </c>
      <c r="C48" s="25">
        <v>30.076000000000001</v>
      </c>
      <c r="D48" s="25">
        <v>30.742999999999999</v>
      </c>
      <c r="E48" s="25">
        <v>29.567</v>
      </c>
      <c r="F48" s="14">
        <f t="shared" si="17"/>
        <v>3.2744460816039882</v>
      </c>
      <c r="G48" s="14">
        <f t="shared" si="16"/>
        <v>3.3662953221608669</v>
      </c>
      <c r="H48" s="14">
        <f t="shared" si="16"/>
        <v>3.2043542323634311</v>
      </c>
      <c r="I48" s="20">
        <v>30</v>
      </c>
      <c r="J48" s="26">
        <f t="shared" si="2"/>
        <v>0.10914820272013294</v>
      </c>
      <c r="K48" s="26">
        <f t="shared" si="3"/>
        <v>0.1122098440720289</v>
      </c>
      <c r="L48" s="26">
        <f t="shared" si="4"/>
        <v>0.1068118077454477</v>
      </c>
      <c r="M48" s="13">
        <f t="shared" si="5"/>
        <v>1.0914820272013295</v>
      </c>
      <c r="N48" s="13">
        <f t="shared" si="5"/>
        <v>1.122098440720289</v>
      </c>
      <c r="O48" s="13">
        <f t="shared" si="6"/>
        <v>10.681180774544769</v>
      </c>
    </row>
    <row r="49" spans="1:15" x14ac:dyDescent="0.6">
      <c r="A49" s="23" t="s">
        <v>154</v>
      </c>
      <c r="B49" s="27" t="s">
        <v>155</v>
      </c>
      <c r="C49" s="25">
        <v>5.8310000000000004</v>
      </c>
      <c r="D49" s="25">
        <v>6.1180000000000003</v>
      </c>
      <c r="E49" s="25">
        <v>6.3090000000000002</v>
      </c>
      <c r="F49" s="14">
        <f t="shared" si="17"/>
        <v>-6.4211845384816571E-2</v>
      </c>
      <c r="G49" s="14">
        <f t="shared" si="16"/>
        <v>-2.4690507993775677E-2</v>
      </c>
      <c r="H49" s="14">
        <f t="shared" si="16"/>
        <v>1.6111485974745268E-3</v>
      </c>
      <c r="I49" s="20">
        <v>30</v>
      </c>
      <c r="J49" s="26">
        <f t="shared" si="2"/>
        <v>-2.1403948461605525E-3</v>
      </c>
      <c r="K49" s="26">
        <f t="shared" si="3"/>
        <v>-8.2301693312585586E-4</v>
      </c>
      <c r="L49" s="26">
        <f t="shared" si="4"/>
        <v>5.3704953249150892E-5</v>
      </c>
      <c r="M49" s="13">
        <f t="shared" si="5"/>
        <v>-2.1403948461605524E-2</v>
      </c>
      <c r="N49" s="13">
        <f t="shared" si="5"/>
        <v>-8.2301693312585578E-3</v>
      </c>
      <c r="O49" s="13">
        <f t="shared" si="6"/>
        <v>5.3704953249150891E-3</v>
      </c>
    </row>
    <row r="50" spans="1:15" x14ac:dyDescent="0.6">
      <c r="A50" s="23" t="s">
        <v>142</v>
      </c>
      <c r="B50" s="27" t="s">
        <v>155</v>
      </c>
      <c r="C50" s="25">
        <v>15.286</v>
      </c>
      <c r="D50" s="25">
        <v>16.565999999999999</v>
      </c>
      <c r="E50" s="25">
        <v>17.542999999999999</v>
      </c>
      <c r="F50" s="14">
        <f t="shared" si="17"/>
        <v>1.2377890083862351</v>
      </c>
      <c r="G50" s="14">
        <f t="shared" si="16"/>
        <v>1.4140514190501108</v>
      </c>
      <c r="H50" s="14">
        <f t="shared" si="16"/>
        <v>1.5485892121896474</v>
      </c>
      <c r="I50" s="20">
        <v>15</v>
      </c>
      <c r="J50" s="26">
        <f t="shared" si="2"/>
        <v>8.251926722574901E-2</v>
      </c>
      <c r="K50" s="26">
        <f t="shared" si="3"/>
        <v>9.4270094603340723E-2</v>
      </c>
      <c r="L50" s="26">
        <f t="shared" si="4"/>
        <v>0.10323928081264316</v>
      </c>
      <c r="M50" s="13">
        <f t="shared" si="5"/>
        <v>0.82519267225749005</v>
      </c>
      <c r="N50" s="13">
        <f t="shared" si="5"/>
        <v>0.94270094603340726</v>
      </c>
      <c r="O50" s="13">
        <f t="shared" si="6"/>
        <v>10.323928081264317</v>
      </c>
    </row>
    <row r="51" spans="1:15" hidden="1" x14ac:dyDescent="0.6">
      <c r="A51" s="23" t="s">
        <v>152</v>
      </c>
      <c r="B51" s="30" t="s">
        <v>157</v>
      </c>
      <c r="C51" s="25">
        <v>268.44400000000002</v>
      </c>
      <c r="D51" s="25">
        <v>204.506</v>
      </c>
      <c r="E51" s="25">
        <v>272.59800000000001</v>
      </c>
      <c r="F51" s="13">
        <f>(C51-2.393)/0.5983</f>
        <v>444.678255055992</v>
      </c>
      <c r="G51" s="13">
        <f t="shared" ref="G51:H51" si="18">(D51-2.393)/0.5983</f>
        <v>337.81213438074542</v>
      </c>
      <c r="H51" s="13">
        <f t="shared" si="18"/>
        <v>451.62126023733913</v>
      </c>
      <c r="I51" s="20">
        <v>30</v>
      </c>
      <c r="J51" s="26">
        <f t="shared" si="2"/>
        <v>14.8226085018664</v>
      </c>
      <c r="K51" s="26">
        <f t="shared" si="3"/>
        <v>11.260404479358181</v>
      </c>
      <c r="L51" s="26">
        <f t="shared" si="4"/>
        <v>15.054042007911304</v>
      </c>
      <c r="M51" s="13">
        <f t="shared" si="5"/>
        <v>148.22608501866401</v>
      </c>
      <c r="N51" s="13">
        <f t="shared" si="5"/>
        <v>112.60404479358181</v>
      </c>
      <c r="O51" s="13">
        <f t="shared" si="6"/>
        <v>1505.4042007911305</v>
      </c>
    </row>
    <row r="52" spans="1:15" hidden="1" x14ac:dyDescent="0.6">
      <c r="A52" s="23" t="s">
        <v>153</v>
      </c>
      <c r="B52" s="31" t="s">
        <v>158</v>
      </c>
      <c r="C52" s="25">
        <v>794.30200000000002</v>
      </c>
      <c r="D52" s="25">
        <v>789.38699999999994</v>
      </c>
      <c r="E52" s="25">
        <v>799.41499999999996</v>
      </c>
      <c r="F52" s="13">
        <f>(C52+2.0234)/1.11</f>
        <v>717.4102702702703</v>
      </c>
      <c r="G52" s="13">
        <f t="shared" ref="G52:H52" si="19">(D52+2.0234)/1.11</f>
        <v>712.98234234234224</v>
      </c>
      <c r="H52" s="13">
        <f t="shared" si="19"/>
        <v>722.01657657657654</v>
      </c>
      <c r="I52" s="20">
        <v>30</v>
      </c>
      <c r="J52" s="26">
        <f t="shared" si="2"/>
        <v>23.913675675675677</v>
      </c>
      <c r="K52" s="26">
        <f t="shared" si="3"/>
        <v>23.766078078078074</v>
      </c>
      <c r="L52" s="26">
        <f t="shared" si="4"/>
        <v>24.067219219219218</v>
      </c>
      <c r="M52" s="13">
        <f t="shared" si="5"/>
        <v>239.13675675675677</v>
      </c>
      <c r="N52" s="13">
        <f t="shared" si="5"/>
        <v>237.66078078078073</v>
      </c>
      <c r="O52" s="13">
        <f t="shared" si="6"/>
        <v>2406.7219219219219</v>
      </c>
    </row>
    <row r="53" spans="1:15" hidden="1" x14ac:dyDescent="0.6">
      <c r="A53" s="23" t="s">
        <v>189</v>
      </c>
      <c r="B53" s="27" t="s">
        <v>159</v>
      </c>
      <c r="C53" s="25">
        <v>13.196</v>
      </c>
      <c r="D53" s="25">
        <v>13.071999999999999</v>
      </c>
      <c r="E53" s="25">
        <v>13.416</v>
      </c>
      <c r="F53" s="13">
        <f>(C53-8.0852)/0.1696</f>
        <v>30.134433962264147</v>
      </c>
      <c r="G53" s="13">
        <f t="shared" ref="G53:H54" si="20">(D53-8.0852)/0.1696</f>
        <v>29.403301886792445</v>
      </c>
      <c r="H53" s="13">
        <f t="shared" si="20"/>
        <v>31.431603773584904</v>
      </c>
      <c r="I53" s="20">
        <v>30</v>
      </c>
      <c r="J53" s="26">
        <f t="shared" si="2"/>
        <v>1.0044811320754716</v>
      </c>
      <c r="K53" s="26">
        <f t="shared" si="3"/>
        <v>0.98011006289308145</v>
      </c>
      <c r="L53" s="26">
        <f t="shared" si="4"/>
        <v>1.0477201257861635</v>
      </c>
      <c r="M53" s="13">
        <f t="shared" si="5"/>
        <v>10.044811320754716</v>
      </c>
      <c r="N53" s="13">
        <f t="shared" si="5"/>
        <v>9.8011006289308149</v>
      </c>
      <c r="O53" s="13">
        <f t="shared" si="6"/>
        <v>104.77201257861634</v>
      </c>
    </row>
    <row r="54" spans="1:15" hidden="1" x14ac:dyDescent="0.6">
      <c r="A54" s="23" t="s">
        <v>146</v>
      </c>
      <c r="B54" s="27" t="s">
        <v>159</v>
      </c>
      <c r="C54" s="25">
        <v>229.90199999999999</v>
      </c>
      <c r="D54" s="25">
        <v>222.20099999999999</v>
      </c>
      <c r="E54" s="25">
        <v>221.83099999999999</v>
      </c>
      <c r="F54" s="13">
        <f>(C54-8.0852)/0.1696</f>
        <v>1307.882075471698</v>
      </c>
      <c r="G54" s="13">
        <f t="shared" si="20"/>
        <v>1262.4752358490564</v>
      </c>
      <c r="H54" s="13">
        <f t="shared" si="20"/>
        <v>1260.2936320754716</v>
      </c>
      <c r="I54" s="20">
        <v>30</v>
      </c>
      <c r="J54" s="26">
        <f t="shared" si="2"/>
        <v>43.596069182389932</v>
      </c>
      <c r="K54" s="26">
        <f t="shared" si="3"/>
        <v>42.082507861635214</v>
      </c>
      <c r="L54" s="26">
        <f t="shared" si="4"/>
        <v>42.009787735849052</v>
      </c>
      <c r="M54" s="13">
        <f t="shared" si="5"/>
        <v>435.96069182389931</v>
      </c>
      <c r="N54" s="13">
        <f t="shared" si="5"/>
        <v>420.82507861635213</v>
      </c>
      <c r="O54" s="13">
        <f t="shared" si="6"/>
        <v>4200.978773584905</v>
      </c>
    </row>
  </sheetData>
  <mergeCells count="4">
    <mergeCell ref="C1:E1"/>
    <mergeCell ref="F1:H1"/>
    <mergeCell ref="J1:L1"/>
    <mergeCell ref="M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80" zoomScaleNormal="80" workbookViewId="0">
      <selection activeCell="I16" sqref="I16"/>
    </sheetView>
  </sheetViews>
  <sheetFormatPr defaultRowHeight="18" x14ac:dyDescent="0.6"/>
  <cols>
    <col min="1" max="4" width="15.5" style="2" customWidth="1"/>
    <col min="5" max="5" width="22" style="2" customWidth="1"/>
    <col min="6" max="7" width="15.5" style="2" customWidth="1"/>
    <col min="8" max="8" width="28.9140625" style="2" customWidth="1"/>
    <col min="9" max="9" width="30.33203125" style="2" customWidth="1"/>
    <col min="10" max="10" width="17.08203125" style="1" customWidth="1"/>
    <col min="11" max="16384" width="8.6640625" style="1"/>
  </cols>
  <sheetData>
    <row r="1" spans="1:9" s="8" customFormat="1" ht="21" x14ac:dyDescent="0.3">
      <c r="A1" s="8" t="s">
        <v>16</v>
      </c>
      <c r="B1" s="8" t="s">
        <v>0</v>
      </c>
      <c r="C1" s="8" t="s">
        <v>1</v>
      </c>
      <c r="D1" s="8" t="s">
        <v>16</v>
      </c>
      <c r="E1" s="9" t="s">
        <v>18</v>
      </c>
      <c r="F1" s="9" t="s">
        <v>19</v>
      </c>
      <c r="G1" s="9" t="s">
        <v>20</v>
      </c>
      <c r="H1" s="8" t="s">
        <v>37</v>
      </c>
      <c r="I1" s="8" t="s">
        <v>38</v>
      </c>
    </row>
    <row r="2" spans="1:9" s="10" customFormat="1" ht="21" x14ac:dyDescent="0.7">
      <c r="A2" s="7" t="s">
        <v>23</v>
      </c>
      <c r="B2" s="10" t="s">
        <v>2</v>
      </c>
      <c r="C2" s="10" t="s">
        <v>160</v>
      </c>
      <c r="D2" s="7" t="s">
        <v>23</v>
      </c>
      <c r="E2" s="10" t="s">
        <v>40</v>
      </c>
      <c r="F2" s="10" t="s">
        <v>174</v>
      </c>
      <c r="G2" s="10" t="s">
        <v>59</v>
      </c>
      <c r="H2" s="10" t="s">
        <v>100</v>
      </c>
      <c r="I2" s="10" t="s">
        <v>114</v>
      </c>
    </row>
    <row r="3" spans="1:9" s="10" customFormat="1" ht="21" x14ac:dyDescent="0.7">
      <c r="A3" s="7" t="s">
        <v>24</v>
      </c>
      <c r="B3" s="10" t="s">
        <v>12</v>
      </c>
      <c r="C3" s="10" t="s">
        <v>161</v>
      </c>
      <c r="D3" s="7" t="s">
        <v>24</v>
      </c>
      <c r="E3" s="10" t="s">
        <v>42</v>
      </c>
      <c r="F3" s="10" t="s">
        <v>175</v>
      </c>
      <c r="G3" s="10" t="s">
        <v>58</v>
      </c>
      <c r="H3" s="10" t="s">
        <v>101</v>
      </c>
      <c r="I3" s="10" t="s">
        <v>115</v>
      </c>
    </row>
    <row r="4" spans="1:9" s="10" customFormat="1" ht="21" x14ac:dyDescent="0.7">
      <c r="A4" s="7" t="s">
        <v>25</v>
      </c>
      <c r="B4" s="10" t="s">
        <v>9</v>
      </c>
      <c r="C4" s="10" t="s">
        <v>162</v>
      </c>
      <c r="D4" s="7" t="s">
        <v>25</v>
      </c>
      <c r="E4" s="10" t="s">
        <v>41</v>
      </c>
      <c r="F4" s="10" t="s">
        <v>176</v>
      </c>
      <c r="G4" s="10" t="s">
        <v>57</v>
      </c>
      <c r="H4" s="10" t="s">
        <v>102</v>
      </c>
      <c r="I4" s="10" t="s">
        <v>116</v>
      </c>
    </row>
    <row r="5" spans="1:9" s="10" customFormat="1" ht="21" x14ac:dyDescent="0.7">
      <c r="A5" s="7" t="s">
        <v>26</v>
      </c>
      <c r="B5" s="10" t="s">
        <v>10</v>
      </c>
      <c r="C5" s="10" t="s">
        <v>163</v>
      </c>
      <c r="D5" s="7" t="s">
        <v>26</v>
      </c>
      <c r="E5" s="10" t="s">
        <v>43</v>
      </c>
      <c r="F5" s="10" t="s">
        <v>177</v>
      </c>
      <c r="G5" s="10" t="s">
        <v>56</v>
      </c>
      <c r="H5" s="10" t="s">
        <v>188</v>
      </c>
      <c r="I5" s="10" t="s">
        <v>117</v>
      </c>
    </row>
    <row r="6" spans="1:9" s="10" customFormat="1" ht="21" x14ac:dyDescent="0.7">
      <c r="A6" s="7" t="s">
        <v>27</v>
      </c>
      <c r="B6" s="10" t="s">
        <v>11</v>
      </c>
      <c r="C6" s="10" t="s">
        <v>164</v>
      </c>
      <c r="D6" s="7" t="s">
        <v>27</v>
      </c>
      <c r="E6" s="10" t="s">
        <v>44</v>
      </c>
      <c r="F6" s="10" t="s">
        <v>178</v>
      </c>
      <c r="G6" s="10" t="s">
        <v>55</v>
      </c>
      <c r="H6" s="10" t="s">
        <v>103</v>
      </c>
      <c r="I6" s="10" t="s">
        <v>118</v>
      </c>
    </row>
    <row r="7" spans="1:9" s="10" customFormat="1" ht="21" x14ac:dyDescent="0.7">
      <c r="A7" s="7" t="s">
        <v>28</v>
      </c>
      <c r="B7" s="10" t="s">
        <v>5</v>
      </c>
      <c r="C7" s="10" t="s">
        <v>165</v>
      </c>
      <c r="D7" s="7" t="s">
        <v>28</v>
      </c>
      <c r="E7" s="10" t="s">
        <v>10</v>
      </c>
      <c r="F7" s="10" t="s">
        <v>179</v>
      </c>
      <c r="G7" s="10" t="s">
        <v>21</v>
      </c>
      <c r="H7" s="10" t="s">
        <v>104</v>
      </c>
      <c r="I7" s="10" t="s">
        <v>98</v>
      </c>
    </row>
    <row r="8" spans="1:9" s="10" customFormat="1" ht="21" x14ac:dyDescent="0.7">
      <c r="A8" s="7" t="s">
        <v>29</v>
      </c>
      <c r="B8" s="10" t="s">
        <v>4</v>
      </c>
      <c r="C8" s="10" t="s">
        <v>166</v>
      </c>
      <c r="D8" s="7" t="s">
        <v>29</v>
      </c>
      <c r="E8" s="10" t="s">
        <v>45</v>
      </c>
      <c r="F8" s="10" t="s">
        <v>22</v>
      </c>
      <c r="G8" s="10" t="s">
        <v>54</v>
      </c>
      <c r="H8" s="10" t="s">
        <v>105</v>
      </c>
      <c r="I8" s="10" t="s">
        <v>119</v>
      </c>
    </row>
    <row r="9" spans="1:9" s="10" customFormat="1" ht="21" x14ac:dyDescent="0.7">
      <c r="A9" s="7" t="s">
        <v>30</v>
      </c>
      <c r="B9" s="10" t="s">
        <v>8</v>
      </c>
      <c r="C9" s="10" t="s">
        <v>167</v>
      </c>
      <c r="D9" s="7" t="s">
        <v>30</v>
      </c>
      <c r="E9" s="10" t="s">
        <v>46</v>
      </c>
      <c r="F9" s="10" t="s">
        <v>180</v>
      </c>
      <c r="G9" s="10" t="s">
        <v>60</v>
      </c>
      <c r="H9" s="10" t="s">
        <v>106</v>
      </c>
      <c r="I9" s="10" t="s">
        <v>120</v>
      </c>
    </row>
    <row r="10" spans="1:9" s="10" customFormat="1" ht="21" x14ac:dyDescent="0.7">
      <c r="A10" s="7" t="s">
        <v>31</v>
      </c>
      <c r="B10" s="10" t="s">
        <v>14</v>
      </c>
      <c r="C10" s="10" t="s">
        <v>168</v>
      </c>
      <c r="D10" s="7" t="s">
        <v>31</v>
      </c>
      <c r="E10" s="10" t="s">
        <v>47</v>
      </c>
      <c r="F10" s="10" t="s">
        <v>181</v>
      </c>
      <c r="G10" s="10" t="s">
        <v>53</v>
      </c>
      <c r="H10" s="10" t="s">
        <v>107</v>
      </c>
      <c r="I10" s="10" t="s">
        <v>121</v>
      </c>
    </row>
    <row r="11" spans="1:9" s="10" customFormat="1" ht="21" x14ac:dyDescent="0.7">
      <c r="A11" s="7" t="s">
        <v>32</v>
      </c>
      <c r="B11" s="10" t="s">
        <v>7</v>
      </c>
      <c r="C11" s="10" t="s">
        <v>169</v>
      </c>
      <c r="D11" s="7" t="s">
        <v>32</v>
      </c>
      <c r="E11" s="10" t="s">
        <v>48</v>
      </c>
      <c r="F11" s="10" t="s">
        <v>182</v>
      </c>
      <c r="G11" s="10" t="s">
        <v>61</v>
      </c>
      <c r="H11" s="10" t="s">
        <v>108</v>
      </c>
      <c r="I11" s="10" t="s">
        <v>122</v>
      </c>
    </row>
    <row r="12" spans="1:9" s="10" customFormat="1" ht="21" x14ac:dyDescent="0.7">
      <c r="A12" s="7" t="s">
        <v>33</v>
      </c>
      <c r="B12" s="10" t="s">
        <v>6</v>
      </c>
      <c r="C12" s="10" t="s">
        <v>17</v>
      </c>
      <c r="D12" s="7" t="s">
        <v>33</v>
      </c>
      <c r="E12" s="10" t="s">
        <v>49</v>
      </c>
      <c r="F12" s="10" t="s">
        <v>183</v>
      </c>
      <c r="G12" s="10" t="s">
        <v>62</v>
      </c>
      <c r="H12" s="10" t="s">
        <v>109</v>
      </c>
      <c r="I12" s="10" t="s">
        <v>123</v>
      </c>
    </row>
    <row r="13" spans="1:9" s="10" customFormat="1" ht="21" x14ac:dyDescent="0.7">
      <c r="A13" s="7" t="s">
        <v>34</v>
      </c>
      <c r="B13" s="10" t="s">
        <v>13</v>
      </c>
      <c r="C13" s="10" t="s">
        <v>170</v>
      </c>
      <c r="D13" s="7" t="s">
        <v>34</v>
      </c>
      <c r="E13" s="10" t="s">
        <v>97</v>
      </c>
      <c r="F13" s="10" t="s">
        <v>184</v>
      </c>
      <c r="G13" s="10" t="s">
        <v>52</v>
      </c>
      <c r="H13" s="10" t="s">
        <v>110</v>
      </c>
      <c r="I13" s="10" t="s">
        <v>124</v>
      </c>
    </row>
    <row r="14" spans="1:9" s="10" customFormat="1" ht="21" x14ac:dyDescent="0.7">
      <c r="A14" s="7" t="s">
        <v>35</v>
      </c>
      <c r="B14" s="10" t="s">
        <v>3</v>
      </c>
      <c r="C14" s="10" t="s">
        <v>171</v>
      </c>
      <c r="D14" s="7" t="s">
        <v>35</v>
      </c>
      <c r="E14" s="10" t="s">
        <v>50</v>
      </c>
      <c r="F14" s="10" t="s">
        <v>185</v>
      </c>
      <c r="G14" s="10" t="s">
        <v>63</v>
      </c>
      <c r="H14" s="10" t="s">
        <v>111</v>
      </c>
      <c r="I14" s="10" t="s">
        <v>125</v>
      </c>
    </row>
    <row r="15" spans="1:9" s="10" customFormat="1" ht="21" x14ac:dyDescent="0.7">
      <c r="A15" s="7" t="s">
        <v>36</v>
      </c>
      <c r="B15" s="10" t="s">
        <v>15</v>
      </c>
      <c r="C15" s="10" t="s">
        <v>172</v>
      </c>
      <c r="D15" s="7" t="s">
        <v>36</v>
      </c>
      <c r="E15" s="10" t="s">
        <v>51</v>
      </c>
      <c r="F15" s="10" t="s">
        <v>186</v>
      </c>
      <c r="G15" s="10" t="s">
        <v>64</v>
      </c>
      <c r="H15" s="10" t="s">
        <v>112</v>
      </c>
      <c r="I15" s="10" t="s">
        <v>126</v>
      </c>
    </row>
    <row r="16" spans="1:9" s="10" customFormat="1" ht="21" x14ac:dyDescent="0.7">
      <c r="A16" s="7" t="s">
        <v>39</v>
      </c>
      <c r="B16" s="10" t="s">
        <v>99</v>
      </c>
      <c r="C16" s="10" t="s">
        <v>173</v>
      </c>
      <c r="D16" s="7" t="s">
        <v>39</v>
      </c>
      <c r="E16" s="10" t="s">
        <v>65</v>
      </c>
      <c r="F16" s="10" t="s">
        <v>187</v>
      </c>
      <c r="G16" s="10" t="s">
        <v>66</v>
      </c>
      <c r="H16" s="10" t="s">
        <v>113</v>
      </c>
      <c r="I16" s="10" t="s">
        <v>127</v>
      </c>
    </row>
    <row r="19" spans="7:10" x14ac:dyDescent="0.6">
      <c r="G19" s="1"/>
      <c r="H19" s="1"/>
      <c r="I19"/>
      <c r="J19"/>
    </row>
    <row r="20" spans="7:10" x14ac:dyDescent="0.6">
      <c r="G20" s="1"/>
      <c r="H20" s="1"/>
      <c r="I20"/>
      <c r="J20"/>
    </row>
    <row r="21" spans="7:10" x14ac:dyDescent="0.6">
      <c r="G21" s="1"/>
      <c r="H21" s="1"/>
      <c r="I21"/>
      <c r="J21"/>
    </row>
    <row r="22" spans="7:10" x14ac:dyDescent="0.6">
      <c r="G22" s="1"/>
      <c r="H22" s="1"/>
      <c r="I22"/>
      <c r="J22"/>
    </row>
    <row r="23" spans="7:10" x14ac:dyDescent="0.6">
      <c r="G23" s="1"/>
      <c r="H23" s="1"/>
      <c r="I23"/>
      <c r="J23"/>
    </row>
    <row r="24" spans="7:10" x14ac:dyDescent="0.6">
      <c r="G24" s="1"/>
      <c r="H24" s="1"/>
      <c r="I24"/>
      <c r="J24"/>
    </row>
    <row r="25" spans="7:10" x14ac:dyDescent="0.6">
      <c r="G25" s="1"/>
      <c r="H25" s="1"/>
      <c r="I25"/>
      <c r="J25"/>
    </row>
    <row r="26" spans="7:10" x14ac:dyDescent="0.6">
      <c r="G26" s="1"/>
      <c r="H26" s="1"/>
      <c r="I26"/>
      <c r="J26"/>
    </row>
    <row r="27" spans="7:10" x14ac:dyDescent="0.6">
      <c r="G27" s="1"/>
      <c r="H27" s="1"/>
      <c r="I27"/>
      <c r="J27"/>
    </row>
  </sheetData>
  <sortState xmlns:xlrd2="http://schemas.microsoft.com/office/spreadsheetml/2017/richdata2" ref="H1:J16">
    <sortCondition ref="H2"/>
  </sortState>
  <phoneticPr fontId="24" type="noConversion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8DC0-D31F-40C3-B6B5-871F572687B1}">
  <dimension ref="A1:C16"/>
  <sheetViews>
    <sheetView workbookViewId="0">
      <selection activeCell="D11" sqref="D11"/>
    </sheetView>
  </sheetViews>
  <sheetFormatPr defaultRowHeight="17" x14ac:dyDescent="0.6"/>
  <cols>
    <col min="2" max="2" width="14.6640625" customWidth="1"/>
    <col min="3" max="3" width="25.08203125" style="1" customWidth="1"/>
  </cols>
  <sheetData>
    <row r="1" spans="1:3" ht="16" thickBot="1" x14ac:dyDescent="0.4">
      <c r="A1" s="2" t="s">
        <v>67</v>
      </c>
      <c r="B1" s="2" t="s">
        <v>68</v>
      </c>
      <c r="C1" s="5" t="s">
        <v>81</v>
      </c>
    </row>
    <row r="2" spans="1:3" ht="16.5" customHeight="1" thickBot="1" x14ac:dyDescent="0.4">
      <c r="A2" s="5">
        <v>1</v>
      </c>
      <c r="B2" s="3" t="s">
        <v>69</v>
      </c>
      <c r="C2" s="6" t="s">
        <v>86</v>
      </c>
    </row>
    <row r="3" spans="1:3" ht="16" thickBot="1" x14ac:dyDescent="0.4">
      <c r="A3" s="5">
        <v>2</v>
      </c>
      <c r="B3" s="4" t="s">
        <v>70</v>
      </c>
      <c r="C3" s="6" t="s">
        <v>84</v>
      </c>
    </row>
    <row r="4" spans="1:3" ht="16" thickBot="1" x14ac:dyDescent="0.4">
      <c r="A4" s="5">
        <v>3</v>
      </c>
      <c r="B4" s="4" t="s">
        <v>71</v>
      </c>
      <c r="C4" s="6" t="s">
        <v>95</v>
      </c>
    </row>
    <row r="5" spans="1:3" ht="17" customHeight="1" thickBot="1" x14ac:dyDescent="0.4">
      <c r="A5" s="5">
        <v>4</v>
      </c>
      <c r="B5" s="4" t="s">
        <v>72</v>
      </c>
      <c r="C5" s="6" t="s">
        <v>89</v>
      </c>
    </row>
    <row r="6" spans="1:3" ht="16" thickBot="1" x14ac:dyDescent="0.4">
      <c r="A6" s="5">
        <v>5</v>
      </c>
      <c r="B6" s="4" t="s">
        <v>73</v>
      </c>
      <c r="C6" s="6" t="s">
        <v>92</v>
      </c>
    </row>
    <row r="7" spans="1:3" ht="16" thickBot="1" x14ac:dyDescent="0.4">
      <c r="A7" s="5">
        <v>6</v>
      </c>
      <c r="B7" s="4" t="s">
        <v>74</v>
      </c>
      <c r="C7" s="6" t="s">
        <v>90</v>
      </c>
    </row>
    <row r="8" spans="1:3" ht="16" thickBot="1" x14ac:dyDescent="0.4">
      <c r="A8" s="5">
        <v>7</v>
      </c>
      <c r="B8" s="4" t="s">
        <v>75</v>
      </c>
      <c r="C8" s="6" t="s">
        <v>96</v>
      </c>
    </row>
    <row r="9" spans="1:3" ht="16" thickBot="1" x14ac:dyDescent="0.4">
      <c r="A9" s="5">
        <v>8</v>
      </c>
      <c r="B9" s="4" t="s">
        <v>76</v>
      </c>
      <c r="C9" s="6" t="s">
        <v>91</v>
      </c>
    </row>
    <row r="10" spans="1:3" ht="19" customHeight="1" thickBot="1" x14ac:dyDescent="0.4">
      <c r="A10" s="5">
        <v>9</v>
      </c>
      <c r="B10" s="4" t="s">
        <v>77</v>
      </c>
      <c r="C10" s="6" t="s">
        <v>93</v>
      </c>
    </row>
    <row r="11" spans="1:3" ht="19.5" customHeight="1" thickBot="1" x14ac:dyDescent="0.4">
      <c r="A11" s="5">
        <v>10</v>
      </c>
      <c r="B11" s="4" t="s">
        <v>69</v>
      </c>
      <c r="C11" s="6" t="s">
        <v>87</v>
      </c>
    </row>
    <row r="12" spans="1:3" ht="16" thickBot="1" x14ac:dyDescent="0.4">
      <c r="A12" s="5">
        <v>11</v>
      </c>
      <c r="B12" s="4" t="s">
        <v>78</v>
      </c>
      <c r="C12" s="6" t="s">
        <v>88</v>
      </c>
    </row>
    <row r="13" spans="1:3" ht="16" thickBot="1" x14ac:dyDescent="0.4">
      <c r="A13" s="5">
        <v>12</v>
      </c>
      <c r="B13" s="4" t="s">
        <v>79</v>
      </c>
      <c r="C13" s="6" t="s">
        <v>82</v>
      </c>
    </row>
    <row r="14" spans="1:3" ht="16" thickBot="1" x14ac:dyDescent="0.4">
      <c r="A14" s="5">
        <v>13</v>
      </c>
      <c r="B14" s="4" t="s">
        <v>79</v>
      </c>
      <c r="C14" s="6" t="s">
        <v>83</v>
      </c>
    </row>
    <row r="15" spans="1:3" ht="19.5" customHeight="1" thickBot="1" x14ac:dyDescent="0.4">
      <c r="A15" s="5">
        <v>14</v>
      </c>
      <c r="B15" s="4" t="s">
        <v>80</v>
      </c>
      <c r="C15" s="6" t="s">
        <v>94</v>
      </c>
    </row>
    <row r="16" spans="1:3" ht="16" thickBot="1" x14ac:dyDescent="0.4">
      <c r="A16" s="5">
        <v>15</v>
      </c>
      <c r="B16" s="4" t="s">
        <v>75</v>
      </c>
      <c r="C16" s="6" t="s">
        <v>85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HPLC</vt:lpstr>
      <vt:lpstr>table complete</vt:lpstr>
      <vt:lpstr>plant list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2021-11-03T07:24:52Z</dcterms:created>
  <dcterms:modified xsi:type="dcterms:W3CDTF">2024-05-07T13:44:02Z</dcterms:modified>
</cp:coreProperties>
</file>