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18401225\Desktop\Chapter 4_Strangles Article\"/>
    </mc:Choice>
  </mc:AlternateContent>
  <xr:revisionPtr revIDLastSave="0" documentId="13_ncr:1_{48488B4B-C390-48E5-84E7-679A1218A2AE}" xr6:coauthVersionLast="47" xr6:coauthVersionMax="47" xr10:uidLastSave="{00000000-0000-0000-0000-000000000000}"/>
  <bookViews>
    <workbookView xWindow="-28800" yWindow="90" windowWidth="28800" windowHeight="15510" firstSheet="2" activeTab="2" xr2:uid="{7DC935F4-3590-43B8-9779-3B5D74C868B0}"/>
  </bookViews>
  <sheets>
    <sheet name="Positive control design" sheetId="14" r:id="rId1"/>
    <sheet name="Primer set selection" sheetId="13" r:id="rId2"/>
    <sheet name="Primer opt" sheetId="1" r:id="rId3"/>
    <sheet name="GuHCl opt" sheetId="3" r:id="rId4"/>
    <sheet name="LOD + CV- no GuHCl" sheetId="4" r:id="rId5"/>
    <sheet name="LOD + CV- 20 mM GuHCl" sheetId="7" r:id="rId6"/>
    <sheet name="LOD comparison" sheetId="8" r:id="rId7"/>
    <sheet name="Clinical isolates PCR " sheetId="11" r:id="rId8"/>
    <sheet name="Clinical isolates LAMP" sheetId="12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4" i="12" l="1"/>
  <c r="N13" i="12"/>
  <c r="I14" i="8"/>
  <c r="I13" i="8"/>
  <c r="I12" i="8"/>
  <c r="I11" i="8"/>
  <c r="I10" i="8"/>
  <c r="I9" i="8"/>
  <c r="I8" i="8"/>
  <c r="I7" i="8"/>
  <c r="I6" i="8"/>
  <c r="I5" i="8"/>
  <c r="K15" i="8"/>
  <c r="J15" i="8"/>
  <c r="M11" i="4"/>
  <c r="M8" i="4"/>
  <c r="E39" i="1"/>
  <c r="E38" i="1"/>
  <c r="E37" i="1"/>
  <c r="E36" i="1"/>
  <c r="E35" i="1"/>
  <c r="E34" i="1"/>
  <c r="I4" i="1"/>
  <c r="H4" i="1"/>
  <c r="G4" i="1"/>
  <c r="I6" i="1"/>
  <c r="H6" i="1"/>
  <c r="G6" i="1"/>
  <c r="J5" i="1"/>
  <c r="I5" i="1"/>
  <c r="H5" i="1"/>
  <c r="G5" i="1"/>
  <c r="O8" i="12"/>
  <c r="O3" i="12"/>
  <c r="J6" i="1" l="1"/>
  <c r="J4" i="1"/>
  <c r="G14" i="8"/>
  <c r="D14" i="8"/>
  <c r="L3" i="12"/>
  <c r="I5" i="12"/>
  <c r="I3" i="12" s="1"/>
  <c r="I4" i="12"/>
  <c r="J13" i="8" l="1"/>
  <c r="J12" i="8"/>
  <c r="J11" i="8"/>
  <c r="J10" i="8"/>
  <c r="J9" i="8"/>
  <c r="J8" i="8"/>
  <c r="J7" i="8"/>
  <c r="J6" i="8"/>
  <c r="J5" i="8"/>
  <c r="I10" i="7"/>
  <c r="Q27" i="7"/>
  <c r="K27" i="7"/>
  <c r="E27" i="7"/>
  <c r="Q26" i="7"/>
  <c r="K26" i="7"/>
  <c r="E26" i="7"/>
  <c r="Q25" i="7"/>
  <c r="K25" i="7"/>
  <c r="E25" i="7"/>
  <c r="Q24" i="7"/>
  <c r="K24" i="7"/>
  <c r="E24" i="7"/>
  <c r="Q23" i="7"/>
  <c r="K23" i="7"/>
  <c r="E23" i="7"/>
  <c r="Q22" i="7"/>
  <c r="K22" i="7"/>
  <c r="E22" i="7"/>
  <c r="Q21" i="7"/>
  <c r="K21" i="7"/>
  <c r="E21" i="7"/>
  <c r="Q20" i="7"/>
  <c r="K20" i="7"/>
  <c r="E20" i="7"/>
  <c r="Q19" i="7"/>
  <c r="K19" i="7"/>
  <c r="E19" i="7"/>
  <c r="Q18" i="7"/>
  <c r="K18" i="7"/>
  <c r="E18" i="7"/>
  <c r="K13" i="7"/>
  <c r="I13" i="7"/>
  <c r="K12" i="7"/>
  <c r="I12" i="7"/>
  <c r="K11" i="7"/>
  <c r="I11" i="7"/>
  <c r="K10" i="7"/>
  <c r="K9" i="7"/>
  <c r="I9" i="7"/>
  <c r="K8" i="7"/>
  <c r="I8" i="7"/>
  <c r="K7" i="7"/>
  <c r="I7" i="7"/>
  <c r="K6" i="7"/>
  <c r="I6" i="7"/>
  <c r="K5" i="7"/>
  <c r="I5" i="7"/>
  <c r="K13" i="4"/>
  <c r="K12" i="4"/>
  <c r="K11" i="4"/>
  <c r="K10" i="4"/>
  <c r="K9" i="4"/>
  <c r="K8" i="4"/>
  <c r="K7" i="4"/>
  <c r="K6" i="4"/>
  <c r="K5" i="4"/>
  <c r="I5" i="4"/>
  <c r="I13" i="4"/>
  <c r="I12" i="4"/>
  <c r="I11" i="4"/>
  <c r="I10" i="4"/>
  <c r="I9" i="4"/>
  <c r="I8" i="4"/>
  <c r="I7" i="4"/>
  <c r="I6" i="4"/>
  <c r="Q25" i="4"/>
  <c r="Q24" i="4"/>
  <c r="Q23" i="4"/>
  <c r="Q22" i="4"/>
  <c r="Q21" i="4"/>
  <c r="Q20" i="4"/>
  <c r="Q19" i="4"/>
  <c r="Q18" i="4"/>
  <c r="Q17" i="4"/>
  <c r="K25" i="4"/>
  <c r="K24" i="4"/>
  <c r="K23" i="4"/>
  <c r="K22" i="4"/>
  <c r="K21" i="4"/>
  <c r="K20" i="4"/>
  <c r="K19" i="4"/>
  <c r="K18" i="4"/>
  <c r="K17" i="4"/>
  <c r="E25" i="4"/>
  <c r="E24" i="4"/>
  <c r="E23" i="4"/>
  <c r="E22" i="4"/>
  <c r="E20" i="4"/>
  <c r="E21" i="4"/>
  <c r="E19" i="4"/>
  <c r="E18" i="4"/>
  <c r="E17" i="4"/>
  <c r="J14" i="8" l="1"/>
</calcChain>
</file>

<file path=xl/sharedStrings.xml><?xml version="1.0" encoding="utf-8"?>
<sst xmlns="http://schemas.openxmlformats.org/spreadsheetml/2006/main" count="559" uniqueCount="327">
  <si>
    <t>Primer</t>
  </si>
  <si>
    <r>
      <t>Concentration (</t>
    </r>
    <r>
      <rPr>
        <sz val="11"/>
        <color theme="1"/>
        <rFont val="Aptos Narrow"/>
        <family val="2"/>
      </rPr>
      <t>µM)</t>
    </r>
  </si>
  <si>
    <t>Concentration 1</t>
  </si>
  <si>
    <t>Concentration 2</t>
  </si>
  <si>
    <t>Concentration 3</t>
  </si>
  <si>
    <t>F3/B3</t>
  </si>
  <si>
    <t>FIP/BIP</t>
  </si>
  <si>
    <t>Loop B</t>
  </si>
  <si>
    <t>Concentration</t>
  </si>
  <si>
    <t>Tp (mm:ss) 1</t>
  </si>
  <si>
    <t>Tp (mm:ss) 2</t>
  </si>
  <si>
    <t>Tp (mm:ss) 3</t>
  </si>
  <si>
    <t xml:space="preserve">Primer set selection </t>
  </si>
  <si>
    <t>Primer set 1</t>
  </si>
  <si>
    <t>Sequence (5'-3')</t>
  </si>
  <si>
    <t>Length (bp)</t>
  </si>
  <si>
    <t>5' pos</t>
  </si>
  <si>
    <t>3' pos</t>
  </si>
  <si>
    <t>F3</t>
  </si>
  <si>
    <t>GCGATATAGCCATAAGTGGAG</t>
  </si>
  <si>
    <t>B3</t>
  </si>
  <si>
    <t>ATTGTCTTCTATCCCCATCAG</t>
  </si>
  <si>
    <t>FIP</t>
  </si>
  <si>
    <t>TGCCTGTAAATCCCCAACAGAGGGCCTCATCAGCCCAAAAAGTTC</t>
  </si>
  <si>
    <t>F2</t>
  </si>
  <si>
    <t>GCCTCATCAGCCCAAAAAGTTC</t>
  </si>
  <si>
    <t>F1c</t>
  </si>
  <si>
    <t>TGCCTGTAAATCCCCAACAGAGG</t>
  </si>
  <si>
    <t>BIP</t>
  </si>
  <si>
    <t>AGAGGTCTTGATTCAGCAAGGGCACATCGATGAAAGGTGCATCA</t>
  </si>
  <si>
    <t>B2</t>
  </si>
  <si>
    <t>ACATCGATGAAAGGTGCATCA</t>
  </si>
  <si>
    <t>B1c</t>
  </si>
  <si>
    <t>AGAGGTCTTGATTCAGCAAGGGC</t>
  </si>
  <si>
    <t>LB</t>
  </si>
  <si>
    <t>Primer set 2</t>
  </si>
  <si>
    <t>AACTCTGAGGTTAGTCGTAC</t>
  </si>
  <si>
    <t>ATCATCTCTACCATACGCAG</t>
  </si>
  <si>
    <t>GGCATCTCCACTTATGGCTATATCCGACTCCAAGATTATCGCG</t>
  </si>
  <si>
    <t>CGACTCCAAGATTATCGCG</t>
  </si>
  <si>
    <t>GGCATCTCCACTTATGGCTATATC</t>
  </si>
  <si>
    <t>TCATCAGCCCAAAAAGTTCGAAAGCTGAATCAAGACCTCTCAA</t>
  </si>
  <si>
    <t>GCTGAATCAAGACCTCTCAA</t>
  </si>
  <si>
    <t>TCATCAGCCCAAAAAGTTCGAAA</t>
  </si>
  <si>
    <t>GCCTCTGTTGGGGATTTACAG</t>
  </si>
  <si>
    <t>Primer set 3</t>
  </si>
  <si>
    <t>GAAAACTAAGTGCCGGTGCA</t>
  </si>
  <si>
    <t>AGCCCTTGCTGAATCAAGAC</t>
  </si>
  <si>
    <t>TCTTGGAGTCGCCGTACGACTAAAGTGTGTTGGGAGGGACAA</t>
  </si>
  <si>
    <t>AAGTGTGTTGGGAGGGACAA</t>
  </si>
  <si>
    <t>TCTTGGAGTCGCCGTACGACTA</t>
  </si>
  <si>
    <t>AAGTGGAGATGCCTCATCAGCCGCCTGTAAATCCCCAACAGA</t>
  </si>
  <si>
    <t>GCCTGTAAATCCCCAACAGA</t>
  </si>
  <si>
    <t>AAGTGGAGATGCCTCATCAGCC</t>
  </si>
  <si>
    <t>Tp (mm:ss)</t>
  </si>
  <si>
    <t>Primer set</t>
  </si>
  <si>
    <r>
      <t>Tp (mm:ss) (1 ng/</t>
    </r>
    <r>
      <rPr>
        <sz val="11"/>
        <color theme="1"/>
        <rFont val="Aptos Narrow"/>
        <family val="2"/>
      </rPr>
      <t>µl)</t>
    </r>
  </si>
  <si>
    <r>
      <t>Tp (mm:ss) 0.1 ng/</t>
    </r>
    <r>
      <rPr>
        <sz val="11"/>
        <color theme="1"/>
        <rFont val="Aptos Narrow"/>
        <family val="2"/>
      </rPr>
      <t>µl)</t>
    </r>
  </si>
  <si>
    <t>Set 1</t>
  </si>
  <si>
    <t>Set 2</t>
  </si>
  <si>
    <t>Set 3</t>
  </si>
  <si>
    <t>NO TIME RECORDED</t>
  </si>
  <si>
    <t>RT-LAMP results 1</t>
  </si>
  <si>
    <t>RT-LAMP results 2</t>
  </si>
  <si>
    <t xml:space="preserve">Guanidine hydrochloride (GuHCl) optimisation </t>
  </si>
  <si>
    <t>GuHCl concentration</t>
  </si>
  <si>
    <t>0 mM</t>
  </si>
  <si>
    <t>5 mM</t>
  </si>
  <si>
    <t>10 mM</t>
  </si>
  <si>
    <t>20 mM</t>
  </si>
  <si>
    <t>30 mM</t>
  </si>
  <si>
    <t>40 mM</t>
  </si>
  <si>
    <t>50 mM</t>
  </si>
  <si>
    <t>60 mM</t>
  </si>
  <si>
    <t>Initial concentration screen</t>
  </si>
  <si>
    <t>GuHCl concentration LOD challenge</t>
  </si>
  <si>
    <r>
      <t>Sample concentration (ng/</t>
    </r>
    <r>
      <rPr>
        <sz val="11"/>
        <color theme="1"/>
        <rFont val="Aptos Narrow"/>
        <family val="2"/>
      </rPr>
      <t>µl)</t>
    </r>
  </si>
  <si>
    <t>0 mM GuHCl</t>
  </si>
  <si>
    <t>10 mM GuHCl</t>
  </si>
  <si>
    <t>20 mM GuHCl</t>
  </si>
  <si>
    <t>30 mM GuHCl</t>
  </si>
  <si>
    <r>
      <t>1x10</t>
    </r>
    <r>
      <rPr>
        <vertAlign val="superscript"/>
        <sz val="11"/>
        <color theme="1"/>
        <rFont val="Aptos Narrow"/>
        <family val="2"/>
        <scheme val="minor"/>
      </rPr>
      <t>-7</t>
    </r>
  </si>
  <si>
    <r>
      <t>1x10</t>
    </r>
    <r>
      <rPr>
        <vertAlign val="superscript"/>
        <sz val="11"/>
        <color theme="1"/>
        <rFont val="Aptos Narrow"/>
        <family val="2"/>
        <scheme val="minor"/>
      </rPr>
      <t>-8</t>
    </r>
  </si>
  <si>
    <r>
      <t>1x10</t>
    </r>
    <r>
      <rPr>
        <vertAlign val="superscript"/>
        <sz val="11"/>
        <color theme="1"/>
        <rFont val="Aptos Narrow"/>
        <family val="2"/>
        <scheme val="minor"/>
      </rPr>
      <t>-9</t>
    </r>
  </si>
  <si>
    <t>25:58</t>
  </si>
  <si>
    <t>LOD + CV - No GuHCl</t>
  </si>
  <si>
    <t>CV Inter</t>
  </si>
  <si>
    <t xml:space="preserve">Mean tp </t>
  </si>
  <si>
    <t>STD</t>
  </si>
  <si>
    <t>STD (Time)</t>
  </si>
  <si>
    <t>CV inter</t>
  </si>
  <si>
    <r>
      <t>1x10</t>
    </r>
    <r>
      <rPr>
        <vertAlign val="superscript"/>
        <sz val="11"/>
        <color theme="1"/>
        <rFont val="Aptos Narrow"/>
        <family val="2"/>
        <scheme val="minor"/>
      </rPr>
      <t>-1</t>
    </r>
    <r>
      <rPr>
        <sz val="11"/>
        <color theme="1"/>
        <rFont val="Aptos Narrow"/>
        <family val="2"/>
        <scheme val="minor"/>
      </rPr>
      <t xml:space="preserve"> ng/</t>
    </r>
    <r>
      <rPr>
        <sz val="11"/>
        <color theme="1"/>
        <rFont val="Aptos Narrow"/>
        <family val="2"/>
      </rPr>
      <t>µ</t>
    </r>
    <r>
      <rPr>
        <sz val="11"/>
        <color theme="1"/>
        <rFont val="Calibri"/>
        <family val="2"/>
      </rPr>
      <t>l</t>
    </r>
    <r>
      <rPr>
        <sz val="11"/>
        <color theme="1"/>
        <rFont val="Aptos Narrow"/>
        <family val="2"/>
        <scheme val="minor"/>
      </rPr>
      <t xml:space="preserve"> </t>
    </r>
  </si>
  <si>
    <r>
      <t>1x10</t>
    </r>
    <r>
      <rPr>
        <vertAlign val="superscript"/>
        <sz val="11"/>
        <color theme="1"/>
        <rFont val="Aptos Narrow"/>
        <family val="2"/>
        <scheme val="minor"/>
      </rPr>
      <t>-2</t>
    </r>
    <r>
      <rPr>
        <sz val="11"/>
        <color theme="1"/>
        <rFont val="Aptos Narrow"/>
        <family val="2"/>
        <scheme val="minor"/>
      </rPr>
      <t xml:space="preserve"> ng/</t>
    </r>
    <r>
      <rPr>
        <sz val="11"/>
        <color theme="1"/>
        <rFont val="Aptos Narrow"/>
        <family val="2"/>
      </rPr>
      <t>µ</t>
    </r>
    <r>
      <rPr>
        <sz val="11"/>
        <color theme="1"/>
        <rFont val="Calibri"/>
        <family val="2"/>
      </rPr>
      <t>l</t>
    </r>
  </si>
  <si>
    <r>
      <t>1x10</t>
    </r>
    <r>
      <rPr>
        <vertAlign val="superscript"/>
        <sz val="11"/>
        <color theme="1"/>
        <rFont val="Aptos Narrow"/>
        <family val="2"/>
        <scheme val="minor"/>
      </rPr>
      <t>-3</t>
    </r>
    <r>
      <rPr>
        <sz val="11"/>
        <color theme="1"/>
        <rFont val="Aptos Narrow"/>
        <family val="2"/>
        <scheme val="minor"/>
      </rPr>
      <t xml:space="preserve"> ng/µl</t>
    </r>
  </si>
  <si>
    <r>
      <t>1x10</t>
    </r>
    <r>
      <rPr>
        <vertAlign val="superscript"/>
        <sz val="11"/>
        <color theme="1"/>
        <rFont val="Aptos Narrow"/>
        <family val="2"/>
        <scheme val="minor"/>
      </rPr>
      <t>-4</t>
    </r>
    <r>
      <rPr>
        <sz val="11"/>
        <color theme="1"/>
        <rFont val="Aptos Narrow"/>
        <family val="2"/>
        <scheme val="minor"/>
      </rPr>
      <t xml:space="preserve"> ng/µl</t>
    </r>
  </si>
  <si>
    <r>
      <t>1x10</t>
    </r>
    <r>
      <rPr>
        <vertAlign val="superscript"/>
        <sz val="11"/>
        <color theme="1"/>
        <rFont val="Aptos Narrow"/>
        <family val="2"/>
        <scheme val="minor"/>
      </rPr>
      <t>-5</t>
    </r>
    <r>
      <rPr>
        <sz val="11"/>
        <color theme="1"/>
        <rFont val="Aptos Narrow"/>
        <family val="2"/>
        <scheme val="minor"/>
      </rPr>
      <t xml:space="preserve"> ng/µl</t>
    </r>
  </si>
  <si>
    <r>
      <t>1x10</t>
    </r>
    <r>
      <rPr>
        <vertAlign val="superscript"/>
        <sz val="11"/>
        <color theme="1"/>
        <rFont val="Aptos Narrow"/>
        <family val="2"/>
        <scheme val="minor"/>
      </rPr>
      <t>-6</t>
    </r>
    <r>
      <rPr>
        <sz val="11"/>
        <color theme="1"/>
        <rFont val="Aptos Narrow"/>
        <family val="2"/>
        <scheme val="minor"/>
      </rPr>
      <t xml:space="preserve"> ng/µl</t>
    </r>
  </si>
  <si>
    <r>
      <t>1x10</t>
    </r>
    <r>
      <rPr>
        <vertAlign val="superscript"/>
        <sz val="11"/>
        <color theme="1"/>
        <rFont val="Aptos Narrow"/>
        <family val="2"/>
        <scheme val="minor"/>
      </rPr>
      <t>-7</t>
    </r>
    <r>
      <rPr>
        <sz val="11"/>
        <color theme="1"/>
        <rFont val="Aptos Narrow"/>
        <family val="2"/>
        <scheme val="minor"/>
      </rPr>
      <t xml:space="preserve"> ng/µl</t>
    </r>
  </si>
  <si>
    <r>
      <t>1x10</t>
    </r>
    <r>
      <rPr>
        <vertAlign val="superscript"/>
        <sz val="11"/>
        <color theme="1"/>
        <rFont val="Aptos Narrow"/>
        <family val="2"/>
        <scheme val="minor"/>
      </rPr>
      <t>-8</t>
    </r>
    <r>
      <rPr>
        <sz val="11"/>
        <color theme="1"/>
        <rFont val="Aptos Narrow"/>
        <family val="2"/>
        <scheme val="minor"/>
      </rPr>
      <t xml:space="preserve"> ng/µl</t>
    </r>
  </si>
  <si>
    <r>
      <t>1 ng/</t>
    </r>
    <r>
      <rPr>
        <sz val="11"/>
        <color theme="1"/>
        <rFont val="Aptos Narrow"/>
        <family val="2"/>
      </rPr>
      <t>µ</t>
    </r>
    <r>
      <rPr>
        <sz val="11"/>
        <color theme="1"/>
        <rFont val="Calibri"/>
        <family val="2"/>
      </rPr>
      <t>l</t>
    </r>
    <r>
      <rPr>
        <sz val="11"/>
        <color theme="1"/>
        <rFont val="Aptos Narrow"/>
        <family val="2"/>
        <scheme val="minor"/>
      </rPr>
      <t xml:space="preserve"> </t>
    </r>
  </si>
  <si>
    <t>Assay 1</t>
  </si>
  <si>
    <t>Tp 1a</t>
  </si>
  <si>
    <t>Tp 1b</t>
  </si>
  <si>
    <t>Tp 1c</t>
  </si>
  <si>
    <t>Mean</t>
  </si>
  <si>
    <t>Assay 2</t>
  </si>
  <si>
    <t>Tp 2a</t>
  </si>
  <si>
    <t>Tp 2b</t>
  </si>
  <si>
    <t>Tp 2c</t>
  </si>
  <si>
    <t>Tp 3a</t>
  </si>
  <si>
    <t>Tp 3b</t>
  </si>
  <si>
    <t>Tp 3c</t>
  </si>
  <si>
    <t>1 ng/µl</t>
  </si>
  <si>
    <t>LOD + CV - 20 mM GuHCl</t>
  </si>
  <si>
    <r>
      <t>1x10</t>
    </r>
    <r>
      <rPr>
        <vertAlign val="superscript"/>
        <sz val="11"/>
        <color theme="1"/>
        <rFont val="Aptos Narrow"/>
        <family val="2"/>
        <scheme val="minor"/>
      </rPr>
      <t>-9</t>
    </r>
    <r>
      <rPr>
        <sz val="11"/>
        <color theme="1"/>
        <rFont val="Aptos Narrow"/>
        <family val="2"/>
        <scheme val="minor"/>
      </rPr>
      <t xml:space="preserve"> ng/µl</t>
    </r>
  </si>
  <si>
    <t>INC</t>
  </si>
  <si>
    <t xml:space="preserve">Comparison of 0 mM GuHCl and 20 mM GuHCl LOD </t>
  </si>
  <si>
    <r>
      <t>DNA concentration (ng/</t>
    </r>
    <r>
      <rPr>
        <sz val="11"/>
        <color theme="1"/>
        <rFont val="Aptos Narrow"/>
        <family val="2"/>
      </rPr>
      <t>µl) [copy no/µl]</t>
    </r>
  </si>
  <si>
    <t>No GuHCl</t>
  </si>
  <si>
    <t>Average Tp (mm:ss)</t>
  </si>
  <si>
    <t>Inter-CV (%)</t>
  </si>
  <si>
    <t>Tp difference (mm:ss)</t>
  </si>
  <si>
    <t>Inter-CV difference (%)</t>
  </si>
  <si>
    <t>Comparison</t>
  </si>
  <si>
    <t>Average STD (mm:ss)</t>
  </si>
  <si>
    <t>-02:46</t>
  </si>
  <si>
    <t>-03:04</t>
  </si>
  <si>
    <t>-03:31</t>
  </si>
  <si>
    <t>-03:59</t>
  </si>
  <si>
    <t>-03:35</t>
  </si>
  <si>
    <t>-03:32</t>
  </si>
  <si>
    <t>-03:09</t>
  </si>
  <si>
    <t>-08:04</t>
  </si>
  <si>
    <t>-08:33</t>
  </si>
  <si>
    <t>1 ng/µl (5.3x10⁹)</t>
  </si>
  <si>
    <t>1x10⁻¹ ng/µl (5.3x10⁸)</t>
  </si>
  <si>
    <r>
      <t>1x10⁻² ng/</t>
    </r>
    <r>
      <rPr>
        <sz val="11"/>
        <color theme="1"/>
        <rFont val="Aptos Narrow"/>
        <family val="2"/>
      </rPr>
      <t>µ</t>
    </r>
    <r>
      <rPr>
        <sz val="11"/>
        <color theme="1"/>
        <rFont val="Calibri"/>
        <family val="2"/>
      </rPr>
      <t>l</t>
    </r>
    <r>
      <rPr>
        <sz val="11"/>
        <color theme="1"/>
        <rFont val="Aptos Narrow"/>
        <family val="2"/>
        <scheme val="minor"/>
      </rPr>
      <t xml:space="preserve"> (5.3x10</t>
    </r>
    <r>
      <rPr>
        <vertAlign val="superscript"/>
        <sz val="11"/>
        <color theme="1"/>
        <rFont val="Aptos Narrow"/>
        <family val="2"/>
        <scheme val="minor"/>
      </rPr>
      <t>⁷</t>
    </r>
    <r>
      <rPr>
        <sz val="11"/>
        <color theme="1"/>
        <rFont val="Aptos Narrow"/>
        <family val="2"/>
        <scheme val="minor"/>
      </rPr>
      <t>)</t>
    </r>
  </si>
  <si>
    <r>
      <t>1x10⁻³ ng/µl (5.3x10</t>
    </r>
    <r>
      <rPr>
        <vertAlign val="superscript"/>
        <sz val="11"/>
        <color theme="1"/>
        <rFont val="Aptos Narrow"/>
        <family val="2"/>
        <scheme val="minor"/>
      </rPr>
      <t>⁶</t>
    </r>
    <r>
      <rPr>
        <sz val="11"/>
        <color theme="1"/>
        <rFont val="Aptos Narrow"/>
        <family val="2"/>
        <scheme val="minor"/>
      </rPr>
      <t>)</t>
    </r>
  </si>
  <si>
    <r>
      <t>1x10⁻⁴ ng/µl (5.3x10</t>
    </r>
    <r>
      <rPr>
        <vertAlign val="superscript"/>
        <sz val="11"/>
        <color theme="1"/>
        <rFont val="Aptos Narrow"/>
        <family val="2"/>
        <scheme val="minor"/>
      </rPr>
      <t>5</t>
    </r>
    <r>
      <rPr>
        <sz val="11"/>
        <color theme="1"/>
        <rFont val="Aptos Narrow"/>
        <family val="2"/>
        <scheme val="minor"/>
      </rPr>
      <t>)</t>
    </r>
  </si>
  <si>
    <t>1x10⁻⁵ ng/µl (5.3x10⁴)</t>
  </si>
  <si>
    <t>1x10⁻⁶ ng/µl (5.3x10³)</t>
  </si>
  <si>
    <r>
      <t>1x10⁻⁷ ng/µl (5.3x10</t>
    </r>
    <r>
      <rPr>
        <vertAlign val="superscript"/>
        <sz val="11"/>
        <color theme="1"/>
        <rFont val="Aptos Narrow"/>
        <family val="2"/>
        <scheme val="minor"/>
      </rPr>
      <t>²</t>
    </r>
    <r>
      <rPr>
        <sz val="11"/>
        <color theme="1"/>
        <rFont val="Aptos Narrow"/>
        <family val="2"/>
        <scheme val="minor"/>
      </rPr>
      <t>)</t>
    </r>
  </si>
  <si>
    <t>1x10⁻⁸ ng/µl (53)</t>
  </si>
  <si>
    <t>Expected product size: 195</t>
  </si>
  <si>
    <t>Clinical isolates LAMP results</t>
  </si>
  <si>
    <r>
      <t xml:space="preserve">Streptococcus equi </t>
    </r>
    <r>
      <rPr>
        <b/>
        <sz val="14"/>
        <color theme="1"/>
        <rFont val="Aptos Narrow"/>
        <family val="2"/>
        <scheme val="minor"/>
      </rPr>
      <t xml:space="preserve">subspecies </t>
    </r>
    <r>
      <rPr>
        <b/>
        <i/>
        <sz val="14"/>
        <color theme="1"/>
        <rFont val="Aptos Narrow"/>
        <family val="2"/>
        <scheme val="minor"/>
      </rPr>
      <t xml:space="preserve">equi </t>
    </r>
    <r>
      <rPr>
        <b/>
        <sz val="14"/>
        <color theme="1"/>
        <rFont val="Aptos Narrow"/>
        <family val="2"/>
        <scheme val="minor"/>
      </rPr>
      <t xml:space="preserve">clinical isolates PCR confirmation </t>
    </r>
  </si>
  <si>
    <r>
      <t xml:space="preserve">SE = </t>
    </r>
    <r>
      <rPr>
        <i/>
        <sz val="11"/>
        <color theme="1"/>
        <rFont val="Aptos Narrow"/>
        <family val="2"/>
        <scheme val="minor"/>
      </rPr>
      <t xml:space="preserve">Streptococcus equi </t>
    </r>
    <r>
      <rPr>
        <sz val="11"/>
        <color theme="1"/>
        <rFont val="Aptos Narrow"/>
        <family val="2"/>
        <scheme val="minor"/>
      </rPr>
      <t xml:space="preserve">subspecies </t>
    </r>
    <r>
      <rPr>
        <i/>
        <sz val="11"/>
        <color theme="1"/>
        <rFont val="Aptos Narrow"/>
        <family val="2"/>
        <scheme val="minor"/>
      </rPr>
      <t>equi</t>
    </r>
  </si>
  <si>
    <r>
      <t xml:space="preserve">SZ = </t>
    </r>
    <r>
      <rPr>
        <i/>
        <sz val="11"/>
        <color theme="1"/>
        <rFont val="Aptos Narrow"/>
        <family val="2"/>
        <scheme val="minor"/>
      </rPr>
      <t xml:space="preserve">Streptococcus equi </t>
    </r>
    <r>
      <rPr>
        <sz val="11"/>
        <color theme="1"/>
        <rFont val="Aptos Narrow"/>
        <family val="2"/>
        <scheme val="minor"/>
      </rPr>
      <t xml:space="preserve">subspecies </t>
    </r>
    <r>
      <rPr>
        <i/>
        <sz val="11"/>
        <color theme="1"/>
        <rFont val="Aptos Narrow"/>
        <family val="2"/>
        <scheme val="minor"/>
      </rPr>
      <t xml:space="preserve">zooepidemicus </t>
    </r>
  </si>
  <si>
    <t xml:space="preserve">Total correct identification </t>
  </si>
  <si>
    <t>Total number of samples</t>
  </si>
  <si>
    <t>Tp 1 (mm:ss)</t>
  </si>
  <si>
    <t>Sample ID</t>
  </si>
  <si>
    <t>SE1A</t>
  </si>
  <si>
    <t>SE1B</t>
  </si>
  <si>
    <t>SE1C</t>
  </si>
  <si>
    <t>SE2A</t>
  </si>
  <si>
    <t>SE2B</t>
  </si>
  <si>
    <t>SE2C</t>
  </si>
  <si>
    <t>SZ1A</t>
  </si>
  <si>
    <t>SZ1B</t>
  </si>
  <si>
    <t>SZ1C</t>
  </si>
  <si>
    <t>SZ2A</t>
  </si>
  <si>
    <t>SZ2B</t>
  </si>
  <si>
    <t>SZ2C</t>
  </si>
  <si>
    <t>NA = No amplification</t>
  </si>
  <si>
    <t>NA</t>
  </si>
  <si>
    <t>Total correct ID</t>
  </si>
  <si>
    <t>Total samples</t>
  </si>
  <si>
    <t>SE3A</t>
  </si>
  <si>
    <t>SE3B</t>
  </si>
  <si>
    <t>SE3C</t>
  </si>
  <si>
    <t>SE4A</t>
  </si>
  <si>
    <t>SE4B</t>
  </si>
  <si>
    <t>SE4C</t>
  </si>
  <si>
    <t>SE5A</t>
  </si>
  <si>
    <t>SE5B</t>
  </si>
  <si>
    <t>SE5C</t>
  </si>
  <si>
    <t>+ve con 1</t>
  </si>
  <si>
    <t>+ve con 2</t>
  </si>
  <si>
    <t>Assay 3</t>
  </si>
  <si>
    <t>SE6A</t>
  </si>
  <si>
    <t>SE6B</t>
  </si>
  <si>
    <t>SE7A</t>
  </si>
  <si>
    <t>SE7B</t>
  </si>
  <si>
    <t>SE8A</t>
  </si>
  <si>
    <t>SE8B</t>
  </si>
  <si>
    <t>SE9A</t>
  </si>
  <si>
    <t>SE9B</t>
  </si>
  <si>
    <t>SE10A</t>
  </si>
  <si>
    <t>SE10B</t>
  </si>
  <si>
    <t>SZ3A</t>
  </si>
  <si>
    <t>SZ3B</t>
  </si>
  <si>
    <t>SZ3C</t>
  </si>
  <si>
    <t>Assay 4</t>
  </si>
  <si>
    <t>SE11A</t>
  </si>
  <si>
    <t>SE11B</t>
  </si>
  <si>
    <t>SE11C</t>
  </si>
  <si>
    <t>SZ4A</t>
  </si>
  <si>
    <t>SZ4B</t>
  </si>
  <si>
    <t>SZ4C</t>
  </si>
  <si>
    <t>SE12A</t>
  </si>
  <si>
    <t>SE12B</t>
  </si>
  <si>
    <t>SE12C</t>
  </si>
  <si>
    <t>SZ5A</t>
  </si>
  <si>
    <t>SZ5B</t>
  </si>
  <si>
    <t>SZ5C</t>
  </si>
  <si>
    <t>Assay 5</t>
  </si>
  <si>
    <t>Total number of isolates</t>
  </si>
  <si>
    <t>Clinical specificity</t>
  </si>
  <si>
    <t>Total SZ samples</t>
  </si>
  <si>
    <t>Total SZ isolates</t>
  </si>
  <si>
    <t>SE13A</t>
  </si>
  <si>
    <t>SE13B</t>
  </si>
  <si>
    <t>SE14A</t>
  </si>
  <si>
    <t>SE14B</t>
  </si>
  <si>
    <t>SE15A</t>
  </si>
  <si>
    <t>SE15B</t>
  </si>
  <si>
    <t>SE16A</t>
  </si>
  <si>
    <t>SE16B</t>
  </si>
  <si>
    <t>SE17A</t>
  </si>
  <si>
    <t>SE27B</t>
  </si>
  <si>
    <t>SE17B</t>
  </si>
  <si>
    <t>SE18A</t>
  </si>
  <si>
    <t>SE18B</t>
  </si>
  <si>
    <t>SZ6A</t>
  </si>
  <si>
    <t>SZ6B</t>
  </si>
  <si>
    <t xml:space="preserve">+ve con </t>
  </si>
  <si>
    <t>Assay 6</t>
  </si>
  <si>
    <t>SE19A</t>
  </si>
  <si>
    <t>SE19B</t>
  </si>
  <si>
    <t>SE20A</t>
  </si>
  <si>
    <t>SE20B</t>
  </si>
  <si>
    <t>SE21A</t>
  </si>
  <si>
    <t>SE21B</t>
  </si>
  <si>
    <t>SE22A</t>
  </si>
  <si>
    <t>SE22B</t>
  </si>
  <si>
    <t>SE23A</t>
  </si>
  <si>
    <t>SE23B</t>
  </si>
  <si>
    <t>SE24A</t>
  </si>
  <si>
    <t>SE24B</t>
  </si>
  <si>
    <t>SZ7A</t>
  </si>
  <si>
    <t>SZ7B</t>
  </si>
  <si>
    <t>Assay 7</t>
  </si>
  <si>
    <t>SE25A</t>
  </si>
  <si>
    <t>SE25B</t>
  </si>
  <si>
    <t>SE26A</t>
  </si>
  <si>
    <t>SE26B</t>
  </si>
  <si>
    <t>SE27A</t>
  </si>
  <si>
    <t>SE28A</t>
  </si>
  <si>
    <t>SE28B</t>
  </si>
  <si>
    <t>SE29A</t>
  </si>
  <si>
    <t>SE29B</t>
  </si>
  <si>
    <t>SE30B</t>
  </si>
  <si>
    <t>SE30A</t>
  </si>
  <si>
    <t>SZ8A</t>
  </si>
  <si>
    <t>SZ8B</t>
  </si>
  <si>
    <t>Assay 8</t>
  </si>
  <si>
    <t>Assay 9</t>
  </si>
  <si>
    <t>SE32A</t>
  </si>
  <si>
    <t>SE32B</t>
  </si>
  <si>
    <t>SE31A</t>
  </si>
  <si>
    <t>SE31B</t>
  </si>
  <si>
    <t>SE33A</t>
  </si>
  <si>
    <t>SE33B</t>
  </si>
  <si>
    <t>SE34A</t>
  </si>
  <si>
    <t>SE34B</t>
  </si>
  <si>
    <t>SE35A</t>
  </si>
  <si>
    <t>SE35B</t>
  </si>
  <si>
    <t>SE36A</t>
  </si>
  <si>
    <t>SE36B</t>
  </si>
  <si>
    <t>SZ9A</t>
  </si>
  <si>
    <t>SZ9B</t>
  </si>
  <si>
    <t>SE37A</t>
  </si>
  <si>
    <t>SE37B</t>
  </si>
  <si>
    <t>SE38A</t>
  </si>
  <si>
    <t>SE38B</t>
  </si>
  <si>
    <t>SE39A</t>
  </si>
  <si>
    <t>SE39B</t>
  </si>
  <si>
    <t>SE40A</t>
  </si>
  <si>
    <t>SE40B</t>
  </si>
  <si>
    <t>SE41A</t>
  </si>
  <si>
    <t>SE41B</t>
  </si>
  <si>
    <t>SE42A</t>
  </si>
  <si>
    <t>SE42B</t>
  </si>
  <si>
    <t>SZ10A</t>
  </si>
  <si>
    <t>SZ10B</t>
  </si>
  <si>
    <t>Assay 10</t>
  </si>
  <si>
    <t>SE43A</t>
  </si>
  <si>
    <t>SE43B</t>
  </si>
  <si>
    <t>SE44A</t>
  </si>
  <si>
    <t>SE44B</t>
  </si>
  <si>
    <t>SE45A</t>
  </si>
  <si>
    <t>SE45B</t>
  </si>
  <si>
    <t>SE46A</t>
  </si>
  <si>
    <t>SE46B</t>
  </si>
  <si>
    <t>SE47A</t>
  </si>
  <si>
    <t>SE47B</t>
  </si>
  <si>
    <t>SZ11A</t>
  </si>
  <si>
    <t>SZ11B</t>
  </si>
  <si>
    <t>Total SZ correct identification</t>
  </si>
  <si>
    <t xml:space="preserve">Average decrease </t>
  </si>
  <si>
    <t>-04:30</t>
  </si>
  <si>
    <t>Primer combination</t>
  </si>
  <si>
    <t>STDEV</t>
  </si>
  <si>
    <t>STDEV (mm:ss)</t>
  </si>
  <si>
    <t>Intra-CV (%)</t>
  </si>
  <si>
    <t>Combination 1</t>
  </si>
  <si>
    <t>Combination 2</t>
  </si>
  <si>
    <t>Combination 3</t>
  </si>
  <si>
    <t>RT-LAMP results 3</t>
  </si>
  <si>
    <t>Primer optimisation: Concentration</t>
  </si>
  <si>
    <t>Concentration 3 LOD</t>
  </si>
  <si>
    <t xml:space="preserve">DNA concentration </t>
  </si>
  <si>
    <t xml:space="preserve">No amplificaiton </t>
  </si>
  <si>
    <t>No amplification</t>
  </si>
  <si>
    <t xml:space="preserve">Synthetic positive control design </t>
  </si>
  <si>
    <t>Name</t>
  </si>
  <si>
    <t>5' position</t>
  </si>
  <si>
    <t>3' position</t>
  </si>
  <si>
    <t>Sequence (5'3')</t>
  </si>
  <si>
    <t>Str positive control</t>
  </si>
  <si>
    <t>TTTAGCATCAGAAAACTAAGTGCCGGTGCAGCATCAGTATTAGTTGCAACAAGTGTGTTGGGAGGGACAACTGTAAAAGCGAACTCTGAGGTTAGTCGTACGGCGACTCCAAGATTATCGCGTGATTTAAAAAATAGATTAAGCGATATAGCCATAAGTGGAGATGCCTCATCAGCCCAAAAAGTTCGAAATCTTCTAAAAGGCGCCTCTGTTGGGGATTTACAGGCATTATTGAGAGGTCTTGATTCAGCAAGGGCTGCGTATGGTAGAGATGATTATTACAATTTATTGATGCACCTTTCATCGATGTTAAATGATAAACCTGATGGGGATAGAAGACAATTAAGTTTGGC</t>
  </si>
  <si>
    <t>GenBank acc:</t>
  </si>
  <si>
    <t>U73162</t>
  </si>
  <si>
    <t>Tp difference (%)</t>
  </si>
  <si>
    <t xml:space="preserve">Clinical sensitivity </t>
  </si>
  <si>
    <t xml:space="preserve">Correct identification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</si>
</sst>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000"/>
    <numFmt numFmtId="166" formatCode="0.0%"/>
  </numFmts>
  <fonts count="1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1"/>
      <color theme="1"/>
      <name val="Aptos Narrow"/>
      <family val="2"/>
    </font>
    <font>
      <u/>
      <sz val="11"/>
      <color theme="1"/>
      <name val="Aptos Narrow"/>
      <family val="2"/>
      <scheme val="minor"/>
    </font>
    <font>
      <sz val="11"/>
      <color theme="1"/>
      <name val="Calibri"/>
      <family val="2"/>
    </font>
    <font>
      <i/>
      <sz val="11"/>
      <color theme="1"/>
      <name val="Aptos Narrow"/>
      <family val="2"/>
      <scheme val="minor"/>
    </font>
    <font>
      <i/>
      <sz val="10"/>
      <color theme="0" tint="-0.499984740745262"/>
      <name val="Aptos Narrow"/>
      <family val="2"/>
      <scheme val="minor"/>
    </font>
    <font>
      <sz val="11"/>
      <name val="Aptos Narrow"/>
      <family val="2"/>
      <scheme val="minor"/>
    </font>
    <font>
      <vertAlign val="superscript"/>
      <sz val="11"/>
      <color theme="1"/>
      <name val="Aptos Narrow"/>
      <family val="2"/>
      <scheme val="minor"/>
    </font>
    <font>
      <sz val="11"/>
      <color rgb="FF00B050"/>
      <name val="Aptos Narrow"/>
      <family val="2"/>
      <scheme val="minor"/>
    </font>
    <font>
      <sz val="11"/>
      <color theme="2"/>
      <name val="Aptos Narrow"/>
      <family val="2"/>
      <scheme val="minor"/>
    </font>
    <font>
      <b/>
      <i/>
      <sz val="14"/>
      <color theme="1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tted">
        <color theme="0" tint="-0.24994659260841701"/>
      </bottom>
      <diagonal/>
    </border>
    <border>
      <left/>
      <right/>
      <top/>
      <bottom style="dotted">
        <color theme="0" tint="-0.24994659260841701"/>
      </bottom>
      <diagonal/>
    </border>
    <border>
      <left/>
      <right style="thin">
        <color auto="1"/>
      </right>
      <top/>
      <bottom style="dotted">
        <color theme="0" tint="-0.24994659260841701"/>
      </bottom>
      <diagonal/>
    </border>
    <border>
      <left style="thin">
        <color auto="1"/>
      </left>
      <right/>
      <top style="dotted">
        <color theme="0" tint="-0.24994659260841701"/>
      </top>
      <bottom style="dotted">
        <color theme="0" tint="-0.24994659260841701"/>
      </bottom>
      <diagonal/>
    </border>
    <border>
      <left/>
      <right/>
      <top style="dotted">
        <color theme="0" tint="-0.24994659260841701"/>
      </top>
      <bottom style="dotted">
        <color theme="0" tint="-0.24994659260841701"/>
      </bottom>
      <diagonal/>
    </border>
    <border>
      <left/>
      <right style="thin">
        <color auto="1"/>
      </right>
      <top style="dotted">
        <color theme="0" tint="-0.24994659260841701"/>
      </top>
      <bottom style="dotted">
        <color theme="0" tint="-0.24994659260841701"/>
      </bottom>
      <diagonal/>
    </border>
    <border>
      <left style="thin">
        <color auto="1"/>
      </left>
      <right/>
      <top style="dotted">
        <color theme="0" tint="-0.24994659260841701"/>
      </top>
      <bottom style="thin">
        <color auto="1"/>
      </bottom>
      <diagonal/>
    </border>
    <border>
      <left/>
      <right/>
      <top style="dotted">
        <color theme="0" tint="-0.24994659260841701"/>
      </top>
      <bottom style="thin">
        <color auto="1"/>
      </bottom>
      <diagonal/>
    </border>
    <border>
      <left/>
      <right style="thin">
        <color auto="1"/>
      </right>
      <top style="dotted">
        <color theme="0" tint="-0.2499465926084170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theme="0" tint="-0.24994659260841701"/>
      </bottom>
      <diagonal/>
    </border>
    <border>
      <left/>
      <right/>
      <top style="thin">
        <color auto="1"/>
      </top>
      <bottom style="dotted">
        <color theme="0" tint="-0.24994659260841701"/>
      </bottom>
      <diagonal/>
    </border>
    <border>
      <left/>
      <right style="thin">
        <color auto="1"/>
      </right>
      <top style="thin">
        <color auto="1"/>
      </top>
      <bottom style="dotted">
        <color theme="0" tint="-0.24994659260841701"/>
      </bottom>
      <diagonal/>
    </border>
    <border>
      <left style="thin">
        <color auto="1"/>
      </left>
      <right/>
      <top style="dotted">
        <color theme="0" tint="-0.24994659260841701"/>
      </top>
      <bottom/>
      <diagonal/>
    </border>
    <border>
      <left/>
      <right/>
      <top style="dotted">
        <color theme="0" tint="-0.24994659260841701"/>
      </top>
      <bottom/>
      <diagonal/>
    </border>
    <border>
      <left/>
      <right style="thin">
        <color auto="1"/>
      </right>
      <top style="dotted">
        <color theme="0" tint="-0.2499465926084170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 style="dotted">
        <color theme="0" tint="-0.24994659260841701"/>
      </bottom>
      <diagonal/>
    </border>
    <border>
      <left/>
      <right style="dotted">
        <color auto="1"/>
      </right>
      <top style="thin">
        <color auto="1"/>
      </top>
      <bottom style="dotted">
        <color theme="0" tint="-0.24994659260841701"/>
      </bottom>
      <diagonal/>
    </border>
    <border>
      <left style="dotted">
        <color auto="1"/>
      </left>
      <right/>
      <top style="dotted">
        <color theme="0" tint="-0.24994659260841701"/>
      </top>
      <bottom style="dotted">
        <color theme="0" tint="-0.24994659260841701"/>
      </bottom>
      <diagonal/>
    </border>
    <border>
      <left/>
      <right style="dotted">
        <color auto="1"/>
      </right>
      <top style="dotted">
        <color theme="0" tint="-0.24994659260841701"/>
      </top>
      <bottom style="dotted">
        <color theme="0" tint="-0.24994659260841701"/>
      </bottom>
      <diagonal/>
    </border>
    <border>
      <left style="dotted">
        <color auto="1"/>
      </left>
      <right/>
      <top style="dotted">
        <color theme="0" tint="-0.24994659260841701"/>
      </top>
      <bottom style="thin">
        <color auto="1"/>
      </bottom>
      <diagonal/>
    </border>
    <border>
      <left/>
      <right style="dotted">
        <color auto="1"/>
      </right>
      <top style="dotted">
        <color theme="0" tint="-0.2499465926084170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96">
    <xf numFmtId="0" fontId="0" fillId="0" borderId="0" xfId="0"/>
    <xf numFmtId="0" fontId="0" fillId="2" borderId="0" xfId="0" applyFill="1"/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2" xfId="0" applyFill="1" applyBorder="1"/>
    <xf numFmtId="0" fontId="0" fillId="2" borderId="4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10" xfId="0" applyFill="1" applyBorder="1"/>
    <xf numFmtId="0" fontId="3" fillId="2" borderId="0" xfId="0" applyFont="1" applyFill="1"/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20" fontId="0" fillId="2" borderId="5" xfId="0" applyNumberFormat="1" applyFill="1" applyBorder="1" applyAlignment="1">
      <alignment horizontal="center" vertical="center"/>
    </xf>
    <xf numFmtId="20" fontId="0" fillId="2" borderId="8" xfId="0" applyNumberFormat="1" applyFill="1" applyBorder="1" applyAlignment="1">
      <alignment horizontal="center" vertical="center"/>
    </xf>
    <xf numFmtId="20" fontId="0" fillId="2" borderId="11" xfId="0" applyNumberForma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164" fontId="0" fillId="2" borderId="9" xfId="0" applyNumberFormat="1" applyFill="1" applyBorder="1" applyAlignment="1">
      <alignment horizontal="center"/>
    </xf>
    <xf numFmtId="164" fontId="0" fillId="2" borderId="12" xfId="0" applyNumberFormat="1" applyFill="1" applyBorder="1" applyAlignment="1">
      <alignment horizontal="center"/>
    </xf>
    <xf numFmtId="0" fontId="0" fillId="2" borderId="0" xfId="0" applyFill="1" applyAlignment="1">
      <alignment vertical="center"/>
    </xf>
    <xf numFmtId="0" fontId="0" fillId="2" borderId="1" xfId="0" applyFill="1" applyBorder="1" applyAlignment="1">
      <alignment vertical="center"/>
    </xf>
    <xf numFmtId="0" fontId="0" fillId="2" borderId="3" xfId="0" applyFill="1" applyBorder="1" applyAlignment="1">
      <alignment horizontal="center" vertical="center"/>
    </xf>
    <xf numFmtId="0" fontId="0" fillId="2" borderId="13" xfId="0" applyFill="1" applyBorder="1" applyAlignment="1">
      <alignment vertical="center"/>
    </xf>
    <xf numFmtId="0" fontId="0" fillId="2" borderId="18" xfId="0" applyFill="1" applyBorder="1" applyAlignment="1">
      <alignment vertical="center"/>
    </xf>
    <xf numFmtId="0" fontId="0" fillId="2" borderId="19" xfId="0" applyFill="1" applyBorder="1" applyAlignment="1">
      <alignment horizontal="center" vertical="center"/>
    </xf>
    <xf numFmtId="0" fontId="0" fillId="2" borderId="19" xfId="0" applyFill="1" applyBorder="1"/>
    <xf numFmtId="0" fontId="0" fillId="2" borderId="20" xfId="0" applyFill="1" applyBorder="1" applyAlignment="1">
      <alignment horizontal="center" vertical="center"/>
    </xf>
    <xf numFmtId="0" fontId="0" fillId="2" borderId="7" xfId="0" applyFill="1" applyBorder="1" applyAlignment="1">
      <alignment vertical="center"/>
    </xf>
    <xf numFmtId="0" fontId="0" fillId="2" borderId="8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9" fillId="2" borderId="7" xfId="0" applyFont="1" applyFill="1" applyBorder="1" applyAlignment="1">
      <alignment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8" xfId="0" applyFont="1" applyFill="1" applyBorder="1"/>
    <xf numFmtId="0" fontId="9" fillId="2" borderId="9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11" xfId="0" applyFont="1" applyFill="1" applyBorder="1"/>
    <xf numFmtId="0" fontId="9" fillId="2" borderId="12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vertical="center"/>
    </xf>
    <xf numFmtId="0" fontId="9" fillId="2" borderId="22" xfId="0" applyFont="1" applyFill="1" applyBorder="1" applyAlignment="1">
      <alignment horizontal="center" vertical="center"/>
    </xf>
    <xf numFmtId="0" fontId="9" fillId="2" borderId="22" xfId="0" applyFont="1" applyFill="1" applyBorder="1"/>
    <xf numFmtId="0" fontId="9" fillId="2" borderId="23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11" xfId="0" applyFont="1" applyFill="1" applyBorder="1"/>
    <xf numFmtId="0" fontId="10" fillId="2" borderId="12" xfId="0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20" fontId="0" fillId="2" borderId="0" xfId="0" applyNumberFormat="1" applyFill="1"/>
    <xf numFmtId="0" fontId="0" fillId="2" borderId="19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20" fontId="0" fillId="2" borderId="8" xfId="0" applyNumberFormat="1" applyFill="1" applyBorder="1" applyAlignment="1">
      <alignment horizontal="center"/>
    </xf>
    <xf numFmtId="20" fontId="0" fillId="2" borderId="9" xfId="0" applyNumberFormat="1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20" fontId="0" fillId="2" borderId="12" xfId="0" applyNumberForma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20" fontId="0" fillId="2" borderId="5" xfId="0" applyNumberFormat="1" applyFill="1" applyBorder="1" applyAlignment="1">
      <alignment horizontal="center"/>
    </xf>
    <xf numFmtId="20" fontId="0" fillId="2" borderId="6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20" fontId="0" fillId="2" borderId="22" xfId="0" applyNumberFormat="1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20" fontId="0" fillId="2" borderId="24" xfId="0" applyNumberFormat="1" applyFill="1" applyBorder="1" applyAlignment="1">
      <alignment horizontal="center" vertical="center"/>
    </xf>
    <xf numFmtId="20" fontId="0" fillId="2" borderId="6" xfId="0" applyNumberFormat="1" applyFill="1" applyBorder="1" applyAlignment="1">
      <alignment horizontal="center" vertical="center"/>
    </xf>
    <xf numFmtId="20" fontId="0" fillId="2" borderId="12" xfId="0" applyNumberFormat="1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3" borderId="21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0" fillId="4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2" borderId="25" xfId="0" applyFill="1" applyBorder="1" applyAlignment="1">
      <alignment horizontal="center" vertical="center"/>
    </xf>
    <xf numFmtId="20" fontId="0" fillId="2" borderId="9" xfId="0" applyNumberFormat="1" applyFill="1" applyBorder="1" applyAlignment="1">
      <alignment horizontal="center" vertical="center"/>
    </xf>
    <xf numFmtId="0" fontId="0" fillId="2" borderId="11" xfId="0" quotePrefix="1" applyFill="1" applyBorder="1" applyAlignment="1">
      <alignment horizontal="center" vertical="center"/>
    </xf>
    <xf numFmtId="0" fontId="0" fillId="2" borderId="4" xfId="0" applyFill="1" applyBorder="1" applyAlignment="1">
      <alignment horizontal="left" vertical="center"/>
    </xf>
    <xf numFmtId="0" fontId="0" fillId="2" borderId="7" xfId="0" applyFill="1" applyBorder="1" applyAlignment="1">
      <alignment horizontal="left" vertical="center"/>
    </xf>
    <xf numFmtId="0" fontId="0" fillId="2" borderId="10" xfId="0" applyFill="1" applyBorder="1" applyAlignment="1">
      <alignment horizontal="left" vertical="center"/>
    </xf>
    <xf numFmtId="45" fontId="0" fillId="2" borderId="0" xfId="0" applyNumberFormat="1" applyFill="1"/>
    <xf numFmtId="0" fontId="0" fillId="2" borderId="1" xfId="0" applyFill="1" applyBorder="1"/>
    <xf numFmtId="0" fontId="0" fillId="2" borderId="18" xfId="0" applyFill="1" applyBorder="1"/>
    <xf numFmtId="45" fontId="0" fillId="2" borderId="19" xfId="0" applyNumberFormat="1" applyFill="1" applyBorder="1" applyAlignment="1">
      <alignment horizontal="center" vertical="center"/>
    </xf>
    <xf numFmtId="45" fontId="0" fillId="2" borderId="5" xfId="0" applyNumberFormat="1" applyFill="1" applyBorder="1" applyAlignment="1">
      <alignment horizontal="center"/>
    </xf>
    <xf numFmtId="45" fontId="0" fillId="2" borderId="8" xfId="0" applyNumberFormat="1" applyFill="1" applyBorder="1" applyAlignment="1">
      <alignment horizontal="center"/>
    </xf>
    <xf numFmtId="45" fontId="0" fillId="2" borderId="11" xfId="0" applyNumberFormat="1" applyFill="1" applyBorder="1" applyAlignment="1">
      <alignment horizontal="center"/>
    </xf>
    <xf numFmtId="45" fontId="0" fillId="2" borderId="5" xfId="0" applyNumberFormat="1" applyFill="1" applyBorder="1" applyAlignment="1">
      <alignment horizontal="center" vertical="center"/>
    </xf>
    <xf numFmtId="45" fontId="0" fillId="2" borderId="8" xfId="0" applyNumberFormat="1" applyFill="1" applyBorder="1" applyAlignment="1">
      <alignment horizontal="center" vertical="center"/>
    </xf>
    <xf numFmtId="45" fontId="0" fillId="2" borderId="0" xfId="0" applyNumberFormat="1" applyFill="1" applyAlignment="1">
      <alignment horizontal="center" vertical="center"/>
    </xf>
    <xf numFmtId="45" fontId="0" fillId="2" borderId="11" xfId="0" applyNumberFormat="1" applyFill="1" applyBorder="1" applyAlignment="1">
      <alignment horizontal="center" vertical="center"/>
    </xf>
    <xf numFmtId="45" fontId="0" fillId="2" borderId="20" xfId="0" applyNumberFormat="1" applyFill="1" applyBorder="1" applyAlignment="1">
      <alignment horizontal="center" vertical="center"/>
    </xf>
    <xf numFmtId="45" fontId="0" fillId="2" borderId="6" xfId="0" applyNumberFormat="1" applyFill="1" applyBorder="1" applyAlignment="1">
      <alignment horizontal="center" vertical="center"/>
    </xf>
    <xf numFmtId="45" fontId="0" fillId="2" borderId="9" xfId="0" applyNumberFormat="1" applyFill="1" applyBorder="1" applyAlignment="1">
      <alignment horizontal="center" vertical="center"/>
    </xf>
    <xf numFmtId="45" fontId="0" fillId="2" borderId="12" xfId="0" applyNumberFormat="1" applyFill="1" applyBorder="1" applyAlignment="1">
      <alignment horizontal="center" vertical="center"/>
    </xf>
    <xf numFmtId="45" fontId="0" fillId="2" borderId="6" xfId="0" applyNumberFormat="1" applyFill="1" applyBorder="1" applyAlignment="1">
      <alignment horizontal="center"/>
    </xf>
    <xf numFmtId="45" fontId="0" fillId="2" borderId="9" xfId="0" applyNumberFormat="1" applyFill="1" applyBorder="1" applyAlignment="1">
      <alignment horizontal="center"/>
    </xf>
    <xf numFmtId="45" fontId="0" fillId="2" borderId="12" xfId="0" applyNumberFormat="1" applyFill="1" applyBorder="1" applyAlignment="1">
      <alignment horizontal="center"/>
    </xf>
    <xf numFmtId="165" fontId="0" fillId="2" borderId="8" xfId="0" applyNumberFormat="1" applyFill="1" applyBorder="1" applyAlignment="1">
      <alignment horizontal="center"/>
    </xf>
    <xf numFmtId="10" fontId="0" fillId="2" borderId="6" xfId="1" applyNumberFormat="1" applyFont="1" applyFill="1" applyBorder="1" applyAlignment="1">
      <alignment horizontal="center"/>
    </xf>
    <xf numFmtId="10" fontId="0" fillId="2" borderId="9" xfId="1" applyNumberFormat="1" applyFont="1" applyFill="1" applyBorder="1" applyAlignment="1">
      <alignment horizontal="center"/>
    </xf>
    <xf numFmtId="10" fontId="0" fillId="2" borderId="12" xfId="1" applyNumberFormat="1" applyFont="1" applyFill="1" applyBorder="1" applyAlignment="1">
      <alignment horizontal="center"/>
    </xf>
    <xf numFmtId="20" fontId="0" fillId="2" borderId="19" xfId="0" applyNumberFormat="1" applyFill="1" applyBorder="1" applyAlignment="1">
      <alignment horizontal="center"/>
    </xf>
    <xf numFmtId="20" fontId="0" fillId="2" borderId="11" xfId="0" applyNumberFormat="1" applyFill="1" applyBorder="1" applyAlignment="1">
      <alignment horizontal="center"/>
    </xf>
    <xf numFmtId="0" fontId="0" fillId="2" borderId="21" xfId="0" applyFill="1" applyBorder="1"/>
    <xf numFmtId="45" fontId="0" fillId="2" borderId="22" xfId="0" applyNumberFormat="1" applyFill="1" applyBorder="1" applyAlignment="1">
      <alignment horizontal="center" vertical="center"/>
    </xf>
    <xf numFmtId="45" fontId="0" fillId="2" borderId="23" xfId="0" applyNumberFormat="1" applyFill="1" applyBorder="1" applyAlignment="1">
      <alignment horizontal="center" vertical="center"/>
    </xf>
    <xf numFmtId="45" fontId="0" fillId="2" borderId="22" xfId="0" applyNumberFormat="1" applyFill="1" applyBorder="1" applyAlignment="1">
      <alignment horizontal="center"/>
    </xf>
    <xf numFmtId="45" fontId="0" fillId="2" borderId="23" xfId="0" applyNumberFormat="1" applyFill="1" applyBorder="1" applyAlignment="1">
      <alignment horizontal="center"/>
    </xf>
    <xf numFmtId="0" fontId="0" fillId="2" borderId="21" xfId="0" applyFill="1" applyBorder="1" applyAlignment="1">
      <alignment horizontal="left" vertical="center"/>
    </xf>
    <xf numFmtId="20" fontId="0" fillId="2" borderId="22" xfId="0" applyNumberFormat="1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10" fontId="0" fillId="2" borderId="23" xfId="1" applyNumberFormat="1" applyFont="1" applyFill="1" applyBorder="1" applyAlignment="1">
      <alignment horizontal="center"/>
    </xf>
    <xf numFmtId="0" fontId="12" fillId="2" borderId="19" xfId="0" quotePrefix="1" applyFont="1" applyFill="1" applyBorder="1" applyAlignment="1">
      <alignment horizontal="center" vertical="center"/>
    </xf>
    <xf numFmtId="10" fontId="12" fillId="2" borderId="20" xfId="1" applyNumberFormat="1" applyFont="1" applyFill="1" applyBorder="1" applyAlignment="1">
      <alignment horizontal="center" vertical="center"/>
    </xf>
    <xf numFmtId="0" fontId="12" fillId="2" borderId="8" xfId="0" quotePrefix="1" applyFont="1" applyFill="1" applyBorder="1" applyAlignment="1">
      <alignment horizontal="center" vertical="center"/>
    </xf>
    <xf numFmtId="10" fontId="12" fillId="2" borderId="9" xfId="1" applyNumberFormat="1" applyFont="1" applyFill="1" applyBorder="1" applyAlignment="1">
      <alignment horizontal="center" vertical="center"/>
    </xf>
    <xf numFmtId="0" fontId="12" fillId="2" borderId="11" xfId="0" quotePrefix="1" applyFont="1" applyFill="1" applyBorder="1" applyAlignment="1">
      <alignment horizontal="center" vertical="center"/>
    </xf>
    <xf numFmtId="10" fontId="12" fillId="2" borderId="12" xfId="1" applyNumberFormat="1" applyFont="1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45" fontId="0" fillId="2" borderId="28" xfId="0" applyNumberFormat="1" applyFill="1" applyBorder="1" applyAlignment="1">
      <alignment horizontal="center" vertical="center"/>
    </xf>
    <xf numFmtId="10" fontId="0" fillId="2" borderId="29" xfId="1" applyNumberFormat="1" applyFont="1" applyFill="1" applyBorder="1" applyAlignment="1">
      <alignment horizontal="center" vertical="center"/>
    </xf>
    <xf numFmtId="45" fontId="0" fillId="2" borderId="30" xfId="0" applyNumberFormat="1" applyFill="1" applyBorder="1" applyAlignment="1">
      <alignment horizontal="center" vertical="center"/>
    </xf>
    <xf numFmtId="10" fontId="0" fillId="2" borderId="31" xfId="1" applyNumberFormat="1" applyFont="1" applyFill="1" applyBorder="1" applyAlignment="1">
      <alignment horizontal="center" vertical="center"/>
    </xf>
    <xf numFmtId="45" fontId="0" fillId="2" borderId="32" xfId="0" applyNumberFormat="1" applyFill="1" applyBorder="1" applyAlignment="1">
      <alignment horizontal="center" vertical="center"/>
    </xf>
    <xf numFmtId="10" fontId="0" fillId="2" borderId="33" xfId="1" applyNumberFormat="1" applyFont="1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2" borderId="34" xfId="0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2" borderId="0" xfId="0" applyFont="1" applyFill="1"/>
    <xf numFmtId="45" fontId="13" fillId="2" borderId="0" xfId="0" applyNumberFormat="1" applyFont="1" applyFill="1"/>
    <xf numFmtId="0" fontId="13" fillId="2" borderId="0" xfId="0" applyFont="1" applyFill="1" applyAlignment="1">
      <alignment horizontal="center"/>
    </xf>
    <xf numFmtId="45" fontId="13" fillId="2" borderId="0" xfId="0" applyNumberFormat="1" applyFont="1" applyFill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7" xfId="0" quotePrefix="1" applyFill="1" applyBorder="1"/>
    <xf numFmtId="0" fontId="0" fillId="2" borderId="10" xfId="0" quotePrefix="1" applyFill="1" applyBorder="1"/>
    <xf numFmtId="0" fontId="0" fillId="2" borderId="21" xfId="0" quotePrefix="1" applyFill="1" applyBorder="1"/>
    <xf numFmtId="9" fontId="0" fillId="2" borderId="0" xfId="1" applyFont="1" applyFill="1"/>
    <xf numFmtId="45" fontId="12" fillId="2" borderId="9" xfId="0" applyNumberFormat="1" applyFont="1" applyFill="1" applyBorder="1" applyAlignment="1">
      <alignment horizontal="center" vertical="center"/>
    </xf>
    <xf numFmtId="45" fontId="12" fillId="2" borderId="12" xfId="0" applyNumberFormat="1" applyFont="1" applyFill="1" applyBorder="1" applyAlignment="1">
      <alignment horizontal="center" vertical="center"/>
    </xf>
    <xf numFmtId="45" fontId="12" fillId="2" borderId="23" xfId="0" applyNumberFormat="1" applyFont="1" applyFill="1" applyBorder="1" applyAlignment="1">
      <alignment horizontal="center" vertical="center"/>
    </xf>
    <xf numFmtId="45" fontId="2" fillId="2" borderId="9" xfId="0" applyNumberFormat="1" applyFont="1" applyFill="1" applyBorder="1" applyAlignment="1">
      <alignment horizontal="center" vertical="center"/>
    </xf>
    <xf numFmtId="45" fontId="2" fillId="2" borderId="23" xfId="0" applyNumberFormat="1" applyFont="1" applyFill="1" applyBorder="1" applyAlignment="1">
      <alignment horizontal="center" vertical="center"/>
    </xf>
    <xf numFmtId="45" fontId="2" fillId="2" borderId="20" xfId="0" applyNumberFormat="1" applyFont="1" applyFill="1" applyBorder="1" applyAlignment="1">
      <alignment horizontal="center" vertical="center"/>
    </xf>
    <xf numFmtId="45" fontId="0" fillId="2" borderId="2" xfId="0" applyNumberFormat="1" applyFill="1" applyBorder="1" applyAlignment="1">
      <alignment horizontal="center" vertical="center"/>
    </xf>
    <xf numFmtId="10" fontId="0" fillId="2" borderId="2" xfId="1" applyNumberFormat="1" applyFont="1" applyFill="1" applyBorder="1" applyAlignment="1">
      <alignment horizontal="center" vertical="center"/>
    </xf>
    <xf numFmtId="9" fontId="0" fillId="2" borderId="3" xfId="1" applyFont="1" applyFill="1" applyBorder="1" applyAlignment="1">
      <alignment horizontal="center" vertical="center"/>
    </xf>
    <xf numFmtId="45" fontId="0" fillId="2" borderId="2" xfId="0" quotePrefix="1" applyNumberFormat="1" applyFill="1" applyBorder="1" applyAlignment="1">
      <alignment horizontal="center" vertical="center"/>
    </xf>
    <xf numFmtId="0" fontId="0" fillId="2" borderId="2" xfId="0" applyFill="1" applyBorder="1" applyAlignment="1">
      <alignment vertical="center"/>
    </xf>
    <xf numFmtId="20" fontId="0" fillId="2" borderId="0" xfId="0" applyNumberFormat="1" applyFill="1" applyAlignment="1">
      <alignment horizontal="center" vertical="center"/>
    </xf>
    <xf numFmtId="10" fontId="0" fillId="2" borderId="0" xfId="1" applyNumberFormat="1" applyFont="1" applyFill="1" applyAlignment="1">
      <alignment horizontal="center" vertical="center"/>
    </xf>
    <xf numFmtId="164" fontId="0" fillId="2" borderId="11" xfId="0" applyNumberFormat="1" applyFill="1" applyBorder="1" applyAlignment="1">
      <alignment horizontal="center"/>
    </xf>
    <xf numFmtId="166" fontId="0" fillId="2" borderId="0" xfId="1" applyNumberFormat="1" applyFont="1" applyFill="1"/>
    <xf numFmtId="0" fontId="0" fillId="2" borderId="2" xfId="0" applyFill="1" applyBorder="1" applyAlignment="1">
      <alignment vertical="center" wrapText="1"/>
    </xf>
    <xf numFmtId="0" fontId="7" fillId="0" borderId="0" xfId="0" applyFont="1"/>
    <xf numFmtId="9" fontId="0" fillId="2" borderId="0" xfId="1" applyFont="1" applyFill="1" applyAlignment="1">
      <alignment horizontal="center" vertical="center"/>
    </xf>
    <xf numFmtId="9" fontId="13" fillId="2" borderId="0" xfId="1" applyFont="1" applyFill="1" applyAlignment="1">
      <alignment horizontal="center" vertical="center"/>
    </xf>
    <xf numFmtId="0" fontId="0" fillId="2" borderId="35" xfId="0" applyFill="1" applyBorder="1" applyAlignment="1">
      <alignment horizontal="center" vertical="center"/>
    </xf>
    <xf numFmtId="9" fontId="12" fillId="2" borderId="19" xfId="1" quotePrefix="1" applyFont="1" applyFill="1" applyBorder="1" applyAlignment="1">
      <alignment horizontal="center" vertical="center"/>
    </xf>
    <xf numFmtId="9" fontId="12" fillId="2" borderId="8" xfId="1" quotePrefix="1" applyFont="1" applyFill="1" applyBorder="1" applyAlignment="1">
      <alignment horizontal="center" vertical="center"/>
    </xf>
    <xf numFmtId="9" fontId="12" fillId="2" borderId="11" xfId="1" quotePrefix="1" applyFont="1" applyFill="1" applyBorder="1" applyAlignment="1">
      <alignment horizontal="center" vertical="center"/>
    </xf>
    <xf numFmtId="9" fontId="0" fillId="2" borderId="2" xfId="1" quotePrefix="1" applyFont="1" applyFill="1" applyBorder="1" applyAlignment="1">
      <alignment horizontal="center" vertical="center"/>
    </xf>
    <xf numFmtId="45" fontId="0" fillId="2" borderId="0" xfId="1" applyNumberFormat="1" applyFont="1" applyFill="1"/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6" fillId="4" borderId="16" xfId="0" applyFont="1" applyFill="1" applyBorder="1" applyAlignment="1">
      <alignment horizontal="left" vertical="center"/>
    </xf>
    <xf numFmtId="0" fontId="6" fillId="3" borderId="16" xfId="0" applyFont="1" applyFill="1" applyBorder="1" applyAlignment="1">
      <alignment horizontal="left" vertical="center"/>
    </xf>
    <xf numFmtId="0" fontId="6" fillId="5" borderId="16" xfId="0" applyFont="1" applyFill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0" fillId="2" borderId="25" xfId="0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2" borderId="25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0" fillId="2" borderId="1" xfId="0" applyFill="1" applyBorder="1" applyAlignment="1">
      <alignment vertical="center"/>
    </xf>
    <xf numFmtId="0" fontId="0" fillId="2" borderId="2" xfId="0" applyFill="1" applyBorder="1" applyAlignment="1">
      <alignment vertical="center"/>
    </xf>
    <xf numFmtId="0" fontId="0" fillId="2" borderId="3" xfId="0" applyFill="1" applyBorder="1" applyAlignment="1">
      <alignment vertical="center"/>
    </xf>
  </cellXfs>
  <cellStyles count="3">
    <cellStyle name="Normal" xfId="0" builtinId="0"/>
    <cellStyle name="Percent" xfId="1" builtinId="5"/>
    <cellStyle name="Percent 2" xfId="2" xr:uid="{0AA7DBFA-6C70-4BC0-B289-078DBC47801E}"/>
  </cellStyles>
  <dxfs count="0"/>
  <tableStyles count="0" defaultTableStyle="TableStyleMedium2" defaultPivotStyle="PivotStyleLight16"/>
  <colors>
    <mruColors>
      <color rgb="FFFFFFCC"/>
      <color rgb="FFC0B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974406537058402E-2"/>
          <c:y val="2.2892796735195967E-2"/>
          <c:w val="0.82367337584570699"/>
          <c:h val="0.86965619522626614"/>
        </c:manualLayout>
      </c:layout>
      <c:barChart>
        <c:barDir val="col"/>
        <c:grouping val="clustered"/>
        <c:varyColors val="0"/>
        <c:ser>
          <c:idx val="1"/>
          <c:order val="0"/>
          <c:tx>
            <c:v>0 mM GuHCl</c:v>
          </c:tx>
          <c:spPr>
            <a:pattFill prst="ltDnDiag">
              <a:fgClr>
                <a:schemeClr val="tx1">
                  <a:lumMod val="75000"/>
                  <a:lumOff val="25000"/>
                </a:schemeClr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'LOD comparison'!$C$5:$C$13</c:f>
                <c:numCache>
                  <c:formatCode>General</c:formatCode>
                  <c:ptCount val="9"/>
                  <c:pt idx="0">
                    <c:v>6.7129629629629625E-4</c:v>
                  </c:pt>
                  <c:pt idx="1">
                    <c:v>7.6388888888888893E-4</c:v>
                  </c:pt>
                  <c:pt idx="2">
                    <c:v>6.7129629629629625E-4</c:v>
                  </c:pt>
                  <c:pt idx="3">
                    <c:v>1.8518518518518519E-3</c:v>
                  </c:pt>
                  <c:pt idx="4">
                    <c:v>1.6203703703703703E-4</c:v>
                  </c:pt>
                  <c:pt idx="5">
                    <c:v>6.4814814814814813E-4</c:v>
                  </c:pt>
                  <c:pt idx="6">
                    <c:v>4.9768518518518521E-4</c:v>
                  </c:pt>
                  <c:pt idx="7">
                    <c:v>3.3796296296296296E-3</c:v>
                  </c:pt>
                  <c:pt idx="8">
                    <c:v>2.3032407407407407E-3</c:v>
                  </c:pt>
                </c:numCache>
              </c:numRef>
            </c:plus>
            <c:minus>
              <c:numRef>
                <c:f>'LOD comparison'!$C$5:$C$13</c:f>
                <c:numCache>
                  <c:formatCode>General</c:formatCode>
                  <c:ptCount val="9"/>
                  <c:pt idx="0">
                    <c:v>6.7129629629629625E-4</c:v>
                  </c:pt>
                  <c:pt idx="1">
                    <c:v>7.6388888888888893E-4</c:v>
                  </c:pt>
                  <c:pt idx="2">
                    <c:v>6.7129629629629625E-4</c:v>
                  </c:pt>
                  <c:pt idx="3">
                    <c:v>1.8518518518518519E-3</c:v>
                  </c:pt>
                  <c:pt idx="4">
                    <c:v>1.6203703703703703E-4</c:v>
                  </c:pt>
                  <c:pt idx="5">
                    <c:v>6.4814814814814813E-4</c:v>
                  </c:pt>
                  <c:pt idx="6">
                    <c:v>4.9768518518518521E-4</c:v>
                  </c:pt>
                  <c:pt idx="7">
                    <c:v>3.3796296296296296E-3</c:v>
                  </c:pt>
                  <c:pt idx="8">
                    <c:v>2.3032407407407407E-3</c:v>
                  </c:pt>
                </c:numCache>
              </c:numRef>
            </c:minus>
            <c:spPr>
              <a:noFill/>
              <a:ln w="1587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'LOD comparison'!$A$5:$A$13</c:f>
              <c:strCache>
                <c:ptCount val="9"/>
                <c:pt idx="0">
                  <c:v>1 ng/µl (5.3x10⁹)</c:v>
                </c:pt>
                <c:pt idx="1">
                  <c:v>1x10⁻¹ ng/µl (5.3x10⁸)</c:v>
                </c:pt>
                <c:pt idx="2">
                  <c:v>1x10⁻² ng/µl (5.3x10⁷)</c:v>
                </c:pt>
                <c:pt idx="3">
                  <c:v>1x10⁻³ ng/µl (5.3x10⁶)</c:v>
                </c:pt>
                <c:pt idx="4">
                  <c:v>1x10⁻⁴ ng/µl (5.3x105)</c:v>
                </c:pt>
                <c:pt idx="5">
                  <c:v>1x10⁻⁵ ng/µl (5.3x10⁴)</c:v>
                </c:pt>
                <c:pt idx="6">
                  <c:v>1x10⁻⁶ ng/µl (5.3x10³)</c:v>
                </c:pt>
                <c:pt idx="7">
                  <c:v>1x10⁻⁷ ng/µl (5.3x10²)</c:v>
                </c:pt>
                <c:pt idx="8">
                  <c:v>1x10⁻⁸ ng/µl (53)</c:v>
                </c:pt>
              </c:strCache>
            </c:strRef>
          </c:cat>
          <c:val>
            <c:numRef>
              <c:f>'LOD comparison'!$B$5:$B$13</c:f>
              <c:numCache>
                <c:formatCode>mm:ss</c:formatCode>
                <c:ptCount val="9"/>
                <c:pt idx="0">
                  <c:v>3.8888888888888888E-3</c:v>
                </c:pt>
                <c:pt idx="1">
                  <c:v>4.7685185185185183E-3</c:v>
                </c:pt>
                <c:pt idx="2">
                  <c:v>5.7291666666666663E-3</c:v>
                </c:pt>
                <c:pt idx="3">
                  <c:v>7.1296296296296299E-3</c:v>
                </c:pt>
                <c:pt idx="4">
                  <c:v>7.766203703703704E-3</c:v>
                </c:pt>
                <c:pt idx="5">
                  <c:v>8.2060185185185187E-3</c:v>
                </c:pt>
                <c:pt idx="6">
                  <c:v>8.8425925925925929E-3</c:v>
                </c:pt>
                <c:pt idx="7">
                  <c:v>1.3217592592592593E-2</c:v>
                </c:pt>
                <c:pt idx="8">
                  <c:v>1.5185185185185185E-2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9F-4755-8045-1B0BFEF8ADD0}"/>
            </c:ext>
          </c:extLst>
        </c:ser>
        <c:ser>
          <c:idx val="2"/>
          <c:order val="1"/>
          <c:tx>
            <c:v>20 mM GuHCl</c:v>
          </c:tx>
          <c:spPr>
            <a:solidFill>
              <a:schemeClr val="bg2">
                <a:lumMod val="50000"/>
              </a:schemeClr>
            </a:solidFill>
            <a:ln w="12700"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'LOD comparison'!$F$5:$F$13</c:f>
                <c:numCache>
                  <c:formatCode>General</c:formatCode>
                  <c:ptCount val="9"/>
                  <c:pt idx="0">
                    <c:v>6.5972222222222224E-4</c:v>
                  </c:pt>
                  <c:pt idx="1">
                    <c:v>2.199074074074074E-4</c:v>
                  </c:pt>
                  <c:pt idx="2">
                    <c:v>4.1666666666666669E-4</c:v>
                  </c:pt>
                  <c:pt idx="3">
                    <c:v>4.3981481481481481E-4</c:v>
                  </c:pt>
                  <c:pt idx="4">
                    <c:v>5.0925925925925921E-4</c:v>
                  </c:pt>
                  <c:pt idx="5">
                    <c:v>8.1018518518518516E-5</c:v>
                  </c:pt>
                  <c:pt idx="6">
                    <c:v>1.3888888888888889E-4</c:v>
                  </c:pt>
                  <c:pt idx="7">
                    <c:v>3.5879629629629629E-4</c:v>
                  </c:pt>
                  <c:pt idx="8">
                    <c:v>1.1805555555555556E-3</c:v>
                  </c:pt>
                </c:numCache>
              </c:numRef>
            </c:plus>
            <c:minus>
              <c:numRef>
                <c:f>'LOD comparison'!$F$5:$F$13</c:f>
                <c:numCache>
                  <c:formatCode>General</c:formatCode>
                  <c:ptCount val="9"/>
                  <c:pt idx="0">
                    <c:v>6.5972222222222224E-4</c:v>
                  </c:pt>
                  <c:pt idx="1">
                    <c:v>2.199074074074074E-4</c:v>
                  </c:pt>
                  <c:pt idx="2">
                    <c:v>4.1666666666666669E-4</c:v>
                  </c:pt>
                  <c:pt idx="3">
                    <c:v>4.3981481481481481E-4</c:v>
                  </c:pt>
                  <c:pt idx="4">
                    <c:v>5.0925925925925921E-4</c:v>
                  </c:pt>
                  <c:pt idx="5">
                    <c:v>8.1018518518518516E-5</c:v>
                  </c:pt>
                  <c:pt idx="6">
                    <c:v>1.3888888888888889E-4</c:v>
                  </c:pt>
                  <c:pt idx="7">
                    <c:v>3.5879629629629629E-4</c:v>
                  </c:pt>
                  <c:pt idx="8">
                    <c:v>1.1805555555555556E-3</c:v>
                  </c:pt>
                </c:numCache>
              </c:numRef>
            </c:minus>
            <c:spPr>
              <a:noFill/>
              <a:ln w="1587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'LOD comparison'!$A$5:$A$13</c:f>
              <c:strCache>
                <c:ptCount val="9"/>
                <c:pt idx="0">
                  <c:v>1 ng/µl (5.3x10⁹)</c:v>
                </c:pt>
                <c:pt idx="1">
                  <c:v>1x10⁻¹ ng/µl (5.3x10⁸)</c:v>
                </c:pt>
                <c:pt idx="2">
                  <c:v>1x10⁻² ng/µl (5.3x10⁷)</c:v>
                </c:pt>
                <c:pt idx="3">
                  <c:v>1x10⁻³ ng/µl (5.3x10⁶)</c:v>
                </c:pt>
                <c:pt idx="4">
                  <c:v>1x10⁻⁴ ng/µl (5.3x105)</c:v>
                </c:pt>
                <c:pt idx="5">
                  <c:v>1x10⁻⁵ ng/µl (5.3x10⁴)</c:v>
                </c:pt>
                <c:pt idx="6">
                  <c:v>1x10⁻⁶ ng/µl (5.3x10³)</c:v>
                </c:pt>
                <c:pt idx="7">
                  <c:v>1x10⁻⁷ ng/µl (5.3x10²)</c:v>
                </c:pt>
                <c:pt idx="8">
                  <c:v>1x10⁻⁸ ng/µl (53)</c:v>
                </c:pt>
              </c:strCache>
            </c:strRef>
          </c:cat>
          <c:val>
            <c:numRef>
              <c:f>'LOD comparison'!$E$5:$E$13</c:f>
              <c:numCache>
                <c:formatCode>mm:ss</c:formatCode>
                <c:ptCount val="9"/>
                <c:pt idx="0">
                  <c:v>1.9675925925925924E-3</c:v>
                </c:pt>
                <c:pt idx="1">
                  <c:v>2.638888888888889E-3</c:v>
                </c:pt>
                <c:pt idx="2">
                  <c:v>3.2870370370370371E-3</c:v>
                </c:pt>
                <c:pt idx="3">
                  <c:v>4.363425925925926E-3</c:v>
                </c:pt>
                <c:pt idx="4">
                  <c:v>5.2777777777777779E-3</c:v>
                </c:pt>
                <c:pt idx="5">
                  <c:v>5.7523148148148151E-3</c:v>
                </c:pt>
                <c:pt idx="6">
                  <c:v>6.6550925925925927E-3</c:v>
                </c:pt>
                <c:pt idx="7">
                  <c:v>7.6157407407407406E-3</c:v>
                </c:pt>
                <c:pt idx="8">
                  <c:v>9.2476851851851852E-3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9F-4755-8045-1B0BFEF8A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3"/>
        <c:overlap val="-50"/>
        <c:axId val="944120296"/>
        <c:axId val="944122456"/>
      </c:barChart>
      <c:catAx>
        <c:axId val="944120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1200"/>
                  <a:t>DNA concentration (ng/µl)</a:t>
                </a:r>
              </a:p>
              <a:p>
                <a:pPr>
                  <a:defRPr sz="1200"/>
                </a:pPr>
                <a:r>
                  <a:rPr lang="en-AU" sz="1200"/>
                  <a:t>[copies/</a:t>
                </a:r>
                <a:r>
                  <a:rPr lang="en-AU" sz="12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µl]</a:t>
                </a:r>
              </a:p>
            </c:rich>
          </c:tx>
          <c:layout>
            <c:manualLayout>
              <c:xMode val="edge"/>
              <c:yMode val="edge"/>
              <c:x val="0.45948150010578204"/>
              <c:y val="0.967536079848493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4122456"/>
        <c:crosses val="autoZero"/>
        <c:auto val="1"/>
        <c:lblAlgn val="ctr"/>
        <c:lblOffset val="100"/>
        <c:noMultiLvlLbl val="0"/>
      </c:catAx>
      <c:valAx>
        <c:axId val="944122456"/>
        <c:scaling>
          <c:orientation val="minMax"/>
          <c:max val="2.0833333300000003E-2"/>
          <c:min val="-1.3888875000000003E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1100"/>
                  <a:t>Time</a:t>
                </a:r>
                <a:r>
                  <a:rPr lang="en-AU" sz="1100" baseline="0"/>
                  <a:t> to positive (minutes:seconds)</a:t>
                </a:r>
                <a:endParaRPr lang="en-AU" sz="1100"/>
              </a:p>
            </c:rich>
          </c:tx>
          <c:layout>
            <c:manualLayout>
              <c:xMode val="edge"/>
              <c:yMode val="edge"/>
              <c:x val="0"/>
              <c:y val="0.300930103147724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:ss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4120296"/>
        <c:crosses val="autoZero"/>
        <c:crossBetween val="between"/>
        <c:majorUnit val="1.3888888000000003E-3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6</xdr:row>
      <xdr:rowOff>0</xdr:rowOff>
    </xdr:from>
    <xdr:to>
      <xdr:col>4</xdr:col>
      <xdr:colOff>1038225</xdr:colOff>
      <xdr:row>31</xdr:row>
      <xdr:rowOff>99760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0B00F2-C9D8-1317-C6DC-3F43A5A43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676400"/>
          <a:ext cx="10706100" cy="48622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1</xdr:rowOff>
    </xdr:from>
    <xdr:to>
      <xdr:col>10</xdr:col>
      <xdr:colOff>228600</xdr:colOff>
      <xdr:row>21</xdr:row>
      <xdr:rowOff>7829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B40C2D-2123-AEA0-F83D-F27DC9F80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1143001"/>
          <a:ext cx="4991100" cy="267482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</xdr:row>
      <xdr:rowOff>0</xdr:rowOff>
    </xdr:from>
    <xdr:to>
      <xdr:col>9</xdr:col>
      <xdr:colOff>485775</xdr:colOff>
      <xdr:row>35</xdr:row>
      <xdr:rowOff>9457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EC277ED-42E3-9FA6-3984-AE60DC58C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4000500"/>
          <a:ext cx="4638675" cy="24859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</xdr:row>
      <xdr:rowOff>1</xdr:rowOff>
    </xdr:from>
    <xdr:to>
      <xdr:col>10</xdr:col>
      <xdr:colOff>1276350</xdr:colOff>
      <xdr:row>52</xdr:row>
      <xdr:rowOff>188339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51D8CDA-0868-4F9A-58F0-158ECD363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6667501"/>
          <a:ext cx="6038850" cy="3236338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54</xdr:row>
      <xdr:rowOff>0</xdr:rowOff>
    </xdr:from>
    <xdr:to>
      <xdr:col>10</xdr:col>
      <xdr:colOff>942974</xdr:colOff>
      <xdr:row>70</xdr:row>
      <xdr:rowOff>9676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0D23540-293B-B96A-29E5-F3EC76F6B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49" y="10096500"/>
          <a:ext cx="5705475" cy="305767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71</xdr:row>
      <xdr:rowOff>1</xdr:rowOff>
    </xdr:from>
    <xdr:to>
      <xdr:col>10</xdr:col>
      <xdr:colOff>1298157</xdr:colOff>
      <xdr:row>88</xdr:row>
      <xdr:rowOff>9525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13D72F9-142B-A992-6F6B-E9610BE57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13335001"/>
          <a:ext cx="6060657" cy="32480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89</xdr:row>
      <xdr:rowOff>0</xdr:rowOff>
    </xdr:from>
    <xdr:to>
      <xdr:col>10</xdr:col>
      <xdr:colOff>1323975</xdr:colOff>
      <xdr:row>106</xdr:row>
      <xdr:rowOff>23361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94A5219-84EF-EC42-903F-5B4B8FD81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16764000"/>
          <a:ext cx="6086475" cy="326186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107</xdr:row>
      <xdr:rowOff>1</xdr:rowOff>
    </xdr:from>
    <xdr:to>
      <xdr:col>10</xdr:col>
      <xdr:colOff>1285875</xdr:colOff>
      <xdr:row>124</xdr:row>
      <xdr:rowOff>2943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7F6CB8E-C50E-5F53-59BA-B05BE21B9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20193001"/>
          <a:ext cx="6048375" cy="324144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125</xdr:row>
      <xdr:rowOff>0</xdr:rowOff>
    </xdr:from>
    <xdr:to>
      <xdr:col>10</xdr:col>
      <xdr:colOff>1295400</xdr:colOff>
      <xdr:row>142</xdr:row>
      <xdr:rowOff>8047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44B08C1-FE0C-0CA0-30C5-1A4AC5DE3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23622000"/>
          <a:ext cx="6057900" cy="32465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143</xdr:row>
      <xdr:rowOff>0</xdr:rowOff>
    </xdr:from>
    <xdr:to>
      <xdr:col>10</xdr:col>
      <xdr:colOff>1295400</xdr:colOff>
      <xdr:row>160</xdr:row>
      <xdr:rowOff>8047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DF5BBD6-3270-D7D2-B32B-19D47CA26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27051000"/>
          <a:ext cx="6057900" cy="32465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123825</xdr:rowOff>
    </xdr:from>
    <xdr:to>
      <xdr:col>15</xdr:col>
      <xdr:colOff>304800</xdr:colOff>
      <xdr:row>26</xdr:row>
      <xdr:rowOff>98354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C7E727-8D20-4437-95CA-EBA25B71B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3225" y="552450"/>
          <a:ext cx="7772400" cy="45465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4</xdr:col>
      <xdr:colOff>1679</xdr:colOff>
      <xdr:row>29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39ED37-D8F0-746D-607B-270939B9E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4125"/>
          <a:ext cx="5259479" cy="30765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9</xdr:col>
      <xdr:colOff>66674</xdr:colOff>
      <xdr:row>29</xdr:row>
      <xdr:rowOff>66595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B2E24C4-8EAD-A54F-ED90-0E39311B7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67400" y="2524125"/>
          <a:ext cx="5324474" cy="311459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1</xdr:rowOff>
    </xdr:from>
    <xdr:to>
      <xdr:col>14</xdr:col>
      <xdr:colOff>50527</xdr:colOff>
      <xdr:row>29</xdr:row>
      <xdr:rowOff>57151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C18A6D4-175A-4313-24F7-45FA1B0FA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439650" y="2524126"/>
          <a:ext cx="5308327" cy="3105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28575</xdr:rowOff>
    </xdr:from>
    <xdr:to>
      <xdr:col>5</xdr:col>
      <xdr:colOff>28574</xdr:colOff>
      <xdr:row>61</xdr:row>
      <xdr:rowOff>48474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4229120-1AB6-B797-E331-E7DE04BC4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39150"/>
          <a:ext cx="5895974" cy="34488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9</xdr:col>
      <xdr:colOff>695325</xdr:colOff>
      <xdr:row>61</xdr:row>
      <xdr:rowOff>53329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5C9DF26-A25E-01EA-14A3-BE6B84478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0" y="8410575"/>
          <a:ext cx="5953125" cy="34823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2</xdr:row>
      <xdr:rowOff>180975</xdr:rowOff>
    </xdr:from>
    <xdr:to>
      <xdr:col>11</xdr:col>
      <xdr:colOff>304800</xdr:colOff>
      <xdr:row>26</xdr:row>
      <xdr:rowOff>155504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759621-7C06-6BC6-4F5D-69A42B480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609600"/>
          <a:ext cx="7772400" cy="4546529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30</xdr:row>
      <xdr:rowOff>0</xdr:rowOff>
    </xdr:from>
    <xdr:to>
      <xdr:col>17</xdr:col>
      <xdr:colOff>533400</xdr:colOff>
      <xdr:row>53</xdr:row>
      <xdr:rowOff>107879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B6D133D-B424-082E-F0EB-655FD9DDC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5762625"/>
          <a:ext cx="7772400" cy="45465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76200</xdr:rowOff>
    </xdr:from>
    <xdr:to>
      <xdr:col>5</xdr:col>
      <xdr:colOff>21450</xdr:colOff>
      <xdr:row>38</xdr:row>
      <xdr:rowOff>102809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DE9106-2A40-E17D-C601-6AD7BF704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91125"/>
          <a:ext cx="4279125" cy="25031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92850</xdr:rowOff>
    </xdr:from>
    <xdr:to>
      <xdr:col>5</xdr:col>
      <xdr:colOff>21450</xdr:colOff>
      <xdr:row>51</xdr:row>
      <xdr:rowOff>119459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2C0D1D6-CEB5-76AA-ECD5-95D376852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84275"/>
          <a:ext cx="4279125" cy="2503109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25</xdr:row>
      <xdr:rowOff>85726</xdr:rowOff>
    </xdr:from>
    <xdr:to>
      <xdr:col>11</xdr:col>
      <xdr:colOff>30975</xdr:colOff>
      <xdr:row>38</xdr:row>
      <xdr:rowOff>134622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4878ACF-FA44-5764-FEA0-191A86DC5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5200651"/>
          <a:ext cx="4317225" cy="2525396"/>
        </a:xfrm>
        <a:prstGeom prst="rect">
          <a:avLst/>
        </a:prstGeom>
      </xdr:spPr>
    </xdr:pic>
    <xdr:clientData/>
  </xdr:twoCellAnchor>
  <xdr:twoCellAnchor editAs="oneCell">
    <xdr:from>
      <xdr:col>5</xdr:col>
      <xdr:colOff>578625</xdr:colOff>
      <xdr:row>38</xdr:row>
      <xdr:rowOff>92851</xdr:rowOff>
    </xdr:from>
    <xdr:to>
      <xdr:col>11</xdr:col>
      <xdr:colOff>28575</xdr:colOff>
      <xdr:row>51</xdr:row>
      <xdr:rowOff>141747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45157BE-2B17-7F51-8A8E-1AF845E97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6300" y="7684276"/>
          <a:ext cx="4317225" cy="2525396"/>
        </a:xfrm>
        <a:prstGeom prst="rect">
          <a:avLst/>
        </a:prstGeom>
      </xdr:spPr>
    </xdr:pic>
    <xdr:clientData/>
  </xdr:twoCellAnchor>
  <xdr:twoCellAnchor editAs="oneCell">
    <xdr:from>
      <xdr:col>11</xdr:col>
      <xdr:colOff>600075</xdr:colOff>
      <xdr:row>25</xdr:row>
      <xdr:rowOff>95250</xdr:rowOff>
    </xdr:from>
    <xdr:to>
      <xdr:col>17</xdr:col>
      <xdr:colOff>19388</xdr:colOff>
      <xdr:row>38</xdr:row>
      <xdr:rowOff>126225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581F41B-D1A5-43C4-73E6-FE9DBBA1D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5025" y="5210175"/>
          <a:ext cx="4286588" cy="2507475"/>
        </a:xfrm>
        <a:prstGeom prst="rect">
          <a:avLst/>
        </a:prstGeom>
      </xdr:spPr>
    </xdr:pic>
    <xdr:clientData/>
  </xdr:twoCellAnchor>
  <xdr:twoCellAnchor editAs="oneCell">
    <xdr:from>
      <xdr:col>11</xdr:col>
      <xdr:colOff>597675</xdr:colOff>
      <xdr:row>38</xdr:row>
      <xdr:rowOff>111900</xdr:rowOff>
    </xdr:from>
    <xdr:to>
      <xdr:col>17</xdr:col>
      <xdr:colOff>16988</xdr:colOff>
      <xdr:row>51</xdr:row>
      <xdr:rowOff>142875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8E65870-F0AC-F175-61AC-9A88D3F89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2625" y="7703325"/>
          <a:ext cx="4286588" cy="2507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76200</xdr:rowOff>
    </xdr:from>
    <xdr:to>
      <xdr:col>5</xdr:col>
      <xdr:colOff>21449</xdr:colOff>
      <xdr:row>40</xdr:row>
      <xdr:rowOff>102809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88294C-798C-4188-948D-F61E61E8B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5610225"/>
          <a:ext cx="4279124" cy="25031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92850</xdr:rowOff>
    </xdr:from>
    <xdr:to>
      <xdr:col>5</xdr:col>
      <xdr:colOff>21449</xdr:colOff>
      <xdr:row>53</xdr:row>
      <xdr:rowOff>119459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130D38-3ABE-4DED-88D8-45021B809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8103375"/>
          <a:ext cx="4279124" cy="2503109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27</xdr:row>
      <xdr:rowOff>105856</xdr:rowOff>
    </xdr:from>
    <xdr:to>
      <xdr:col>11</xdr:col>
      <xdr:colOff>30975</xdr:colOff>
      <xdr:row>39</xdr:row>
      <xdr:rowOff>133541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28F3A97-C65D-4F40-84FF-ACC793DA5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0" y="5639881"/>
          <a:ext cx="4317225" cy="2313685"/>
        </a:xfrm>
        <a:prstGeom prst="rect">
          <a:avLst/>
        </a:prstGeom>
      </xdr:spPr>
    </xdr:pic>
    <xdr:clientData/>
  </xdr:twoCellAnchor>
  <xdr:twoCellAnchor editAs="oneCell">
    <xdr:from>
      <xdr:col>5</xdr:col>
      <xdr:colOff>578625</xdr:colOff>
      <xdr:row>40</xdr:row>
      <xdr:rowOff>92851</xdr:rowOff>
    </xdr:from>
    <xdr:to>
      <xdr:col>11</xdr:col>
      <xdr:colOff>28574</xdr:colOff>
      <xdr:row>53</xdr:row>
      <xdr:rowOff>141747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79E48A1-84D9-4F8B-9D63-819FB073E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6300" y="8103376"/>
          <a:ext cx="4317224" cy="2525396"/>
        </a:xfrm>
        <a:prstGeom prst="rect">
          <a:avLst/>
        </a:prstGeom>
      </xdr:spPr>
    </xdr:pic>
    <xdr:clientData/>
  </xdr:twoCellAnchor>
  <xdr:twoCellAnchor editAs="oneCell">
    <xdr:from>
      <xdr:col>11</xdr:col>
      <xdr:colOff>600075</xdr:colOff>
      <xdr:row>27</xdr:row>
      <xdr:rowOff>95250</xdr:rowOff>
    </xdr:from>
    <xdr:to>
      <xdr:col>17</xdr:col>
      <xdr:colOff>19387</xdr:colOff>
      <xdr:row>40</xdr:row>
      <xdr:rowOff>126225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085A5AC-921D-4EE7-92FB-4E1B9E2BF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25025" y="5629275"/>
          <a:ext cx="4286587" cy="2507475"/>
        </a:xfrm>
        <a:prstGeom prst="rect">
          <a:avLst/>
        </a:prstGeom>
      </xdr:spPr>
    </xdr:pic>
    <xdr:clientData/>
  </xdr:twoCellAnchor>
  <xdr:twoCellAnchor editAs="oneCell">
    <xdr:from>
      <xdr:col>11</xdr:col>
      <xdr:colOff>597675</xdr:colOff>
      <xdr:row>40</xdr:row>
      <xdr:rowOff>111900</xdr:rowOff>
    </xdr:from>
    <xdr:to>
      <xdr:col>17</xdr:col>
      <xdr:colOff>16987</xdr:colOff>
      <xdr:row>53</xdr:row>
      <xdr:rowOff>142875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61AC8CC-F728-4063-8988-9C033E441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22625" y="8122425"/>
          <a:ext cx="4286587" cy="2507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1252880</xdr:colOff>
      <xdr:row>16</xdr:row>
      <xdr:rowOff>38877</xdr:rowOff>
    </xdr:from>
    <xdr:to>
      <xdr:col>9</xdr:col>
      <xdr:colOff>796069</xdr:colOff>
      <xdr:row>46</xdr:row>
      <xdr:rowOff>155509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388E671-B778-5BC2-C1A7-68BFD957EF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2118246</xdr:colOff>
      <xdr:row>35</xdr:row>
      <xdr:rowOff>27474</xdr:rowOff>
    </xdr:from>
    <xdr:to>
      <xdr:col>1</xdr:col>
      <xdr:colOff>176708</xdr:colOff>
      <xdr:row>36</xdr:row>
      <xdr:rowOff>77606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11CF4121-427C-F1C4-CF76-716B02EEDE63}"/>
            </a:ext>
          </a:extLst>
        </xdr:cNvPr>
        <xdr:cNvSpPr txBox="1"/>
      </xdr:nvSpPr>
      <xdr:spPr>
        <a:xfrm>
          <a:off x="2118246" y="6863062"/>
          <a:ext cx="593793" cy="2392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1100"/>
            <a:t>±00:58</a:t>
          </a:r>
        </a:p>
      </xdr:txBody>
    </xdr:sp>
    <xdr:clientData/>
  </xdr:twoCellAnchor>
  <xdr:twoCellAnchor>
    <xdr:from>
      <xdr:col>0</xdr:col>
      <xdr:colOff>2431730</xdr:colOff>
      <xdr:row>37</xdr:row>
      <xdr:rowOff>81822</xdr:rowOff>
    </xdr:from>
    <xdr:to>
      <xdr:col>1</xdr:col>
      <xdr:colOff>490192</xdr:colOff>
      <xdr:row>38</xdr:row>
      <xdr:rowOff>131955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D158EA2-F6D6-4469-83A2-FAF6269E0BD8}"/>
            </a:ext>
          </a:extLst>
        </xdr:cNvPr>
        <xdr:cNvSpPr txBox="1"/>
      </xdr:nvSpPr>
      <xdr:spPr>
        <a:xfrm>
          <a:off x="2431730" y="7295609"/>
          <a:ext cx="593793" cy="2392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1100"/>
            <a:t>±00:57</a:t>
          </a:r>
        </a:p>
      </xdr:txBody>
    </xdr:sp>
    <xdr:clientData/>
  </xdr:twoCellAnchor>
  <xdr:twoCellAnchor>
    <xdr:from>
      <xdr:col>1</xdr:col>
      <xdr:colOff>596767</xdr:colOff>
      <xdr:row>33</xdr:row>
      <xdr:rowOff>179874</xdr:rowOff>
    </xdr:from>
    <xdr:to>
      <xdr:col>1</xdr:col>
      <xdr:colOff>1190560</xdr:colOff>
      <xdr:row>35</xdr:row>
      <xdr:rowOff>40908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C39211AF-44D1-4505-B1AD-822F062EF8BA}"/>
            </a:ext>
          </a:extLst>
        </xdr:cNvPr>
        <xdr:cNvSpPr txBox="1"/>
      </xdr:nvSpPr>
      <xdr:spPr>
        <a:xfrm>
          <a:off x="3132098" y="6637264"/>
          <a:ext cx="593793" cy="2392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1100"/>
            <a:t>±01:06</a:t>
          </a:r>
        </a:p>
      </xdr:txBody>
    </xdr:sp>
    <xdr:clientData/>
  </xdr:twoCellAnchor>
  <xdr:twoCellAnchor>
    <xdr:from>
      <xdr:col>1</xdr:col>
      <xdr:colOff>931258</xdr:colOff>
      <xdr:row>37</xdr:row>
      <xdr:rowOff>17109</xdr:rowOff>
    </xdr:from>
    <xdr:to>
      <xdr:col>2</xdr:col>
      <xdr:colOff>145327</xdr:colOff>
      <xdr:row>38</xdr:row>
      <xdr:rowOff>67242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90B74C21-FDB6-40AC-BF28-02E53759D4C2}"/>
            </a:ext>
          </a:extLst>
        </xdr:cNvPr>
        <xdr:cNvSpPr txBox="1"/>
      </xdr:nvSpPr>
      <xdr:spPr>
        <a:xfrm>
          <a:off x="3466589" y="7230896"/>
          <a:ext cx="593793" cy="2392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1100"/>
            <a:t>±00:19</a:t>
          </a:r>
        </a:p>
      </xdr:txBody>
    </xdr:sp>
    <xdr:clientData/>
  </xdr:twoCellAnchor>
  <xdr:twoCellAnchor>
    <xdr:from>
      <xdr:col>2</xdr:col>
      <xdr:colOff>252134</xdr:colOff>
      <xdr:row>32</xdr:row>
      <xdr:rowOff>161085</xdr:rowOff>
    </xdr:from>
    <xdr:to>
      <xdr:col>2</xdr:col>
      <xdr:colOff>845927</xdr:colOff>
      <xdr:row>34</xdr:row>
      <xdr:rowOff>22118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EA98CE58-3DB7-447C-A931-290F3BA9A229}"/>
            </a:ext>
          </a:extLst>
        </xdr:cNvPr>
        <xdr:cNvSpPr txBox="1"/>
      </xdr:nvSpPr>
      <xdr:spPr>
        <a:xfrm>
          <a:off x="4167189" y="6429375"/>
          <a:ext cx="593793" cy="2392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1100"/>
            <a:t>±00:58</a:t>
          </a:r>
        </a:p>
      </xdr:txBody>
    </xdr:sp>
    <xdr:clientData/>
  </xdr:twoCellAnchor>
  <xdr:twoCellAnchor>
    <xdr:from>
      <xdr:col>2</xdr:col>
      <xdr:colOff>565615</xdr:colOff>
      <xdr:row>36</xdr:row>
      <xdr:rowOff>19329</xdr:rowOff>
    </xdr:from>
    <xdr:to>
      <xdr:col>2</xdr:col>
      <xdr:colOff>1159408</xdr:colOff>
      <xdr:row>37</xdr:row>
      <xdr:rowOff>69462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147F5594-8764-45B3-8168-0425A65ADC91}"/>
            </a:ext>
          </a:extLst>
        </xdr:cNvPr>
        <xdr:cNvSpPr txBox="1"/>
      </xdr:nvSpPr>
      <xdr:spPr>
        <a:xfrm>
          <a:off x="4480670" y="7044017"/>
          <a:ext cx="593793" cy="2392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1100"/>
            <a:t>±00:36</a:t>
          </a:r>
        </a:p>
      </xdr:txBody>
    </xdr:sp>
    <xdr:clientData/>
  </xdr:twoCellAnchor>
  <xdr:twoCellAnchor>
    <xdr:from>
      <xdr:col>2</xdr:col>
      <xdr:colOff>1258983</xdr:colOff>
      <xdr:row>29</xdr:row>
      <xdr:rowOff>138393</xdr:rowOff>
    </xdr:from>
    <xdr:to>
      <xdr:col>3</xdr:col>
      <xdr:colOff>536085</xdr:colOff>
      <xdr:row>30</xdr:row>
      <xdr:rowOff>188526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4299D4C7-59CD-4F07-95B8-A6E01A014D64}"/>
            </a:ext>
          </a:extLst>
        </xdr:cNvPr>
        <xdr:cNvSpPr txBox="1"/>
      </xdr:nvSpPr>
      <xdr:spPr>
        <a:xfrm>
          <a:off x="5174038" y="5839386"/>
          <a:ext cx="593793" cy="2392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1100"/>
            <a:t>±02:40</a:t>
          </a:r>
        </a:p>
      </xdr:txBody>
    </xdr:sp>
    <xdr:clientData/>
  </xdr:twoCellAnchor>
  <xdr:twoCellAnchor>
    <xdr:from>
      <xdr:col>3</xdr:col>
      <xdr:colOff>276784</xdr:colOff>
      <xdr:row>34</xdr:row>
      <xdr:rowOff>143715</xdr:rowOff>
    </xdr:from>
    <xdr:to>
      <xdr:col>3</xdr:col>
      <xdr:colOff>870577</xdr:colOff>
      <xdr:row>36</xdr:row>
      <xdr:rowOff>4748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ECC82C1-BAC8-40DB-ACB0-58428DD883DE}"/>
            </a:ext>
          </a:extLst>
        </xdr:cNvPr>
        <xdr:cNvSpPr txBox="1"/>
      </xdr:nvSpPr>
      <xdr:spPr>
        <a:xfrm>
          <a:off x="5508530" y="6790204"/>
          <a:ext cx="593793" cy="2392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1100"/>
            <a:t>±00:38</a:t>
          </a:r>
        </a:p>
      </xdr:txBody>
    </xdr:sp>
    <xdr:clientData/>
  </xdr:twoCellAnchor>
  <xdr:twoCellAnchor>
    <xdr:from>
      <xdr:col>4</xdr:col>
      <xdr:colOff>826720</xdr:colOff>
      <xdr:row>29</xdr:row>
      <xdr:rowOff>187490</xdr:rowOff>
    </xdr:from>
    <xdr:to>
      <xdr:col>5</xdr:col>
      <xdr:colOff>31662</xdr:colOff>
      <xdr:row>31</xdr:row>
      <xdr:rowOff>50008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EC6BF2AF-44C3-432D-9774-C45FADE8F238}"/>
            </a:ext>
          </a:extLst>
        </xdr:cNvPr>
        <xdr:cNvSpPr txBox="1"/>
      </xdr:nvSpPr>
      <xdr:spPr>
        <a:xfrm>
          <a:off x="7235567" y="5877856"/>
          <a:ext cx="584425" cy="2402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1100"/>
            <a:t>±00:56</a:t>
          </a:r>
        </a:p>
      </xdr:txBody>
    </xdr:sp>
    <xdr:clientData/>
  </xdr:twoCellAnchor>
  <xdr:twoCellAnchor>
    <xdr:from>
      <xdr:col>4</xdr:col>
      <xdr:colOff>1149604</xdr:colOff>
      <xdr:row>33</xdr:row>
      <xdr:rowOff>110697</xdr:rowOff>
    </xdr:from>
    <xdr:to>
      <xdr:col>5</xdr:col>
      <xdr:colOff>357942</xdr:colOff>
      <xdr:row>34</xdr:row>
      <xdr:rowOff>160587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3DB1FEB0-A874-4EBE-B457-3B1D6D671549}"/>
            </a:ext>
          </a:extLst>
        </xdr:cNvPr>
        <xdr:cNvSpPr txBox="1"/>
      </xdr:nvSpPr>
      <xdr:spPr>
        <a:xfrm>
          <a:off x="7558451" y="6556494"/>
          <a:ext cx="587821" cy="2387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1100"/>
            <a:t>±00:07</a:t>
          </a:r>
        </a:p>
      </xdr:txBody>
    </xdr:sp>
    <xdr:clientData/>
  </xdr:twoCellAnchor>
  <xdr:twoCellAnchor>
    <xdr:from>
      <xdr:col>5</xdr:col>
      <xdr:colOff>474131</xdr:colOff>
      <xdr:row>29</xdr:row>
      <xdr:rowOff>68922</xdr:rowOff>
    </xdr:from>
    <xdr:to>
      <xdr:col>5</xdr:col>
      <xdr:colOff>1058556</xdr:colOff>
      <xdr:row>30</xdr:row>
      <xdr:rowOff>120298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1E814EA1-5C57-4EC4-829F-64C4ACF3C6BA}"/>
            </a:ext>
          </a:extLst>
        </xdr:cNvPr>
        <xdr:cNvSpPr txBox="1"/>
      </xdr:nvSpPr>
      <xdr:spPr>
        <a:xfrm>
          <a:off x="8262461" y="5759288"/>
          <a:ext cx="584425" cy="2402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1100"/>
            <a:t>±00:43</a:t>
          </a:r>
        </a:p>
      </xdr:txBody>
    </xdr:sp>
    <xdr:clientData/>
  </xdr:twoCellAnchor>
  <xdr:twoCellAnchor>
    <xdr:from>
      <xdr:col>5</xdr:col>
      <xdr:colOff>797016</xdr:colOff>
      <xdr:row>32</xdr:row>
      <xdr:rowOff>86553</xdr:rowOff>
    </xdr:from>
    <xdr:to>
      <xdr:col>6</xdr:col>
      <xdr:colOff>71044</xdr:colOff>
      <xdr:row>33</xdr:row>
      <xdr:rowOff>136444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F7418DF6-83A1-48D8-85C5-15EA27C07981}"/>
            </a:ext>
          </a:extLst>
        </xdr:cNvPr>
        <xdr:cNvSpPr txBox="1"/>
      </xdr:nvSpPr>
      <xdr:spPr>
        <a:xfrm>
          <a:off x="8585346" y="6343493"/>
          <a:ext cx="587821" cy="2387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1100"/>
            <a:t>±00:12</a:t>
          </a:r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0.44279</cdr:x>
      <cdr:y>0.48419</cdr:y>
    </cdr:from>
    <cdr:to>
      <cdr:x>0.49572</cdr:x>
      <cdr:y>0.52551</cdr:y>
    </cdr:to>
    <cdr:sp macro="" textlink="">
      <cdr:nvSpPr>
        <cdr:cNvPr id="4" name="TextBox 23">
          <a:extLst xmlns:a="http://schemas.openxmlformats.org/drawingml/2006/main">
            <a:ext uri="{FF2B5EF4-FFF2-40B4-BE49-F238E27FC236}">
              <a16:creationId xmlns:a16="http://schemas.microsoft.com/office/drawing/2014/main" id="{4299D4C7-59CD-4F07-95B8-A6E01A014D64}"/>
            </a:ext>
          </a:extLst>
        </cdr:cNvPr>
        <cdr:cNvSpPr txBox="1"/>
      </cdr:nvSpPr>
      <cdr:spPr>
        <a:xfrm xmlns:a="http://schemas.openxmlformats.org/drawingml/2006/main">
          <a:off x="4967381" y="2803244"/>
          <a:ext cx="593793" cy="2392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1100"/>
            <a:t>±0:14</a:t>
          </a:r>
        </a:p>
      </cdr:txBody>
    </cdr:sp>
  </cdr:relSizeAnchor>
  <cdr:relSizeAnchor xmlns:cdr="http://schemas.openxmlformats.org/drawingml/2006/chartDrawing">
    <cdr:from>
      <cdr:x>0.47136</cdr:x>
      <cdr:y>0.56736</cdr:y>
    </cdr:from>
    <cdr:to>
      <cdr:x>0.52429</cdr:x>
      <cdr:y>0.60868</cdr:y>
    </cdr:to>
    <cdr:sp macro="" textlink="">
      <cdr:nvSpPr>
        <cdr:cNvPr id="5" name="TextBox 24">
          <a:extLst xmlns:a="http://schemas.openxmlformats.org/drawingml/2006/main">
            <a:ext uri="{FF2B5EF4-FFF2-40B4-BE49-F238E27FC236}">
              <a16:creationId xmlns:a16="http://schemas.microsoft.com/office/drawing/2014/main" id="{0ECC82C1-BAC8-40DB-ACB0-58428DD883DE}"/>
            </a:ext>
          </a:extLst>
        </cdr:cNvPr>
        <cdr:cNvSpPr txBox="1"/>
      </cdr:nvSpPr>
      <cdr:spPr>
        <a:xfrm xmlns:a="http://schemas.openxmlformats.org/drawingml/2006/main">
          <a:off x="5287865" y="3284816"/>
          <a:ext cx="593793" cy="2392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1100"/>
            <a:t>±00:44</a:t>
          </a:r>
        </a:p>
      </cdr:txBody>
    </cdr:sp>
  </cdr:relSizeAnchor>
  <cdr:relSizeAnchor xmlns:cdr="http://schemas.openxmlformats.org/drawingml/2006/chartDrawing">
    <cdr:from>
      <cdr:x>0.71631</cdr:x>
      <cdr:y>0.14899</cdr:y>
    </cdr:from>
    <cdr:to>
      <cdr:x>0.76845</cdr:x>
      <cdr:y>0.19054</cdr:y>
    </cdr:to>
    <cdr:sp macro="" textlink="">
      <cdr:nvSpPr>
        <cdr:cNvPr id="6" name="TextBox 25">
          <a:extLst xmlns:a="http://schemas.openxmlformats.org/drawingml/2006/main">
            <a:ext uri="{FF2B5EF4-FFF2-40B4-BE49-F238E27FC236}">
              <a16:creationId xmlns:a16="http://schemas.microsoft.com/office/drawing/2014/main" id="{EC6BF2AF-44C3-432D-9774-C45FADE8F238}"/>
            </a:ext>
          </a:extLst>
        </cdr:cNvPr>
        <cdr:cNvSpPr txBox="1"/>
      </cdr:nvSpPr>
      <cdr:spPr>
        <a:xfrm xmlns:a="http://schemas.openxmlformats.org/drawingml/2006/main">
          <a:off x="8025398" y="865547"/>
          <a:ext cx="584251" cy="2413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1100"/>
            <a:t>±04:52</a:t>
          </a:r>
        </a:p>
      </cdr:txBody>
    </cdr:sp>
  </cdr:relSizeAnchor>
  <cdr:relSizeAnchor xmlns:cdr="http://schemas.openxmlformats.org/drawingml/2006/chartDrawing">
    <cdr:from>
      <cdr:x>0.74561</cdr:x>
      <cdr:y>0.48532</cdr:y>
    </cdr:from>
    <cdr:to>
      <cdr:x>0.79806</cdr:x>
      <cdr:y>0.52661</cdr:y>
    </cdr:to>
    <cdr:sp macro="" textlink="">
      <cdr:nvSpPr>
        <cdr:cNvPr id="7" name="TextBox 26">
          <a:extLst xmlns:a="http://schemas.openxmlformats.org/drawingml/2006/main">
            <a:ext uri="{FF2B5EF4-FFF2-40B4-BE49-F238E27FC236}">
              <a16:creationId xmlns:a16="http://schemas.microsoft.com/office/drawing/2014/main" id="{3DB1FEB0-A874-4EBE-B457-3B1D6D671549}"/>
            </a:ext>
          </a:extLst>
        </cdr:cNvPr>
        <cdr:cNvSpPr txBox="1"/>
      </cdr:nvSpPr>
      <cdr:spPr>
        <a:xfrm xmlns:a="http://schemas.openxmlformats.org/drawingml/2006/main">
          <a:off x="8353709" y="2819391"/>
          <a:ext cx="587647" cy="2398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1100"/>
            <a:t>±00:31</a:t>
          </a:r>
        </a:p>
      </cdr:txBody>
    </cdr:sp>
  </cdr:relSizeAnchor>
  <cdr:relSizeAnchor xmlns:cdr="http://schemas.openxmlformats.org/drawingml/2006/chartDrawing">
    <cdr:from>
      <cdr:x>0.8376</cdr:x>
      <cdr:y>0.38798</cdr:y>
    </cdr:from>
    <cdr:to>
      <cdr:x>0.89005</cdr:x>
      <cdr:y>0.42927</cdr:y>
    </cdr:to>
    <cdr:sp macro="" textlink="">
      <cdr:nvSpPr>
        <cdr:cNvPr id="8" name="TextBox 26">
          <a:extLst xmlns:a="http://schemas.openxmlformats.org/drawingml/2006/main">
            <a:ext uri="{FF2B5EF4-FFF2-40B4-BE49-F238E27FC236}">
              <a16:creationId xmlns:a16="http://schemas.microsoft.com/office/drawing/2014/main" id="{B1DCD8D0-33D3-1BF7-61B6-F7B2B0F34E17}"/>
            </a:ext>
          </a:extLst>
        </cdr:cNvPr>
        <cdr:cNvSpPr txBox="1"/>
      </cdr:nvSpPr>
      <cdr:spPr>
        <a:xfrm xmlns:a="http://schemas.openxmlformats.org/drawingml/2006/main">
          <a:off x="9388628" y="2240585"/>
          <a:ext cx="587914" cy="2384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1100"/>
            <a:t>±01:42</a:t>
          </a:r>
        </a:p>
      </cdr:txBody>
    </cdr:sp>
  </cdr:relSizeAnchor>
  <cdr:relSizeAnchor xmlns:cdr="http://schemas.openxmlformats.org/drawingml/2006/chartDrawing">
    <cdr:from>
      <cdr:x>0.80831</cdr:x>
      <cdr:y>0.11428</cdr:y>
    </cdr:from>
    <cdr:to>
      <cdr:x>0.86046</cdr:x>
      <cdr:y>0.15582</cdr:y>
    </cdr:to>
    <cdr:sp macro="" textlink="">
      <cdr:nvSpPr>
        <cdr:cNvPr id="9" name="TextBox 25">
          <a:extLst xmlns:a="http://schemas.openxmlformats.org/drawingml/2006/main">
            <a:ext uri="{FF2B5EF4-FFF2-40B4-BE49-F238E27FC236}">
              <a16:creationId xmlns:a16="http://schemas.microsoft.com/office/drawing/2014/main" id="{8C8A385F-8C2A-37BB-AA13-AC2F3766E51B}"/>
            </a:ext>
          </a:extLst>
        </cdr:cNvPr>
        <cdr:cNvSpPr txBox="1"/>
      </cdr:nvSpPr>
      <cdr:spPr>
        <a:xfrm xmlns:a="http://schemas.openxmlformats.org/drawingml/2006/main">
          <a:off x="9060316" y="659966"/>
          <a:ext cx="584517" cy="2399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1100"/>
            <a:t>±03:19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4</xdr:row>
      <xdr:rowOff>47624</xdr:rowOff>
    </xdr:from>
    <xdr:to>
      <xdr:col>16</xdr:col>
      <xdr:colOff>212325</xdr:colOff>
      <xdr:row>22</xdr:row>
      <xdr:rowOff>190499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B098A5-936B-02BA-EC4C-0A137B381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" y="809624"/>
          <a:ext cx="9880201" cy="3571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5D0E0-C3BB-413C-8777-EF00DA7FA8C7}">
  <dimension ref="A1:F5"/>
  <sheetViews>
    <sheetView topLeftCell="A3" workbookViewId="0">
      <selection activeCell="J22" sqref="J22"/>
    </sheetView>
  </sheetViews>
  <sheetFormatPr defaultRowHeight="15" x14ac:dyDescent="0.25"/>
  <cols>
    <col min="1" max="1" width="18" style="1" customWidth="1"/>
    <col min="2" max="3" width="15.7109375" style="13" customWidth="1"/>
    <col min="4" max="4" width="99.28515625" style="1" customWidth="1"/>
    <col min="5" max="5" width="15.7109375" style="13" customWidth="1"/>
    <col min="6" max="16384" width="9.140625" style="1"/>
  </cols>
  <sheetData>
    <row r="1" spans="1:6" ht="18.75" x14ac:dyDescent="0.25">
      <c r="A1" s="171" t="s">
        <v>315</v>
      </c>
      <c r="B1" s="171"/>
      <c r="C1" s="171"/>
      <c r="D1" s="171"/>
      <c r="E1" s="171"/>
    </row>
    <row r="3" spans="1:6" x14ac:dyDescent="0.25">
      <c r="A3" s="1" t="s">
        <v>322</v>
      </c>
      <c r="B3" s="162" t="s">
        <v>323</v>
      </c>
    </row>
    <row r="4" spans="1:6" x14ac:dyDescent="0.25">
      <c r="A4" s="4" t="s">
        <v>316</v>
      </c>
      <c r="B4" s="11" t="s">
        <v>317</v>
      </c>
      <c r="C4" s="11" t="s">
        <v>318</v>
      </c>
      <c r="D4" s="4" t="s">
        <v>319</v>
      </c>
      <c r="E4" s="11" t="s">
        <v>15</v>
      </c>
    </row>
    <row r="5" spans="1:6" ht="72" customHeight="1" x14ac:dyDescent="0.25">
      <c r="A5" s="156" t="s">
        <v>320</v>
      </c>
      <c r="B5" s="11">
        <v>366</v>
      </c>
      <c r="C5" s="11">
        <v>718</v>
      </c>
      <c r="D5" s="161" t="s">
        <v>321</v>
      </c>
      <c r="E5" s="11">
        <v>353</v>
      </c>
      <c r="F5" s="26"/>
    </row>
  </sheetData>
  <mergeCells count="1">
    <mergeCell ref="A1:E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7A159-4CDA-4B0B-81AC-48419F9574FC}">
  <dimension ref="A1:I35"/>
  <sheetViews>
    <sheetView zoomScale="78" zoomScaleNormal="78" workbookViewId="0">
      <selection activeCell="F40" sqref="F40"/>
    </sheetView>
  </sheetViews>
  <sheetFormatPr defaultRowHeight="15" x14ac:dyDescent="0.25"/>
  <cols>
    <col min="1" max="3" width="9.140625" style="26"/>
    <col min="4" max="4" width="52.85546875" style="1" customWidth="1"/>
    <col min="5" max="5" width="11.85546875" style="13" customWidth="1"/>
    <col min="6" max="6" width="9.140625" style="1"/>
    <col min="7" max="7" width="15.7109375" style="1" customWidth="1"/>
    <col min="8" max="9" width="20.7109375" style="1" customWidth="1"/>
    <col min="10" max="16384" width="9.140625" style="1"/>
  </cols>
  <sheetData>
    <row r="1" spans="1:7" ht="18.75" x14ac:dyDescent="0.3">
      <c r="A1" s="172" t="s">
        <v>12</v>
      </c>
      <c r="B1" s="172"/>
      <c r="C1" s="172"/>
      <c r="D1" s="172"/>
      <c r="E1" s="172"/>
      <c r="F1" s="172"/>
      <c r="G1" s="172"/>
    </row>
    <row r="3" spans="1:7" x14ac:dyDescent="0.25">
      <c r="A3" s="175" t="s">
        <v>13</v>
      </c>
      <c r="B3" s="175"/>
      <c r="C3" s="175"/>
      <c r="D3" s="175"/>
      <c r="E3" s="175"/>
    </row>
    <row r="4" spans="1:7" x14ac:dyDescent="0.25">
      <c r="A4" s="27" t="s">
        <v>0</v>
      </c>
      <c r="B4" s="11" t="s">
        <v>16</v>
      </c>
      <c r="C4" s="11" t="s">
        <v>17</v>
      </c>
      <c r="D4" s="4" t="s">
        <v>14</v>
      </c>
      <c r="E4" s="28" t="s">
        <v>15</v>
      </c>
    </row>
    <row r="5" spans="1:7" x14ac:dyDescent="0.25">
      <c r="A5" s="30" t="s">
        <v>18</v>
      </c>
      <c r="B5" s="31">
        <v>376</v>
      </c>
      <c r="C5" s="31">
        <v>395</v>
      </c>
      <c r="D5" s="32" t="s">
        <v>46</v>
      </c>
      <c r="E5" s="33">
        <v>20</v>
      </c>
    </row>
    <row r="6" spans="1:7" x14ac:dyDescent="0.25">
      <c r="A6" s="34" t="s">
        <v>20</v>
      </c>
      <c r="B6" s="35">
        <v>604</v>
      </c>
      <c r="C6" s="35">
        <v>623</v>
      </c>
      <c r="D6" s="7" t="s">
        <v>47</v>
      </c>
      <c r="E6" s="36">
        <v>20</v>
      </c>
    </row>
    <row r="7" spans="1:7" x14ac:dyDescent="0.25">
      <c r="A7" s="34" t="s">
        <v>22</v>
      </c>
      <c r="B7" s="35"/>
      <c r="C7" s="35"/>
      <c r="D7" s="7" t="s">
        <v>48</v>
      </c>
      <c r="E7" s="36">
        <v>42</v>
      </c>
    </row>
    <row r="8" spans="1:7" x14ac:dyDescent="0.25">
      <c r="A8" s="37" t="s">
        <v>24</v>
      </c>
      <c r="B8" s="38">
        <v>416</v>
      </c>
      <c r="C8" s="38">
        <v>435</v>
      </c>
      <c r="D8" s="39" t="s">
        <v>49</v>
      </c>
      <c r="E8" s="40">
        <v>20</v>
      </c>
    </row>
    <row r="9" spans="1:7" x14ac:dyDescent="0.25">
      <c r="A9" s="37" t="s">
        <v>26</v>
      </c>
      <c r="B9" s="38">
        <v>458</v>
      </c>
      <c r="C9" s="38">
        <v>479</v>
      </c>
      <c r="D9" s="39" t="s">
        <v>50</v>
      </c>
      <c r="E9" s="40">
        <v>22</v>
      </c>
    </row>
    <row r="10" spans="1:7" x14ac:dyDescent="0.25">
      <c r="A10" s="34" t="s">
        <v>28</v>
      </c>
      <c r="B10" s="35"/>
      <c r="C10" s="35"/>
      <c r="D10" s="7" t="s">
        <v>51</v>
      </c>
      <c r="E10" s="36">
        <v>42</v>
      </c>
    </row>
    <row r="11" spans="1:7" x14ac:dyDescent="0.25">
      <c r="A11" s="37" t="s">
        <v>30</v>
      </c>
      <c r="B11" s="38">
        <v>573</v>
      </c>
      <c r="C11" s="38">
        <v>592</v>
      </c>
      <c r="D11" s="39" t="s">
        <v>52</v>
      </c>
      <c r="E11" s="40">
        <v>20</v>
      </c>
    </row>
    <row r="12" spans="1:7" x14ac:dyDescent="0.25">
      <c r="A12" s="41" t="s">
        <v>32</v>
      </c>
      <c r="B12" s="42">
        <v>521</v>
      </c>
      <c r="C12" s="42">
        <v>542</v>
      </c>
      <c r="D12" s="43" t="s">
        <v>53</v>
      </c>
      <c r="E12" s="44">
        <v>22</v>
      </c>
    </row>
    <row r="14" spans="1:7" x14ac:dyDescent="0.25">
      <c r="A14" s="174" t="s">
        <v>35</v>
      </c>
      <c r="B14" s="174"/>
      <c r="C14" s="174"/>
      <c r="D14" s="174"/>
      <c r="E14" s="174"/>
    </row>
    <row r="15" spans="1:7" x14ac:dyDescent="0.25">
      <c r="A15" s="27" t="s">
        <v>0</v>
      </c>
      <c r="B15" s="11" t="s">
        <v>16</v>
      </c>
      <c r="C15" s="11" t="s">
        <v>17</v>
      </c>
      <c r="D15" s="4" t="s">
        <v>14</v>
      </c>
      <c r="E15" s="28" t="s">
        <v>15</v>
      </c>
    </row>
    <row r="16" spans="1:7" x14ac:dyDescent="0.25">
      <c r="A16" s="30" t="s">
        <v>18</v>
      </c>
      <c r="B16" s="31">
        <v>447</v>
      </c>
      <c r="C16" s="31">
        <v>466</v>
      </c>
      <c r="D16" s="32" t="s">
        <v>36</v>
      </c>
      <c r="E16" s="33">
        <v>20</v>
      </c>
    </row>
    <row r="17" spans="1:9" x14ac:dyDescent="0.25">
      <c r="A17" s="34" t="s">
        <v>20</v>
      </c>
      <c r="B17" s="35">
        <v>622</v>
      </c>
      <c r="C17" s="35">
        <v>641</v>
      </c>
      <c r="D17" s="7" t="s">
        <v>37</v>
      </c>
      <c r="E17" s="36">
        <v>20</v>
      </c>
    </row>
    <row r="18" spans="1:9" x14ac:dyDescent="0.25">
      <c r="A18" s="34" t="s">
        <v>22</v>
      </c>
      <c r="B18" s="35"/>
      <c r="C18" s="35"/>
      <c r="D18" s="7" t="s">
        <v>38</v>
      </c>
      <c r="E18" s="36">
        <v>43</v>
      </c>
    </row>
    <row r="19" spans="1:9" x14ac:dyDescent="0.25">
      <c r="A19" s="37" t="s">
        <v>24</v>
      </c>
      <c r="B19" s="38">
        <v>469</v>
      </c>
      <c r="C19" s="38">
        <v>487</v>
      </c>
      <c r="D19" s="39" t="s">
        <v>39</v>
      </c>
      <c r="E19" s="40">
        <v>19</v>
      </c>
    </row>
    <row r="20" spans="1:9" x14ac:dyDescent="0.25">
      <c r="A20" s="37" t="s">
        <v>26</v>
      </c>
      <c r="B20" s="38">
        <v>510</v>
      </c>
      <c r="C20" s="38">
        <v>533</v>
      </c>
      <c r="D20" s="39" t="s">
        <v>40</v>
      </c>
      <c r="E20" s="40">
        <v>24</v>
      </c>
    </row>
    <row r="21" spans="1:9" x14ac:dyDescent="0.25">
      <c r="A21" s="34" t="s">
        <v>28</v>
      </c>
      <c r="B21" s="35"/>
      <c r="C21" s="35"/>
      <c r="D21" s="7" t="s">
        <v>41</v>
      </c>
      <c r="E21" s="36">
        <v>43</v>
      </c>
    </row>
    <row r="22" spans="1:9" x14ac:dyDescent="0.25">
      <c r="A22" s="37" t="s">
        <v>30</v>
      </c>
      <c r="B22" s="38">
        <v>597</v>
      </c>
      <c r="C22" s="38">
        <v>616</v>
      </c>
      <c r="D22" s="39" t="s">
        <v>42</v>
      </c>
      <c r="E22" s="40">
        <v>20</v>
      </c>
    </row>
    <row r="23" spans="1:9" x14ac:dyDescent="0.25">
      <c r="A23" s="45" t="s">
        <v>32</v>
      </c>
      <c r="B23" s="46">
        <v>534</v>
      </c>
      <c r="C23" s="46">
        <v>556</v>
      </c>
      <c r="D23" s="47" t="s">
        <v>43</v>
      </c>
      <c r="E23" s="48">
        <v>23</v>
      </c>
    </row>
    <row r="24" spans="1:9" x14ac:dyDescent="0.25">
      <c r="A24" s="49" t="s">
        <v>34</v>
      </c>
      <c r="B24" s="50">
        <v>570</v>
      </c>
      <c r="C24" s="50">
        <v>590</v>
      </c>
      <c r="D24" s="51" t="s">
        <v>44</v>
      </c>
      <c r="E24" s="52">
        <v>20</v>
      </c>
    </row>
    <row r="26" spans="1:9" x14ac:dyDescent="0.25">
      <c r="A26" s="173" t="s">
        <v>45</v>
      </c>
      <c r="B26" s="173"/>
      <c r="C26" s="173"/>
      <c r="D26" s="173"/>
      <c r="E26" s="173"/>
    </row>
    <row r="27" spans="1:9" x14ac:dyDescent="0.25">
      <c r="A27" s="27" t="s">
        <v>0</v>
      </c>
      <c r="B27" s="11" t="s">
        <v>16</v>
      </c>
      <c r="C27" s="11" t="s">
        <v>17</v>
      </c>
      <c r="D27" s="4" t="s">
        <v>14</v>
      </c>
      <c r="E27" s="28" t="s">
        <v>15</v>
      </c>
    </row>
    <row r="28" spans="1:9" x14ac:dyDescent="0.25">
      <c r="A28" s="30" t="s">
        <v>18</v>
      </c>
      <c r="B28" s="31">
        <v>508</v>
      </c>
      <c r="C28" s="31">
        <v>528</v>
      </c>
      <c r="D28" s="32" t="s">
        <v>19</v>
      </c>
      <c r="E28" s="33">
        <v>21</v>
      </c>
      <c r="G28" s="64" t="s">
        <v>55</v>
      </c>
      <c r="H28" s="2" t="s">
        <v>56</v>
      </c>
      <c r="I28" s="3" t="s">
        <v>57</v>
      </c>
    </row>
    <row r="29" spans="1:9" x14ac:dyDescent="0.25">
      <c r="A29" s="34" t="s">
        <v>20</v>
      </c>
      <c r="B29" s="35">
        <v>688</v>
      </c>
      <c r="C29" s="35">
        <v>708</v>
      </c>
      <c r="D29" s="7" t="s">
        <v>21</v>
      </c>
      <c r="E29" s="36">
        <v>21</v>
      </c>
      <c r="G29" s="65" t="s">
        <v>58</v>
      </c>
      <c r="H29" s="62">
        <v>0.4152777777777778</v>
      </c>
      <c r="I29" s="63">
        <v>0.31874999999999998</v>
      </c>
    </row>
    <row r="30" spans="1:9" x14ac:dyDescent="0.25">
      <c r="A30" s="34" t="s">
        <v>22</v>
      </c>
      <c r="B30" s="35"/>
      <c r="C30" s="35"/>
      <c r="D30" s="7" t="s">
        <v>23</v>
      </c>
      <c r="E30" s="36">
        <v>45</v>
      </c>
      <c r="G30" s="66" t="s">
        <v>59</v>
      </c>
      <c r="H30" s="57">
        <v>0.15902777777777777</v>
      </c>
      <c r="I30" s="58">
        <v>0.17152777777777778</v>
      </c>
    </row>
    <row r="31" spans="1:9" x14ac:dyDescent="0.25">
      <c r="A31" s="37" t="s">
        <v>24</v>
      </c>
      <c r="B31" s="38">
        <v>532</v>
      </c>
      <c r="C31" s="38">
        <v>552</v>
      </c>
      <c r="D31" s="39" t="s">
        <v>25</v>
      </c>
      <c r="E31" s="40">
        <v>22</v>
      </c>
      <c r="G31" s="67" t="s">
        <v>60</v>
      </c>
      <c r="H31" s="23" t="s">
        <v>61</v>
      </c>
      <c r="I31" s="60">
        <v>0.5756944444444444</v>
      </c>
    </row>
    <row r="32" spans="1:9" x14ac:dyDescent="0.25">
      <c r="A32" s="37" t="s">
        <v>26</v>
      </c>
      <c r="B32" s="38">
        <v>571</v>
      </c>
      <c r="C32" s="38">
        <v>593</v>
      </c>
      <c r="D32" s="39" t="s">
        <v>27</v>
      </c>
      <c r="E32" s="40">
        <v>23</v>
      </c>
    </row>
    <row r="33" spans="1:5" x14ac:dyDescent="0.25">
      <c r="A33" s="34" t="s">
        <v>28</v>
      </c>
      <c r="B33" s="35"/>
      <c r="C33" s="35"/>
      <c r="D33" s="7" t="s">
        <v>29</v>
      </c>
      <c r="E33" s="36">
        <v>44</v>
      </c>
    </row>
    <row r="34" spans="1:5" x14ac:dyDescent="0.25">
      <c r="A34" s="37" t="s">
        <v>30</v>
      </c>
      <c r="B34" s="38">
        <v>655</v>
      </c>
      <c r="C34" s="38">
        <v>675</v>
      </c>
      <c r="D34" s="39" t="s">
        <v>31</v>
      </c>
      <c r="E34" s="40">
        <v>21</v>
      </c>
    </row>
    <row r="35" spans="1:5" x14ac:dyDescent="0.25">
      <c r="A35" s="41" t="s">
        <v>32</v>
      </c>
      <c r="B35" s="42">
        <v>600</v>
      </c>
      <c r="C35" s="42">
        <v>622</v>
      </c>
      <c r="D35" s="43" t="s">
        <v>33</v>
      </c>
      <c r="E35" s="44">
        <v>23</v>
      </c>
    </row>
  </sheetData>
  <mergeCells count="4">
    <mergeCell ref="A1:G1"/>
    <mergeCell ref="A26:E26"/>
    <mergeCell ref="A14:E14"/>
    <mergeCell ref="A3:E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851C7-FF39-46E7-89AE-7A1FF07F26BA}">
  <dimension ref="A1:N43"/>
  <sheetViews>
    <sheetView tabSelected="1" topLeftCell="A30" workbookViewId="0">
      <selection activeCell="G38" sqref="G38"/>
    </sheetView>
  </sheetViews>
  <sheetFormatPr defaultRowHeight="15" x14ac:dyDescent="0.25"/>
  <cols>
    <col min="1" max="4" width="19.7109375" style="1" customWidth="1"/>
    <col min="5" max="5" width="9.140625" style="1"/>
    <col min="6" max="14" width="19.7109375" style="1" customWidth="1"/>
    <col min="15" max="16384" width="9.140625" style="1"/>
  </cols>
  <sheetData>
    <row r="1" spans="1:14" ht="18.75" x14ac:dyDescent="0.3">
      <c r="A1" s="172" t="s">
        <v>310</v>
      </c>
      <c r="B1" s="172"/>
      <c r="C1" s="172"/>
      <c r="D1" s="172"/>
      <c r="E1" s="172"/>
      <c r="F1" s="172"/>
      <c r="G1" s="172"/>
    </row>
    <row r="3" spans="1:14" x14ac:dyDescent="0.25">
      <c r="A3" s="176" t="s">
        <v>0</v>
      </c>
      <c r="B3" s="177" t="s">
        <v>1</v>
      </c>
      <c r="C3" s="177"/>
      <c r="D3" s="178"/>
      <c r="F3" s="1" t="s">
        <v>302</v>
      </c>
      <c r="G3" s="13" t="s">
        <v>119</v>
      </c>
      <c r="H3" s="13" t="s">
        <v>303</v>
      </c>
      <c r="I3" s="13" t="s">
        <v>304</v>
      </c>
      <c r="J3" s="13" t="s">
        <v>305</v>
      </c>
    </row>
    <row r="4" spans="1:14" x14ac:dyDescent="0.25">
      <c r="A4" s="176"/>
      <c r="B4" s="76" t="s">
        <v>2</v>
      </c>
      <c r="C4" s="77" t="s">
        <v>3</v>
      </c>
      <c r="D4" s="78" t="s">
        <v>4</v>
      </c>
      <c r="F4" s="1" t="s">
        <v>306</v>
      </c>
      <c r="G4" s="157">
        <f>AVERAGE(B11:D11,G11:I11,L11:N11)</f>
        <v>0.16327160493827159</v>
      </c>
      <c r="H4" s="13">
        <f>_xlfn.STDEV.S(B11:D11,G11:I11,L11:N11)</f>
        <v>8.6139419381201961E-3</v>
      </c>
      <c r="I4" s="157">
        <f>_xlfn.STDEV.S(B11:D11,G11:I11,L11:N11)</f>
        <v>8.6139419381201961E-3</v>
      </c>
      <c r="J4" s="158">
        <f>G4*H4</f>
        <v>1.4064121250819701E-3</v>
      </c>
    </row>
    <row r="5" spans="1:14" x14ac:dyDescent="0.25">
      <c r="A5" s="5" t="s">
        <v>5</v>
      </c>
      <c r="B5" s="20">
        <v>0.2</v>
      </c>
      <c r="C5" s="20">
        <v>0.2</v>
      </c>
      <c r="D5" s="21">
        <v>0.2</v>
      </c>
      <c r="F5" s="1" t="s">
        <v>307</v>
      </c>
      <c r="G5" s="157">
        <f>AVERAGE(B12:D12)</f>
        <v>0.26203703703703707</v>
      </c>
      <c r="H5" s="13">
        <f>_xlfn.STDEV.S(B12:D12)</f>
        <v>5.3039070543470486E-3</v>
      </c>
      <c r="I5" s="157">
        <f>_xlfn.STDEV.S(B12:D12)</f>
        <v>5.3039070543470486E-3</v>
      </c>
      <c r="J5" s="158">
        <f>G5*H5</f>
        <v>1.3898200892409397E-3</v>
      </c>
    </row>
    <row r="6" spans="1:14" x14ac:dyDescent="0.25">
      <c r="A6" s="6" t="s">
        <v>6</v>
      </c>
      <c r="B6" s="22">
        <v>0.8</v>
      </c>
      <c r="C6" s="22">
        <v>1.6</v>
      </c>
      <c r="D6" s="24">
        <v>0.8</v>
      </c>
      <c r="F6" s="1" t="s">
        <v>308</v>
      </c>
      <c r="G6" s="157">
        <f>AVERAGE(G12:I12,L12:N12)</f>
        <v>0.1358796296296296</v>
      </c>
      <c r="H6" s="13">
        <f>_xlfn.STDEV.S(G12:I12,L12:N12)</f>
        <v>8.8242732479173313E-3</v>
      </c>
      <c r="I6" s="157">
        <f>_xlfn.STDEV.S(G12:I12,L12:N12)</f>
        <v>8.8242732479173313E-3</v>
      </c>
      <c r="J6" s="158">
        <f>G6*H6</f>
        <v>1.1990389806776555E-3</v>
      </c>
    </row>
    <row r="7" spans="1:14" x14ac:dyDescent="0.25">
      <c r="A7" s="8" t="s">
        <v>7</v>
      </c>
      <c r="B7" s="23">
        <v>0.4</v>
      </c>
      <c r="C7" s="159">
        <v>2</v>
      </c>
      <c r="D7" s="25">
        <v>1</v>
      </c>
    </row>
    <row r="9" spans="1:14" x14ac:dyDescent="0.25">
      <c r="A9" s="9" t="s">
        <v>62</v>
      </c>
      <c r="F9" s="9" t="s">
        <v>63</v>
      </c>
      <c r="K9" s="9" t="s">
        <v>309</v>
      </c>
    </row>
    <row r="10" spans="1:14" x14ac:dyDescent="0.25">
      <c r="A10" s="10" t="s">
        <v>8</v>
      </c>
      <c r="B10" s="11" t="s">
        <v>9</v>
      </c>
      <c r="C10" s="11" t="s">
        <v>10</v>
      </c>
      <c r="D10" s="11" t="s">
        <v>11</v>
      </c>
      <c r="E10" s="12"/>
      <c r="F10" s="10" t="s">
        <v>8</v>
      </c>
      <c r="G10" s="11" t="s">
        <v>9</v>
      </c>
      <c r="H10" s="11" t="s">
        <v>10</v>
      </c>
      <c r="I10" s="28" t="s">
        <v>11</v>
      </c>
      <c r="K10" s="10" t="s">
        <v>8</v>
      </c>
      <c r="L10" s="11" t="s">
        <v>9</v>
      </c>
      <c r="M10" s="11" t="s">
        <v>10</v>
      </c>
      <c r="N10" s="28" t="s">
        <v>11</v>
      </c>
    </row>
    <row r="11" spans="1:14" x14ac:dyDescent="0.25">
      <c r="A11" s="73">
        <v>1</v>
      </c>
      <c r="B11" s="14">
        <v>0.16180555555555556</v>
      </c>
      <c r="C11" s="14">
        <v>0.16180555555555556</v>
      </c>
      <c r="D11" s="14">
        <v>0.16041666666666668</v>
      </c>
      <c r="E11" s="12"/>
      <c r="F11" s="73">
        <v>1</v>
      </c>
      <c r="G11" s="14">
        <v>0.1673611111111111</v>
      </c>
      <c r="H11" s="14">
        <v>0.17291666666666666</v>
      </c>
      <c r="I11" s="71">
        <v>0.16666666666666666</v>
      </c>
      <c r="K11" s="73">
        <v>1</v>
      </c>
      <c r="L11" s="14">
        <v>0.16527777777777777</v>
      </c>
      <c r="M11" s="14">
        <v>0.1701388888888889</v>
      </c>
      <c r="N11" s="71">
        <v>0.14305555555555555</v>
      </c>
    </row>
    <row r="12" spans="1:14" x14ac:dyDescent="0.25">
      <c r="A12" s="74">
        <v>2</v>
      </c>
      <c r="B12" s="68">
        <v>0.25624999999999998</v>
      </c>
      <c r="C12" s="68">
        <v>0.26666666666666666</v>
      </c>
      <c r="D12" s="68">
        <v>0.26319444444444445</v>
      </c>
      <c r="E12" s="12"/>
      <c r="F12" s="75">
        <v>3</v>
      </c>
      <c r="G12" s="16">
        <v>0.13958333333333334</v>
      </c>
      <c r="H12" s="16">
        <v>0.14791666666666667</v>
      </c>
      <c r="I12" s="72">
        <v>0.14305555555555555</v>
      </c>
      <c r="K12" s="75">
        <v>3</v>
      </c>
      <c r="L12" s="16">
        <v>0.12708333333333333</v>
      </c>
      <c r="M12" s="16">
        <v>0.12777777777777777</v>
      </c>
      <c r="N12" s="72">
        <v>0.12986111111111112</v>
      </c>
    </row>
    <row r="13" spans="1:14" x14ac:dyDescent="0.25">
      <c r="A13" s="69"/>
      <c r="B13" s="70"/>
      <c r="C13" s="70"/>
      <c r="D13" s="70"/>
      <c r="E13" s="13"/>
      <c r="F13" s="13"/>
    </row>
    <row r="31" spans="1:1" x14ac:dyDescent="0.25">
      <c r="A31" s="9" t="s">
        <v>311</v>
      </c>
    </row>
    <row r="33" spans="1:6" x14ac:dyDescent="0.25">
      <c r="A33" s="86" t="s">
        <v>312</v>
      </c>
      <c r="B33" s="11" t="s">
        <v>101</v>
      </c>
      <c r="C33" s="11" t="s">
        <v>102</v>
      </c>
      <c r="D33" s="11" t="s">
        <v>103</v>
      </c>
      <c r="E33" s="28" t="s">
        <v>104</v>
      </c>
    </row>
    <row r="34" spans="1:6" x14ac:dyDescent="0.25">
      <c r="A34" s="87" t="s">
        <v>112</v>
      </c>
      <c r="B34" s="92">
        <v>3.4027777777777776E-3</v>
      </c>
      <c r="C34" s="92">
        <v>3.5416666666666665E-3</v>
      </c>
      <c r="D34" s="92">
        <v>3.5532407407407409E-3</v>
      </c>
      <c r="E34" s="96">
        <f t="shared" ref="E34:E39" si="0">AVERAGE(B34:D34)</f>
        <v>3.4992283950617282E-3</v>
      </c>
      <c r="F34" s="85"/>
    </row>
    <row r="35" spans="1:6" ht="16.5" x14ac:dyDescent="0.25">
      <c r="A35" s="5" t="s">
        <v>91</v>
      </c>
      <c r="B35" s="93">
        <v>4.5023148148148149E-3</v>
      </c>
      <c r="C35" s="93">
        <v>4.3981481481481484E-3</v>
      </c>
      <c r="D35" s="93">
        <v>4.4675925925925924E-3</v>
      </c>
      <c r="E35" s="97">
        <f t="shared" si="0"/>
        <v>4.4560185185185189E-3</v>
      </c>
      <c r="F35" s="85"/>
    </row>
    <row r="36" spans="1:6" ht="16.5" x14ac:dyDescent="0.25">
      <c r="A36" s="6" t="s">
        <v>92</v>
      </c>
      <c r="B36" s="93">
        <v>5.8912037037037041E-3</v>
      </c>
      <c r="C36" s="93">
        <v>6.2384259259259259E-3</v>
      </c>
      <c r="D36" s="93">
        <v>6.2500000000000003E-3</v>
      </c>
      <c r="E36" s="98">
        <f t="shared" si="0"/>
        <v>6.1265432098765423E-3</v>
      </c>
      <c r="F36" s="85"/>
    </row>
    <row r="37" spans="1:6" ht="16.5" x14ac:dyDescent="0.25">
      <c r="A37" s="6" t="s">
        <v>93</v>
      </c>
      <c r="B37" s="93">
        <v>7.4074074074074077E-3</v>
      </c>
      <c r="C37" s="93">
        <v>7.2106481481481483E-3</v>
      </c>
      <c r="D37" s="93">
        <v>7.5462962962962966E-3</v>
      </c>
      <c r="E37" s="98">
        <f t="shared" si="0"/>
        <v>7.388117283950617E-3</v>
      </c>
      <c r="F37" s="85"/>
    </row>
    <row r="38" spans="1:6" ht="16.5" x14ac:dyDescent="0.25">
      <c r="A38" s="6" t="s">
        <v>94</v>
      </c>
      <c r="B38" s="93">
        <v>8.5763888888888886E-3</v>
      </c>
      <c r="C38" s="93">
        <v>9.432870370370371E-3</v>
      </c>
      <c r="D38" s="93">
        <v>8.1365740740740738E-3</v>
      </c>
      <c r="E38" s="98">
        <f t="shared" si="0"/>
        <v>8.7152777777777784E-3</v>
      </c>
      <c r="F38" s="85"/>
    </row>
    <row r="39" spans="1:6" ht="16.5" x14ac:dyDescent="0.25">
      <c r="A39" s="6" t="s">
        <v>95</v>
      </c>
      <c r="B39" s="93">
        <v>9.2013888888888892E-3</v>
      </c>
      <c r="C39" s="93">
        <v>9.3055555555555548E-3</v>
      </c>
      <c r="D39" s="93">
        <v>8.773148148148148E-3</v>
      </c>
      <c r="E39" s="98">
        <f t="shared" si="0"/>
        <v>9.0933641975308645E-3</v>
      </c>
      <c r="F39" s="85"/>
    </row>
    <row r="40" spans="1:6" ht="16.5" x14ac:dyDescent="0.25">
      <c r="A40" s="6" t="s">
        <v>96</v>
      </c>
      <c r="B40" s="93">
        <v>1.0081018518518519E-2</v>
      </c>
      <c r="C40" s="93" t="s">
        <v>314</v>
      </c>
      <c r="D40" s="93" t="s">
        <v>313</v>
      </c>
      <c r="E40" s="98"/>
    </row>
    <row r="41" spans="1:6" ht="16.5" x14ac:dyDescent="0.25">
      <c r="A41" s="6" t="s">
        <v>97</v>
      </c>
      <c r="B41" s="94" t="s">
        <v>314</v>
      </c>
      <c r="C41" s="94" t="s">
        <v>314</v>
      </c>
      <c r="D41" s="94" t="s">
        <v>313</v>
      </c>
      <c r="E41" s="98"/>
    </row>
    <row r="42" spans="1:6" ht="16.5" x14ac:dyDescent="0.25">
      <c r="A42" s="109" t="s">
        <v>98</v>
      </c>
      <c r="B42" s="93" t="s">
        <v>314</v>
      </c>
      <c r="C42" s="93" t="s">
        <v>314</v>
      </c>
      <c r="D42" s="93" t="s">
        <v>313</v>
      </c>
      <c r="E42" s="111"/>
    </row>
    <row r="43" spans="1:6" ht="16.5" x14ac:dyDescent="0.25">
      <c r="A43" s="8" t="s">
        <v>114</v>
      </c>
      <c r="B43" s="95" t="s">
        <v>314</v>
      </c>
      <c r="C43" s="95" t="s">
        <v>314</v>
      </c>
      <c r="D43" s="95" t="s">
        <v>313</v>
      </c>
      <c r="E43" s="99"/>
    </row>
  </sheetData>
  <mergeCells count="3">
    <mergeCell ref="A1:G1"/>
    <mergeCell ref="A3:A4"/>
    <mergeCell ref="B3:D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96665-9762-4DAD-BF05-4423106EF2A0}">
  <dimension ref="A1:G35"/>
  <sheetViews>
    <sheetView topLeftCell="A9" workbookViewId="0">
      <selection activeCell="B26" sqref="B26"/>
    </sheetView>
  </sheetViews>
  <sheetFormatPr defaultRowHeight="15" x14ac:dyDescent="0.25"/>
  <cols>
    <col min="1" max="1" width="29.42578125" style="53" customWidth="1"/>
    <col min="2" max="2" width="19" style="53" customWidth="1"/>
    <col min="3" max="5" width="19.7109375" style="1" customWidth="1"/>
    <col min="6" max="16384" width="9.140625" style="1"/>
  </cols>
  <sheetData>
    <row r="1" spans="1:7" ht="18.75" x14ac:dyDescent="0.3">
      <c r="A1" s="172" t="s">
        <v>64</v>
      </c>
      <c r="B1" s="172"/>
      <c r="C1" s="172"/>
      <c r="D1" s="172"/>
      <c r="E1" s="172"/>
      <c r="F1" s="172"/>
      <c r="G1" s="172"/>
    </row>
    <row r="3" spans="1:7" x14ac:dyDescent="0.25">
      <c r="A3" s="179" t="s">
        <v>74</v>
      </c>
      <c r="B3" s="179"/>
    </row>
    <row r="4" spans="1:7" x14ac:dyDescent="0.25">
      <c r="A4" s="64" t="s">
        <v>65</v>
      </c>
      <c r="B4" s="3" t="s">
        <v>54</v>
      </c>
    </row>
    <row r="5" spans="1:7" x14ac:dyDescent="0.25">
      <c r="A5" s="61" t="s">
        <v>66</v>
      </c>
      <c r="B5" s="63">
        <v>0.30416666666666664</v>
      </c>
    </row>
    <row r="6" spans="1:7" x14ac:dyDescent="0.25">
      <c r="A6" s="56" t="s">
        <v>67</v>
      </c>
      <c r="B6" s="58">
        <v>0.34583333333333333</v>
      </c>
    </row>
    <row r="7" spans="1:7" x14ac:dyDescent="0.25">
      <c r="A7" s="56" t="s">
        <v>68</v>
      </c>
      <c r="B7" s="58">
        <v>0.28402777777777777</v>
      </c>
    </row>
    <row r="8" spans="1:7" x14ac:dyDescent="0.25">
      <c r="A8" s="56" t="s">
        <v>69</v>
      </c>
      <c r="B8" s="58">
        <v>0.26041666666666669</v>
      </c>
    </row>
    <row r="9" spans="1:7" x14ac:dyDescent="0.25">
      <c r="A9" s="56" t="s">
        <v>70</v>
      </c>
      <c r="B9" s="58">
        <v>0.26458333333333334</v>
      </c>
    </row>
    <row r="10" spans="1:7" x14ac:dyDescent="0.25">
      <c r="A10" s="56" t="s">
        <v>71</v>
      </c>
      <c r="B10" s="58">
        <v>0.37083333333333335</v>
      </c>
    </row>
    <row r="11" spans="1:7" x14ac:dyDescent="0.25">
      <c r="A11" s="56" t="s">
        <v>72</v>
      </c>
      <c r="B11" s="58">
        <v>0.42083333333333334</v>
      </c>
    </row>
    <row r="12" spans="1:7" x14ac:dyDescent="0.25">
      <c r="A12" s="59" t="s">
        <v>73</v>
      </c>
      <c r="B12" s="60">
        <v>0.32847222222222222</v>
      </c>
    </row>
    <row r="30" spans="1:6" x14ac:dyDescent="0.25">
      <c r="A30" s="182" t="s">
        <v>75</v>
      </c>
      <c r="B30" s="182"/>
      <c r="C30" s="182"/>
      <c r="D30" s="182"/>
      <c r="E30" s="182"/>
    </row>
    <row r="31" spans="1:6" x14ac:dyDescent="0.25">
      <c r="B31" s="180" t="s">
        <v>54</v>
      </c>
      <c r="C31" s="181"/>
      <c r="D31" s="181"/>
      <c r="E31" s="181"/>
      <c r="F31" s="29"/>
    </row>
    <row r="32" spans="1:6" x14ac:dyDescent="0.25">
      <c r="A32" s="64" t="s">
        <v>76</v>
      </c>
      <c r="B32" s="11" t="s">
        <v>77</v>
      </c>
      <c r="C32" s="11" t="s">
        <v>78</v>
      </c>
      <c r="D32" s="11" t="s">
        <v>79</v>
      </c>
      <c r="E32" s="28" t="s">
        <v>80</v>
      </c>
    </row>
    <row r="33" spans="1:5" ht="16.5" x14ac:dyDescent="0.25">
      <c r="A33" s="17" t="s">
        <v>81</v>
      </c>
      <c r="B33" s="14">
        <v>0.53263888888888888</v>
      </c>
      <c r="C33" s="14">
        <v>0.42083333333333334</v>
      </c>
      <c r="D33" s="14">
        <v>0.40694444444444444</v>
      </c>
      <c r="E33" s="71">
        <v>0.44236111111111109</v>
      </c>
    </row>
    <row r="34" spans="1:5" ht="16.5" x14ac:dyDescent="0.25">
      <c r="A34" s="18" t="s">
        <v>82</v>
      </c>
      <c r="B34" s="15">
        <v>0.64722222222222225</v>
      </c>
      <c r="C34" s="15">
        <v>0.52777777777777779</v>
      </c>
      <c r="D34" s="15">
        <v>0.47916666666666669</v>
      </c>
      <c r="E34" s="80">
        <v>0.59583333333333333</v>
      </c>
    </row>
    <row r="35" spans="1:5" ht="16.5" x14ac:dyDescent="0.25">
      <c r="A35" s="19" t="s">
        <v>83</v>
      </c>
      <c r="B35" s="81" t="s">
        <v>84</v>
      </c>
      <c r="C35" s="16">
        <v>0.58888888888888891</v>
      </c>
      <c r="D35" s="16">
        <v>0.52986111111111112</v>
      </c>
      <c r="E35" s="72">
        <v>0.50347222222222221</v>
      </c>
    </row>
  </sheetData>
  <mergeCells count="4">
    <mergeCell ref="A1:G1"/>
    <mergeCell ref="A3:B3"/>
    <mergeCell ref="B31:E31"/>
    <mergeCell ref="A30:E3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BA2EF-1A8B-4417-B602-034CD2639DCF}">
  <dimension ref="A1:Q25"/>
  <sheetViews>
    <sheetView workbookViewId="0">
      <selection activeCell="M11" sqref="M11"/>
    </sheetView>
  </sheetViews>
  <sheetFormatPr defaultRowHeight="15" x14ac:dyDescent="0.25"/>
  <cols>
    <col min="1" max="1" width="14.7109375" style="1" customWidth="1"/>
    <col min="2" max="5" width="12.28515625" style="1" customWidth="1"/>
    <col min="6" max="6" width="9.140625" style="1"/>
    <col min="7" max="7" width="14.7109375" style="1" customWidth="1"/>
    <col min="8" max="11" width="12.28515625" style="1" customWidth="1"/>
    <col min="12" max="12" width="9.140625" style="1"/>
    <col min="13" max="13" width="14.7109375" style="1" customWidth="1"/>
    <col min="14" max="17" width="12.28515625" style="1" customWidth="1"/>
    <col min="18" max="16384" width="9.140625" style="1"/>
  </cols>
  <sheetData>
    <row r="1" spans="1:17" ht="18.75" x14ac:dyDescent="0.3">
      <c r="A1" s="172" t="s">
        <v>85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</row>
    <row r="3" spans="1:17" x14ac:dyDescent="0.25">
      <c r="G3" s="183" t="s">
        <v>86</v>
      </c>
      <c r="H3" s="184"/>
      <c r="I3" s="184"/>
      <c r="J3" s="184"/>
      <c r="K3" s="185"/>
    </row>
    <row r="4" spans="1:17" x14ac:dyDescent="0.25">
      <c r="G4" s="10"/>
      <c r="H4" s="11" t="s">
        <v>87</v>
      </c>
      <c r="I4" s="11" t="s">
        <v>88</v>
      </c>
      <c r="J4" s="11" t="s">
        <v>89</v>
      </c>
      <c r="K4" s="28" t="s">
        <v>90</v>
      </c>
    </row>
    <row r="5" spans="1:17" x14ac:dyDescent="0.25">
      <c r="G5" s="82" t="s">
        <v>99</v>
      </c>
      <c r="H5" s="107">
        <v>0.23333333333333334</v>
      </c>
      <c r="I5" s="55">
        <f t="shared" ref="I5:I13" si="0">_xlfn.STDEV.S(B17:D17,H17:J17,N17:P17)</f>
        <v>6.7434364910714823E-4</v>
      </c>
      <c r="J5" s="107">
        <v>4.027777777777778E-2</v>
      </c>
      <c r="K5" s="104">
        <f t="shared" ref="K5:K13" si="1">H5*J5</f>
        <v>9.3981481481481485E-3</v>
      </c>
      <c r="L5" s="54"/>
    </row>
    <row r="6" spans="1:17" ht="16.5" x14ac:dyDescent="0.25">
      <c r="G6" s="83" t="s">
        <v>91</v>
      </c>
      <c r="H6" s="57">
        <v>0.28611111111111109</v>
      </c>
      <c r="I6" s="22">
        <f t="shared" si="0"/>
        <v>7.6514706912429481E-4</v>
      </c>
      <c r="J6" s="57">
        <v>4.583333333333333E-2</v>
      </c>
      <c r="K6" s="105">
        <f t="shared" si="1"/>
        <v>1.3113425925925924E-2</v>
      </c>
      <c r="L6" s="54"/>
    </row>
    <row r="7" spans="1:17" ht="16.5" x14ac:dyDescent="0.25">
      <c r="G7" s="83" t="s">
        <v>92</v>
      </c>
      <c r="H7" s="57">
        <v>0.34375</v>
      </c>
      <c r="I7" s="22">
        <f t="shared" si="0"/>
        <v>6.6932558930163388E-4</v>
      </c>
      <c r="J7" s="57">
        <v>4.027777777777778E-2</v>
      </c>
      <c r="K7" s="105">
        <f t="shared" si="1"/>
        <v>1.3845486111111112E-2</v>
      </c>
      <c r="L7" s="54"/>
    </row>
    <row r="8" spans="1:17" ht="16.5" x14ac:dyDescent="0.25">
      <c r="G8" s="83" t="s">
        <v>93</v>
      </c>
      <c r="H8" s="57">
        <v>0.42777777777777776</v>
      </c>
      <c r="I8" s="22">
        <f t="shared" si="0"/>
        <v>1.8470330984231109E-3</v>
      </c>
      <c r="J8" s="57">
        <v>0.1111111111111111</v>
      </c>
      <c r="K8" s="105">
        <f t="shared" si="1"/>
        <v>4.7530864197530859E-2</v>
      </c>
      <c r="L8" s="54"/>
      <c r="M8" s="145">
        <f>2/9</f>
        <v>0.22222222222222221</v>
      </c>
    </row>
    <row r="9" spans="1:17" ht="16.5" x14ac:dyDescent="0.25">
      <c r="G9" s="83" t="s">
        <v>94</v>
      </c>
      <c r="H9" s="57">
        <v>0.46597222222222223</v>
      </c>
      <c r="I9" s="22">
        <f t="shared" si="0"/>
        <v>1.6571552156569868E-4</v>
      </c>
      <c r="J9" s="57">
        <v>9.7222222222222224E-3</v>
      </c>
      <c r="K9" s="105">
        <f t="shared" si="1"/>
        <v>4.5302854938271608E-3</v>
      </c>
      <c r="L9" s="54"/>
      <c r="M9" s="145">
        <v>1</v>
      </c>
    </row>
    <row r="10" spans="1:17" ht="16.5" x14ac:dyDescent="0.25">
      <c r="G10" s="83" t="s">
        <v>95</v>
      </c>
      <c r="H10" s="57">
        <v>0.49236111111111114</v>
      </c>
      <c r="I10" s="22">
        <f t="shared" si="0"/>
        <v>6.5064359686729724E-4</v>
      </c>
      <c r="J10" s="57">
        <v>3.888888888888889E-2</v>
      </c>
      <c r="K10" s="105">
        <f t="shared" si="1"/>
        <v>1.9147376543209877E-2</v>
      </c>
      <c r="L10" s="54"/>
    </row>
    <row r="11" spans="1:17" ht="16.5" x14ac:dyDescent="0.25">
      <c r="G11" s="83" t="s">
        <v>96</v>
      </c>
      <c r="H11" s="57">
        <v>0.53055555555555556</v>
      </c>
      <c r="I11" s="103">
        <f t="shared" si="0"/>
        <v>4.9808876831828773E-4</v>
      </c>
      <c r="J11" s="57">
        <v>2.9861111111111113E-2</v>
      </c>
      <c r="K11" s="105">
        <f t="shared" si="1"/>
        <v>1.584297839506173E-2</v>
      </c>
      <c r="L11" s="54"/>
      <c r="M11" s="145">
        <f>7/9</f>
        <v>0.77777777777777779</v>
      </c>
    </row>
    <row r="12" spans="1:17" ht="16.5" x14ac:dyDescent="0.25">
      <c r="G12" s="83" t="s">
        <v>97</v>
      </c>
      <c r="H12" s="57">
        <v>0.79305555555555551</v>
      </c>
      <c r="I12" s="22">
        <f t="shared" si="0"/>
        <v>3.3814326430999142E-3</v>
      </c>
      <c r="J12" s="57">
        <v>0.20277777777777778</v>
      </c>
      <c r="K12" s="105">
        <f t="shared" si="1"/>
        <v>0.16081404320987652</v>
      </c>
      <c r="L12" s="54"/>
    </row>
    <row r="13" spans="1:17" ht="16.5" x14ac:dyDescent="0.25">
      <c r="G13" s="84" t="s">
        <v>98</v>
      </c>
      <c r="H13" s="108">
        <v>0.91111111111111109</v>
      </c>
      <c r="I13" s="23">
        <f t="shared" si="0"/>
        <v>2.299506674407517E-3</v>
      </c>
      <c r="J13" s="108">
        <v>0.13819444444444445</v>
      </c>
      <c r="K13" s="106">
        <f t="shared" si="1"/>
        <v>0.12591049382716049</v>
      </c>
      <c r="L13" s="54"/>
    </row>
    <row r="15" spans="1:17" x14ac:dyDescent="0.25">
      <c r="A15" s="186" t="s">
        <v>100</v>
      </c>
      <c r="B15" s="187"/>
      <c r="C15" s="187"/>
      <c r="D15" s="187"/>
      <c r="E15" s="188"/>
      <c r="G15" s="186" t="s">
        <v>105</v>
      </c>
      <c r="H15" s="187"/>
      <c r="I15" s="187"/>
      <c r="J15" s="187"/>
      <c r="K15" s="188"/>
      <c r="M15" s="186" t="s">
        <v>105</v>
      </c>
      <c r="N15" s="187"/>
      <c r="O15" s="187"/>
      <c r="P15" s="187"/>
      <c r="Q15" s="188"/>
    </row>
    <row r="16" spans="1:17" x14ac:dyDescent="0.25">
      <c r="A16" s="86"/>
      <c r="B16" s="11" t="s">
        <v>101</v>
      </c>
      <c r="C16" s="11" t="s">
        <v>102</v>
      </c>
      <c r="D16" s="11" t="s">
        <v>103</v>
      </c>
      <c r="E16" s="28" t="s">
        <v>104</v>
      </c>
      <c r="G16" s="86"/>
      <c r="H16" s="11" t="s">
        <v>106</v>
      </c>
      <c r="I16" s="11" t="s">
        <v>107</v>
      </c>
      <c r="J16" s="11" t="s">
        <v>108</v>
      </c>
      <c r="K16" s="28" t="s">
        <v>104</v>
      </c>
      <c r="M16" s="86"/>
      <c r="N16" s="11" t="s">
        <v>109</v>
      </c>
      <c r="O16" s="11" t="s">
        <v>110</v>
      </c>
      <c r="P16" s="11" t="s">
        <v>111</v>
      </c>
      <c r="Q16" s="28" t="s">
        <v>104</v>
      </c>
    </row>
    <row r="17" spans="1:17" x14ac:dyDescent="0.25">
      <c r="A17" s="87" t="s">
        <v>112</v>
      </c>
      <c r="B17" s="92">
        <v>2.9861111111111113E-3</v>
      </c>
      <c r="C17" s="92">
        <v>3.0324074074074073E-3</v>
      </c>
      <c r="D17" s="92">
        <v>3.0439814814814813E-3</v>
      </c>
      <c r="E17" s="96">
        <f t="shared" ref="E17:E25" si="2">AVERAGE(B17:D17)</f>
        <v>3.0208333333333333E-3</v>
      </c>
      <c r="G17" s="87" t="s">
        <v>112</v>
      </c>
      <c r="H17" s="88">
        <v>4.0856481481481481E-3</v>
      </c>
      <c r="I17" s="88">
        <v>4.0856481481481481E-3</v>
      </c>
      <c r="J17" s="88">
        <v>4.1898148148148146E-3</v>
      </c>
      <c r="K17" s="96">
        <f t="shared" ref="K17:K25" si="3">AVERAGE(H17:J17)</f>
        <v>4.1203703703703706E-3</v>
      </c>
      <c r="M17" s="87" t="s">
        <v>112</v>
      </c>
      <c r="N17" s="88">
        <v>4.5486111111111109E-3</v>
      </c>
      <c r="O17" s="88">
        <v>4.4560185185185189E-3</v>
      </c>
      <c r="P17" s="88">
        <v>4.5601851851851853E-3</v>
      </c>
      <c r="Q17" s="96">
        <f t="shared" ref="Q17:Q25" si="4">AVERAGE(N17:P17)</f>
        <v>4.5216049382716048E-3</v>
      </c>
    </row>
    <row r="18" spans="1:17" ht="16.5" x14ac:dyDescent="0.25">
      <c r="A18" s="5" t="s">
        <v>91</v>
      </c>
      <c r="B18" s="93">
        <v>3.7384259259259259E-3</v>
      </c>
      <c r="C18" s="93">
        <v>3.8425925925925928E-3</v>
      </c>
      <c r="D18" s="93">
        <v>3.8657407407407408E-3</v>
      </c>
      <c r="E18" s="97">
        <f t="shared" si="2"/>
        <v>3.8155864197530862E-3</v>
      </c>
      <c r="G18" s="5" t="s">
        <v>91</v>
      </c>
      <c r="H18" s="89">
        <v>4.9537037037037041E-3</v>
      </c>
      <c r="I18" s="89">
        <v>4.9537037037037041E-3</v>
      </c>
      <c r="J18" s="89">
        <v>4.8842592592592592E-3</v>
      </c>
      <c r="K18" s="97">
        <f t="shared" si="3"/>
        <v>4.9305555555555561E-3</v>
      </c>
      <c r="M18" s="5" t="s">
        <v>91</v>
      </c>
      <c r="N18" s="89">
        <v>5.4745370370370373E-3</v>
      </c>
      <c r="O18" s="89">
        <v>5.6018518518518518E-3</v>
      </c>
      <c r="P18" s="89">
        <v>5.5902777777777773E-3</v>
      </c>
      <c r="Q18" s="100">
        <f t="shared" si="4"/>
        <v>5.5555555555555558E-3</v>
      </c>
    </row>
    <row r="19" spans="1:17" ht="16.5" x14ac:dyDescent="0.25">
      <c r="A19" s="6" t="s">
        <v>92</v>
      </c>
      <c r="B19" s="93">
        <v>4.7800925925925927E-3</v>
      </c>
      <c r="C19" s="93">
        <v>4.7106481481481478E-3</v>
      </c>
      <c r="D19" s="93">
        <v>5.347222222222222E-3</v>
      </c>
      <c r="E19" s="98">
        <f t="shared" si="2"/>
        <v>4.9459876543209878E-3</v>
      </c>
      <c r="G19" s="6" t="s">
        <v>92</v>
      </c>
      <c r="H19" s="90">
        <v>5.8217592592592592E-3</v>
      </c>
      <c r="I19" s="90">
        <v>5.7754629629629631E-3</v>
      </c>
      <c r="J19" s="90">
        <v>5.7870370370370367E-3</v>
      </c>
      <c r="K19" s="98">
        <f t="shared" si="3"/>
        <v>5.794753086419753E-3</v>
      </c>
      <c r="M19" s="6" t="s">
        <v>92</v>
      </c>
      <c r="N19" s="90">
        <v>6.4814814814814813E-3</v>
      </c>
      <c r="O19" s="90">
        <v>6.4467592592592588E-3</v>
      </c>
      <c r="P19" s="90">
        <v>6.3657407407407404E-3</v>
      </c>
      <c r="Q19" s="101">
        <f t="shared" si="4"/>
        <v>6.4313271604938271E-3</v>
      </c>
    </row>
    <row r="20" spans="1:17" ht="16.5" x14ac:dyDescent="0.25">
      <c r="A20" s="6" t="s">
        <v>93</v>
      </c>
      <c r="B20" s="93">
        <v>5.8101851851851856E-3</v>
      </c>
      <c r="C20" s="93">
        <v>1.1875E-2</v>
      </c>
      <c r="D20" s="93">
        <v>6.122685185185185E-3</v>
      </c>
      <c r="E20" s="98">
        <f t="shared" si="2"/>
        <v>7.9359567901234572E-3</v>
      </c>
      <c r="G20" s="6" t="s">
        <v>93</v>
      </c>
      <c r="H20" s="90">
        <v>6.6666666666666671E-3</v>
      </c>
      <c r="I20" s="90">
        <v>6.7708333333333336E-3</v>
      </c>
      <c r="J20" s="90">
        <v>6.7939814814814816E-3</v>
      </c>
      <c r="K20" s="98">
        <f t="shared" si="3"/>
        <v>6.7438271604938274E-3</v>
      </c>
      <c r="M20" s="6" t="s">
        <v>93</v>
      </c>
      <c r="N20" s="90">
        <v>7.5231481481481477E-3</v>
      </c>
      <c r="O20" s="90">
        <v>6.2962962962962964E-3</v>
      </c>
      <c r="P20" s="90">
        <v>6.2847222222222219E-3</v>
      </c>
      <c r="Q20" s="101">
        <f t="shared" si="4"/>
        <v>6.7013888888888887E-3</v>
      </c>
    </row>
    <row r="21" spans="1:17" ht="16.5" x14ac:dyDescent="0.25">
      <c r="A21" s="6" t="s">
        <v>94</v>
      </c>
      <c r="B21" s="93">
        <v>7.7199074074074071E-3</v>
      </c>
      <c r="C21" s="93">
        <v>7.9282407407407409E-3</v>
      </c>
      <c r="D21" s="93">
        <v>8.0439814814814818E-3</v>
      </c>
      <c r="E21" s="98">
        <f t="shared" si="2"/>
        <v>7.8973765432098757E-3</v>
      </c>
      <c r="G21" s="6" t="s">
        <v>94</v>
      </c>
      <c r="H21" s="90">
        <v>7.6967592592592591E-3</v>
      </c>
      <c r="I21" s="90">
        <v>7.743055555555556E-3</v>
      </c>
      <c r="J21" s="90">
        <v>7.8819444444444449E-3</v>
      </c>
      <c r="K21" s="98">
        <f t="shared" si="3"/>
        <v>7.7739197530864203E-3</v>
      </c>
      <c r="M21" s="6" t="s">
        <v>94</v>
      </c>
      <c r="N21" s="90">
        <v>7.4884259259259262E-3</v>
      </c>
      <c r="O21" s="90">
        <v>7.6388888888888886E-3</v>
      </c>
      <c r="P21" s="90">
        <v>7.7199074074074071E-3</v>
      </c>
      <c r="Q21" s="101">
        <f t="shared" si="4"/>
        <v>7.6157407407407415E-3</v>
      </c>
    </row>
    <row r="22" spans="1:17" ht="16.5" x14ac:dyDescent="0.25">
      <c r="A22" s="6" t="s">
        <v>95</v>
      </c>
      <c r="B22" s="93">
        <v>8.9467592592592585E-3</v>
      </c>
      <c r="C22" s="93">
        <v>8.8425925925925929E-3</v>
      </c>
      <c r="D22" s="93">
        <v>8.6921296296296295E-3</v>
      </c>
      <c r="E22" s="98">
        <f t="shared" si="2"/>
        <v>8.8271604938271603E-3</v>
      </c>
      <c r="G22" s="6" t="s">
        <v>95</v>
      </c>
      <c r="H22" s="90">
        <v>7.5231481481481477E-3</v>
      </c>
      <c r="I22" s="90">
        <v>7.3379629629629628E-3</v>
      </c>
      <c r="J22" s="90">
        <v>7.2916666666666668E-3</v>
      </c>
      <c r="K22" s="98">
        <f t="shared" si="3"/>
        <v>7.3842592592592597E-3</v>
      </c>
      <c r="M22" s="6" t="s">
        <v>95</v>
      </c>
      <c r="N22" s="90">
        <v>8.3912037037037045E-3</v>
      </c>
      <c r="O22" s="90">
        <v>8.3564814814814821E-3</v>
      </c>
      <c r="P22" s="90">
        <v>8.4953703703703701E-3</v>
      </c>
      <c r="Q22" s="101">
        <f t="shared" si="4"/>
        <v>8.4143518518518517E-3</v>
      </c>
    </row>
    <row r="23" spans="1:17" ht="16.5" x14ac:dyDescent="0.25">
      <c r="A23" s="6" t="s">
        <v>96</v>
      </c>
      <c r="B23" s="93">
        <v>8.8310185185185193E-3</v>
      </c>
      <c r="C23" s="93">
        <v>8.8425925925925929E-3</v>
      </c>
      <c r="D23" s="93">
        <v>8.6921296296296295E-3</v>
      </c>
      <c r="E23" s="98">
        <f t="shared" si="2"/>
        <v>8.7885802469135806E-3</v>
      </c>
      <c r="G23" s="6" t="s">
        <v>96</v>
      </c>
      <c r="H23" s="90">
        <v>8.3101851851851843E-3</v>
      </c>
      <c r="I23" s="90">
        <v>8.3680555555555557E-3</v>
      </c>
      <c r="J23" s="90">
        <v>8.2638888888888883E-3</v>
      </c>
      <c r="K23" s="98">
        <f t="shared" si="3"/>
        <v>8.3140432098765416E-3</v>
      </c>
      <c r="M23" s="6" t="s">
        <v>96</v>
      </c>
      <c r="N23" s="90">
        <v>9.1666666666666667E-3</v>
      </c>
      <c r="O23" s="90">
        <v>9.5486111111111119E-3</v>
      </c>
      <c r="P23" s="90">
        <v>9.5601851851851855E-3</v>
      </c>
      <c r="Q23" s="101">
        <f t="shared" si="4"/>
        <v>9.4251543209876547E-3</v>
      </c>
    </row>
    <row r="24" spans="1:17" ht="16.5" x14ac:dyDescent="0.25">
      <c r="A24" s="6" t="s">
        <v>97</v>
      </c>
      <c r="B24" s="94">
        <v>1.1689814814814814E-2</v>
      </c>
      <c r="C24" s="94">
        <v>1.0462962962962962E-2</v>
      </c>
      <c r="D24" s="94">
        <v>1.0439814814814815E-2</v>
      </c>
      <c r="E24" s="98">
        <f t="shared" si="2"/>
        <v>1.0864197530864197E-2</v>
      </c>
      <c r="G24" s="6" t="s">
        <v>97</v>
      </c>
      <c r="H24" s="90">
        <v>1.2430555555555556E-2</v>
      </c>
      <c r="I24" s="90">
        <v>1.4166666666666666E-2</v>
      </c>
      <c r="J24" s="90">
        <v>1.9606481481481482E-2</v>
      </c>
      <c r="K24" s="98">
        <f t="shared" si="3"/>
        <v>1.5401234567901234E-2</v>
      </c>
      <c r="M24" s="6" t="s">
        <v>97</v>
      </c>
      <c r="N24" s="90">
        <v>1.1180555555555555E-2</v>
      </c>
      <c r="O24" s="90">
        <v>1.0995370370370371E-2</v>
      </c>
      <c r="P24" s="90">
        <v>1.7951388888888888E-2</v>
      </c>
      <c r="Q24" s="101">
        <f t="shared" si="4"/>
        <v>1.3375771604938269E-2</v>
      </c>
    </row>
    <row r="25" spans="1:17" ht="16.5" x14ac:dyDescent="0.25">
      <c r="A25" s="8" t="s">
        <v>98</v>
      </c>
      <c r="B25" s="95">
        <v>1.3483796296296296E-2</v>
      </c>
      <c r="C25" s="95">
        <v>1.2453703703703703E-2</v>
      </c>
      <c r="D25" s="95"/>
      <c r="E25" s="99">
        <f t="shared" si="2"/>
        <v>1.2968749999999999E-2</v>
      </c>
      <c r="G25" s="8" t="s">
        <v>98</v>
      </c>
      <c r="H25" s="91">
        <v>1.494212962962963E-2</v>
      </c>
      <c r="I25" s="91"/>
      <c r="J25" s="91"/>
      <c r="K25" s="99">
        <f t="shared" si="3"/>
        <v>1.494212962962963E-2</v>
      </c>
      <c r="M25" s="8" t="s">
        <v>98</v>
      </c>
      <c r="N25" s="91">
        <v>1.5381944444444445E-2</v>
      </c>
      <c r="O25" s="91">
        <v>1.9155092592592592E-2</v>
      </c>
      <c r="P25" s="91">
        <v>1.5659722222222221E-2</v>
      </c>
      <c r="Q25" s="102">
        <f t="shared" si="4"/>
        <v>1.6732253086419752E-2</v>
      </c>
    </row>
  </sheetData>
  <mergeCells count="5">
    <mergeCell ref="G3:K3"/>
    <mergeCell ref="A15:E15"/>
    <mergeCell ref="G15:K15"/>
    <mergeCell ref="M15:Q15"/>
    <mergeCell ref="A1:Q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DE1DA-C1AF-4E4B-A531-14445DF3EFE0}">
  <dimension ref="A1:R27"/>
  <sheetViews>
    <sheetView workbookViewId="0">
      <selection activeCell="M9" sqref="M9"/>
    </sheetView>
  </sheetViews>
  <sheetFormatPr defaultRowHeight="15" x14ac:dyDescent="0.25"/>
  <cols>
    <col min="1" max="1" width="14.7109375" style="1" customWidth="1"/>
    <col min="2" max="5" width="12.28515625" style="1" customWidth="1"/>
    <col min="6" max="6" width="9.140625" style="1"/>
    <col min="7" max="7" width="14.7109375" style="1" customWidth="1"/>
    <col min="8" max="11" width="12.28515625" style="1" customWidth="1"/>
    <col min="12" max="12" width="9.140625" style="1"/>
    <col min="13" max="13" width="14.7109375" style="1" customWidth="1"/>
    <col min="14" max="17" width="12.28515625" style="1" customWidth="1"/>
    <col min="18" max="16384" width="9.140625" style="1"/>
  </cols>
  <sheetData>
    <row r="1" spans="1:18" ht="18.75" x14ac:dyDescent="0.3">
      <c r="A1" s="172" t="s">
        <v>113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</row>
    <row r="3" spans="1:18" x14ac:dyDescent="0.25">
      <c r="G3" s="183" t="s">
        <v>86</v>
      </c>
      <c r="H3" s="184"/>
      <c r="I3" s="184"/>
      <c r="J3" s="184"/>
      <c r="K3" s="185"/>
    </row>
    <row r="4" spans="1:18" x14ac:dyDescent="0.25">
      <c r="G4" s="10"/>
      <c r="H4" s="11" t="s">
        <v>87</v>
      </c>
      <c r="I4" s="11" t="s">
        <v>88</v>
      </c>
      <c r="J4" s="11" t="s">
        <v>89</v>
      </c>
      <c r="K4" s="28" t="s">
        <v>90</v>
      </c>
    </row>
    <row r="5" spans="1:18" x14ac:dyDescent="0.25">
      <c r="G5" s="82" t="s">
        <v>99</v>
      </c>
      <c r="H5" s="107">
        <v>0.11805555555555555</v>
      </c>
      <c r="I5" s="55">
        <f t="shared" ref="I5:I13" si="0">_xlfn.STDEV.S(B18:D18,H18:J18,N18:P18)</f>
        <v>6.5741125636443543E-4</v>
      </c>
      <c r="J5" s="107">
        <v>3.9583333333333331E-2</v>
      </c>
      <c r="K5" s="104">
        <f t="shared" ref="K5:K13" si="1">H5*J5</f>
        <v>4.673032407407407E-3</v>
      </c>
      <c r="L5" s="54"/>
      <c r="M5" s="85"/>
      <c r="N5" s="85"/>
    </row>
    <row r="6" spans="1:18" ht="16.5" x14ac:dyDescent="0.25">
      <c r="G6" s="83" t="s">
        <v>91</v>
      </c>
      <c r="H6" s="57">
        <v>0.15833333333333333</v>
      </c>
      <c r="I6" s="22">
        <f t="shared" si="0"/>
        <v>2.2468646919708584E-4</v>
      </c>
      <c r="J6" s="57">
        <v>1.3194444444444444E-2</v>
      </c>
      <c r="K6" s="105">
        <f t="shared" si="1"/>
        <v>2.0891203703703701E-3</v>
      </c>
      <c r="L6" s="54"/>
      <c r="M6" s="85"/>
      <c r="N6" s="85"/>
    </row>
    <row r="7" spans="1:18" ht="16.5" x14ac:dyDescent="0.25">
      <c r="G7" s="83" t="s">
        <v>92</v>
      </c>
      <c r="H7" s="57">
        <v>0.19722222222222222</v>
      </c>
      <c r="I7" s="22">
        <f t="shared" si="0"/>
        <v>4.1705942851173131E-4</v>
      </c>
      <c r="J7" s="57">
        <v>2.5000000000000001E-2</v>
      </c>
      <c r="K7" s="105">
        <f t="shared" si="1"/>
        <v>4.9305555555555561E-3</v>
      </c>
      <c r="L7" s="54"/>
      <c r="M7" s="85"/>
      <c r="N7" s="85"/>
    </row>
    <row r="8" spans="1:18" ht="16.5" x14ac:dyDescent="0.25">
      <c r="G8" s="83" t="s">
        <v>93</v>
      </c>
      <c r="H8" s="57">
        <v>0.26180555555555557</v>
      </c>
      <c r="I8" s="22">
        <f t="shared" si="0"/>
        <v>4.3514516659970979E-4</v>
      </c>
      <c r="J8" s="57">
        <v>2.6388888888888889E-2</v>
      </c>
      <c r="K8" s="105">
        <f t="shared" si="1"/>
        <v>6.9087577160493827E-3</v>
      </c>
      <c r="L8" s="54"/>
      <c r="M8" s="85"/>
      <c r="N8" s="85"/>
    </row>
    <row r="9" spans="1:18" ht="16.5" x14ac:dyDescent="0.25">
      <c r="G9" s="83" t="s">
        <v>94</v>
      </c>
      <c r="H9" s="57">
        <v>0.31666666666666665</v>
      </c>
      <c r="I9" s="22">
        <f t="shared" si="0"/>
        <v>5.1379127043381921E-4</v>
      </c>
      <c r="J9" s="57">
        <v>3.0555555555555555E-2</v>
      </c>
      <c r="K9" s="105">
        <f t="shared" si="1"/>
        <v>9.6759259259259246E-3</v>
      </c>
      <c r="L9" s="54"/>
      <c r="M9" s="85"/>
      <c r="N9" s="85"/>
    </row>
    <row r="10" spans="1:18" ht="16.5" x14ac:dyDescent="0.25">
      <c r="G10" s="83" t="s">
        <v>95</v>
      </c>
      <c r="H10" s="57">
        <v>0.34513888888888888</v>
      </c>
      <c r="I10" s="22">
        <f t="shared" si="0"/>
        <v>7.67252384311396E-5</v>
      </c>
      <c r="J10" s="57">
        <v>4.8611111111111112E-3</v>
      </c>
      <c r="K10" s="105">
        <f t="shared" si="1"/>
        <v>1.6777584876543209E-3</v>
      </c>
      <c r="L10" s="54"/>
      <c r="M10" s="85"/>
      <c r="N10" s="85"/>
    </row>
    <row r="11" spans="1:18" ht="16.5" x14ac:dyDescent="0.25">
      <c r="G11" s="83" t="s">
        <v>96</v>
      </c>
      <c r="H11" s="57">
        <v>0.39930555555555558</v>
      </c>
      <c r="I11" s="103">
        <f t="shared" si="0"/>
        <v>1.3731262173269273E-4</v>
      </c>
      <c r="J11" s="57">
        <v>8.3333333333333332E-3</v>
      </c>
      <c r="K11" s="105">
        <f t="shared" si="1"/>
        <v>3.3275462962962963E-3</v>
      </c>
      <c r="L11" s="54"/>
      <c r="M11" s="85"/>
      <c r="N11" s="85"/>
    </row>
    <row r="12" spans="1:18" ht="16.5" x14ac:dyDescent="0.25">
      <c r="G12" s="83" t="s">
        <v>97</v>
      </c>
      <c r="H12" s="57">
        <v>0.45694444444444443</v>
      </c>
      <c r="I12" s="22">
        <f t="shared" si="0"/>
        <v>3.6131281792740671E-4</v>
      </c>
      <c r="J12" s="57">
        <v>2.1527777777777778E-2</v>
      </c>
      <c r="K12" s="105">
        <f t="shared" si="1"/>
        <v>9.8369984567901227E-3</v>
      </c>
      <c r="L12" s="54"/>
      <c r="M12" s="85"/>
      <c r="N12" s="85"/>
    </row>
    <row r="13" spans="1:18" ht="16.5" x14ac:dyDescent="0.25">
      <c r="G13" s="114" t="s">
        <v>98</v>
      </c>
      <c r="H13" s="115">
        <v>0.55486111111111114</v>
      </c>
      <c r="I13" s="116">
        <f t="shared" si="0"/>
        <v>1.1825789693049491E-3</v>
      </c>
      <c r="J13" s="115">
        <v>7.0833333333333331E-2</v>
      </c>
      <c r="K13" s="117">
        <f t="shared" si="1"/>
        <v>3.9302662037037035E-2</v>
      </c>
      <c r="L13" s="54"/>
      <c r="M13" s="85"/>
      <c r="N13" s="85"/>
    </row>
    <row r="14" spans="1:18" ht="16.5" x14ac:dyDescent="0.25">
      <c r="G14" s="8" t="s">
        <v>114</v>
      </c>
      <c r="H14" s="95" t="s">
        <v>115</v>
      </c>
      <c r="I14" s="95" t="s">
        <v>115</v>
      </c>
      <c r="J14" s="95" t="s">
        <v>115</v>
      </c>
      <c r="K14" s="99" t="s">
        <v>115</v>
      </c>
      <c r="L14" s="54"/>
      <c r="M14" s="85"/>
      <c r="N14" s="85"/>
    </row>
    <row r="16" spans="1:18" x14ac:dyDescent="0.25">
      <c r="A16" s="186" t="s">
        <v>100</v>
      </c>
      <c r="B16" s="187"/>
      <c r="C16" s="187"/>
      <c r="D16" s="187"/>
      <c r="E16" s="188"/>
      <c r="G16" s="186" t="s">
        <v>105</v>
      </c>
      <c r="H16" s="187"/>
      <c r="I16" s="187"/>
      <c r="J16" s="187"/>
      <c r="K16" s="188"/>
      <c r="M16" s="186" t="s">
        <v>105</v>
      </c>
      <c r="N16" s="187"/>
      <c r="O16" s="187"/>
      <c r="P16" s="187"/>
      <c r="Q16" s="188"/>
    </row>
    <row r="17" spans="1:17" x14ac:dyDescent="0.25">
      <c r="A17" s="86"/>
      <c r="B17" s="11" t="s">
        <v>101</v>
      </c>
      <c r="C17" s="11" t="s">
        <v>102</v>
      </c>
      <c r="D17" s="11" t="s">
        <v>103</v>
      </c>
      <c r="E17" s="28" t="s">
        <v>104</v>
      </c>
      <c r="G17" s="86"/>
      <c r="H17" s="11" t="s">
        <v>106</v>
      </c>
      <c r="I17" s="11" t="s">
        <v>107</v>
      </c>
      <c r="J17" s="11" t="s">
        <v>108</v>
      </c>
      <c r="K17" s="28" t="s">
        <v>104</v>
      </c>
      <c r="M17" s="86"/>
      <c r="N17" s="11" t="s">
        <v>109</v>
      </c>
      <c r="O17" s="11" t="s">
        <v>110</v>
      </c>
      <c r="P17" s="11" t="s">
        <v>111</v>
      </c>
      <c r="Q17" s="28" t="s">
        <v>104</v>
      </c>
    </row>
    <row r="18" spans="1:17" x14ac:dyDescent="0.25">
      <c r="A18" s="87" t="s">
        <v>112</v>
      </c>
      <c r="B18" s="92">
        <v>1.6203703703703703E-3</v>
      </c>
      <c r="C18" s="92">
        <v>1.6782407407407408E-3</v>
      </c>
      <c r="D18" s="92">
        <v>1.6203703703703703E-3</v>
      </c>
      <c r="E18" s="96">
        <f t="shared" ref="E18:E27" si="2">AVERAGE(B18:D18)</f>
        <v>1.6396604938271606E-3</v>
      </c>
      <c r="G18" s="87" t="s">
        <v>112</v>
      </c>
      <c r="H18" s="88">
        <v>1.6666666666666668E-3</v>
      </c>
      <c r="I18" s="88">
        <v>1.6666666666666668E-3</v>
      </c>
      <c r="J18" s="88">
        <v>1.8402777777777777E-3</v>
      </c>
      <c r="K18" s="96">
        <f t="shared" ref="K18:K27" si="3">AVERAGE(H18:J18)</f>
        <v>1.7245370370370372E-3</v>
      </c>
      <c r="M18" s="87" t="s">
        <v>112</v>
      </c>
      <c r="N18" s="88">
        <v>1.9791666666666668E-3</v>
      </c>
      <c r="O18" s="88">
        <v>3.6805555555555554E-3</v>
      </c>
      <c r="P18" s="88">
        <v>2.0023148148148148E-3</v>
      </c>
      <c r="Q18" s="96">
        <f t="shared" ref="Q18:Q27" si="4">AVERAGE(N18:P18)</f>
        <v>2.5540123456790124E-3</v>
      </c>
    </row>
    <row r="19" spans="1:17" ht="16.5" x14ac:dyDescent="0.25">
      <c r="A19" s="5" t="s">
        <v>91</v>
      </c>
      <c r="B19" s="93">
        <v>2.3379629629629631E-3</v>
      </c>
      <c r="C19" s="93">
        <v>2.4537037037037036E-3</v>
      </c>
      <c r="D19" s="93">
        <v>2.488425925925926E-3</v>
      </c>
      <c r="E19" s="97">
        <f t="shared" si="2"/>
        <v>2.4266975308641974E-3</v>
      </c>
      <c r="G19" s="5" t="s">
        <v>91</v>
      </c>
      <c r="H19" s="89">
        <v>3.0324074074074073E-3</v>
      </c>
      <c r="I19" s="89">
        <v>2.4652777777777776E-3</v>
      </c>
      <c r="J19" s="89">
        <v>2.6157407407407405E-3</v>
      </c>
      <c r="K19" s="97">
        <f t="shared" si="3"/>
        <v>2.7044753086419757E-3</v>
      </c>
      <c r="M19" s="5" t="s">
        <v>91</v>
      </c>
      <c r="N19" s="89">
        <v>2.8472222222222223E-3</v>
      </c>
      <c r="O19" s="89">
        <v>2.7083333333333334E-3</v>
      </c>
      <c r="P19" s="89">
        <v>2.7893518518518519E-3</v>
      </c>
      <c r="Q19" s="100">
        <f t="shared" si="4"/>
        <v>2.781635802469136E-3</v>
      </c>
    </row>
    <row r="20" spans="1:17" ht="16.5" x14ac:dyDescent="0.25">
      <c r="A20" s="6" t="s">
        <v>92</v>
      </c>
      <c r="B20" s="93">
        <v>2.662037037037037E-3</v>
      </c>
      <c r="C20" s="93">
        <v>2.638888888888889E-3</v>
      </c>
      <c r="D20" s="93">
        <v>3.5069444444444445E-3</v>
      </c>
      <c r="E20" s="98">
        <f t="shared" si="2"/>
        <v>2.9359567901234567E-3</v>
      </c>
      <c r="G20" s="6" t="s">
        <v>92</v>
      </c>
      <c r="H20" s="90">
        <v>3.2754629629629631E-3</v>
      </c>
      <c r="I20" s="90">
        <v>3.1712962962962962E-3</v>
      </c>
      <c r="J20" s="90">
        <v>3.2060185185185186E-3</v>
      </c>
      <c r="K20" s="98">
        <f t="shared" si="3"/>
        <v>3.2175925925925926E-3</v>
      </c>
      <c r="M20" s="6" t="s">
        <v>92</v>
      </c>
      <c r="N20" s="90">
        <v>3.7268518518518519E-3</v>
      </c>
      <c r="O20" s="90">
        <v>3.6805555555555554E-3</v>
      </c>
      <c r="P20" s="90">
        <v>3.6921296296296298E-3</v>
      </c>
      <c r="Q20" s="101">
        <f t="shared" si="4"/>
        <v>3.6998456790123461E-3</v>
      </c>
    </row>
    <row r="21" spans="1:17" ht="16.5" x14ac:dyDescent="0.25">
      <c r="A21" s="6" t="s">
        <v>93</v>
      </c>
      <c r="B21" s="93">
        <v>4.43287037037037E-3</v>
      </c>
      <c r="C21" s="93">
        <v>4.4444444444444444E-3</v>
      </c>
      <c r="D21" s="93">
        <v>4.4212962962962964E-3</v>
      </c>
      <c r="E21" s="98">
        <f t="shared" si="2"/>
        <v>4.43287037037037E-3</v>
      </c>
      <c r="G21" s="6" t="s">
        <v>93</v>
      </c>
      <c r="H21" s="90">
        <v>3.8310185185185183E-3</v>
      </c>
      <c r="I21" s="90">
        <v>4.2245370370370371E-3</v>
      </c>
      <c r="J21" s="90">
        <v>3.5648148148148149E-3</v>
      </c>
      <c r="K21" s="98">
        <f t="shared" si="3"/>
        <v>3.8734567901234571E-3</v>
      </c>
      <c r="M21" s="6" t="s">
        <v>93</v>
      </c>
      <c r="N21" s="90">
        <v>4.9189814814814816E-3</v>
      </c>
      <c r="O21" s="90">
        <v>4.6874999999999998E-3</v>
      </c>
      <c r="P21" s="90">
        <v>4.7453703703703703E-3</v>
      </c>
      <c r="Q21" s="101">
        <f t="shared" si="4"/>
        <v>4.7839506172839509E-3</v>
      </c>
    </row>
    <row r="22" spans="1:17" ht="16.5" x14ac:dyDescent="0.25">
      <c r="A22" s="6" t="s">
        <v>94</v>
      </c>
      <c r="B22" s="93">
        <v>5.3009259259259259E-3</v>
      </c>
      <c r="C22" s="93">
        <v>5.4398148148148149E-3</v>
      </c>
      <c r="D22" s="93">
        <v>5.4513888888888893E-3</v>
      </c>
      <c r="E22" s="98">
        <f t="shared" si="2"/>
        <v>5.3973765432098779E-3</v>
      </c>
      <c r="G22" s="6" t="s">
        <v>94</v>
      </c>
      <c r="H22" s="90">
        <v>4.7337962962962967E-3</v>
      </c>
      <c r="I22" s="90">
        <v>4.7685185185185183E-3</v>
      </c>
      <c r="J22" s="90">
        <v>4.4444444444444444E-3</v>
      </c>
      <c r="K22" s="98">
        <f t="shared" si="3"/>
        <v>4.6489197530864201E-3</v>
      </c>
      <c r="M22" s="6" t="s">
        <v>94</v>
      </c>
      <c r="N22" s="90">
        <v>5.9143518518518521E-3</v>
      </c>
      <c r="O22" s="90">
        <v>5.7986111111111112E-3</v>
      </c>
      <c r="P22" s="90">
        <v>5.6365740740740742E-3</v>
      </c>
      <c r="Q22" s="101">
        <f t="shared" si="4"/>
        <v>5.7831790123456794E-3</v>
      </c>
    </row>
    <row r="23" spans="1:17" ht="16.5" x14ac:dyDescent="0.25">
      <c r="A23" s="6" t="s">
        <v>95</v>
      </c>
      <c r="B23" s="93">
        <v>5.7060185185185183E-3</v>
      </c>
      <c r="C23" s="93">
        <v>5.7175925925925927E-3</v>
      </c>
      <c r="D23" s="93">
        <v>5.6481481481481478E-3</v>
      </c>
      <c r="E23" s="98">
        <f t="shared" si="2"/>
        <v>5.6905864197530865E-3</v>
      </c>
      <c r="G23" s="6" t="s">
        <v>95</v>
      </c>
      <c r="H23" s="90">
        <v>5.7060185185185183E-3</v>
      </c>
      <c r="I23" s="90">
        <v>5.7523148148148151E-3</v>
      </c>
      <c r="J23" s="90">
        <v>5.7523148148148151E-3</v>
      </c>
      <c r="K23" s="98">
        <f t="shared" si="3"/>
        <v>5.7368827160493826E-3</v>
      </c>
      <c r="M23" s="6" t="s">
        <v>95</v>
      </c>
      <c r="N23" s="90">
        <v>5.8101851851851856E-3</v>
      </c>
      <c r="O23" s="90">
        <v>5.7870370370370367E-3</v>
      </c>
      <c r="P23" s="90">
        <v>5.9143518518518521E-3</v>
      </c>
      <c r="Q23" s="101">
        <f t="shared" si="4"/>
        <v>5.8371913580246917E-3</v>
      </c>
    </row>
    <row r="24" spans="1:17" ht="16.5" x14ac:dyDescent="0.25">
      <c r="A24" s="6" t="s">
        <v>96</v>
      </c>
      <c r="B24" s="93">
        <v>6.4930555555555557E-3</v>
      </c>
      <c r="C24" s="93">
        <v>6.4351851851851853E-3</v>
      </c>
      <c r="D24" s="93">
        <v>6.5277777777777782E-3</v>
      </c>
      <c r="E24" s="98">
        <f t="shared" si="2"/>
        <v>6.4853395061728394E-3</v>
      </c>
      <c r="G24" s="6" t="s">
        <v>96</v>
      </c>
      <c r="H24" s="90">
        <v>6.7245370370370367E-3</v>
      </c>
      <c r="I24" s="90">
        <v>6.8055555555555551E-3</v>
      </c>
      <c r="J24" s="90">
        <v>6.7824074074074071E-3</v>
      </c>
      <c r="K24" s="98">
        <f t="shared" si="3"/>
        <v>6.7708333333333327E-3</v>
      </c>
      <c r="M24" s="6" t="s">
        <v>96</v>
      </c>
      <c r="N24" s="90">
        <v>6.6666666666666671E-3</v>
      </c>
      <c r="O24" s="90">
        <v>6.6435185185185182E-3</v>
      </c>
      <c r="P24" s="90">
        <v>6.7824074074074071E-3</v>
      </c>
      <c r="Q24" s="101">
        <f t="shared" si="4"/>
        <v>6.6975308641975305E-3</v>
      </c>
    </row>
    <row r="25" spans="1:17" ht="16.5" x14ac:dyDescent="0.25">
      <c r="A25" s="6" t="s">
        <v>97</v>
      </c>
      <c r="B25" s="94">
        <v>7.1990740740740739E-3</v>
      </c>
      <c r="C25" s="94">
        <v>7.3495370370370372E-3</v>
      </c>
      <c r="D25" s="94">
        <v>7.3263888888888892E-3</v>
      </c>
      <c r="E25" s="98">
        <f t="shared" si="2"/>
        <v>7.2916666666666659E-3</v>
      </c>
      <c r="G25" s="6" t="s">
        <v>97</v>
      </c>
      <c r="H25" s="90">
        <v>8.2986111111111108E-3</v>
      </c>
      <c r="I25" s="90">
        <v>7.9861111111111105E-3</v>
      </c>
      <c r="J25" s="90">
        <v>7.8125E-3</v>
      </c>
      <c r="K25" s="98">
        <f t="shared" si="3"/>
        <v>8.0324074074074065E-3</v>
      </c>
      <c r="M25" s="6" t="s">
        <v>97</v>
      </c>
      <c r="N25" s="90">
        <v>7.7083333333333335E-3</v>
      </c>
      <c r="O25" s="90">
        <v>7.5347222222222222E-3</v>
      </c>
      <c r="P25" s="90">
        <v>7.3726851851851852E-3</v>
      </c>
      <c r="Q25" s="101">
        <f t="shared" si="4"/>
        <v>7.5385802469135803E-3</v>
      </c>
    </row>
    <row r="26" spans="1:17" ht="16.5" x14ac:dyDescent="0.25">
      <c r="A26" s="109" t="s">
        <v>98</v>
      </c>
      <c r="B26" s="110">
        <v>8.3333333333333332E-3</v>
      </c>
      <c r="C26" s="110">
        <v>8.3912037037037045E-3</v>
      </c>
      <c r="D26" s="110">
        <v>8.472222222222223E-3</v>
      </c>
      <c r="E26" s="111">
        <f t="shared" si="2"/>
        <v>8.3989197530864191E-3</v>
      </c>
      <c r="G26" s="109" t="s">
        <v>98</v>
      </c>
      <c r="H26" s="112">
        <v>1.1157407407407408E-2</v>
      </c>
      <c r="I26" s="112">
        <v>1.1215277777777777E-2</v>
      </c>
      <c r="J26" s="112">
        <v>8.8425925925925929E-3</v>
      </c>
      <c r="K26" s="111">
        <f t="shared" si="3"/>
        <v>1.0405092592592593E-2</v>
      </c>
      <c r="M26" s="109" t="s">
        <v>98</v>
      </c>
      <c r="N26" s="112">
        <v>9.7222222222222224E-3</v>
      </c>
      <c r="O26" s="112">
        <v>8.8425925925925929E-3</v>
      </c>
      <c r="P26" s="112">
        <v>8.2754629629629636E-3</v>
      </c>
      <c r="Q26" s="113">
        <f t="shared" si="4"/>
        <v>8.9467592592592602E-3</v>
      </c>
    </row>
    <row r="27" spans="1:17" ht="16.5" x14ac:dyDescent="0.25">
      <c r="A27" s="8" t="s">
        <v>114</v>
      </c>
      <c r="B27" s="95">
        <v>9.3634259259259261E-3</v>
      </c>
      <c r="C27" s="95">
        <v>1.136574074074074E-2</v>
      </c>
      <c r="D27" s="95">
        <v>1.0092592592592592E-2</v>
      </c>
      <c r="E27" s="99">
        <f t="shared" si="2"/>
        <v>1.0273919753086419E-2</v>
      </c>
      <c r="G27" s="8" t="s">
        <v>114</v>
      </c>
      <c r="H27" s="95"/>
      <c r="I27" s="95">
        <v>1.0104166666666666E-2</v>
      </c>
      <c r="J27" s="95">
        <v>1.6527777777777777E-2</v>
      </c>
      <c r="K27" s="99">
        <f t="shared" si="3"/>
        <v>1.3315972222222222E-2</v>
      </c>
      <c r="M27" s="8" t="s">
        <v>114</v>
      </c>
      <c r="N27" s="95">
        <v>9.2824074074074076E-3</v>
      </c>
      <c r="O27" s="95"/>
      <c r="P27" s="95">
        <v>9.7222222222222224E-3</v>
      </c>
      <c r="Q27" s="99">
        <f t="shared" si="4"/>
        <v>9.5023148148148141E-3</v>
      </c>
    </row>
  </sheetData>
  <mergeCells count="5">
    <mergeCell ref="G3:K3"/>
    <mergeCell ref="A16:E16"/>
    <mergeCell ref="G16:K16"/>
    <mergeCell ref="M16:Q16"/>
    <mergeCell ref="A1:R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18BDE-82FA-4446-BD22-A177AA07602E}">
  <dimension ref="A1:N26"/>
  <sheetViews>
    <sheetView zoomScaleNormal="100" workbookViewId="0">
      <selection activeCell="I15" sqref="I15"/>
    </sheetView>
  </sheetViews>
  <sheetFormatPr defaultRowHeight="15" x14ac:dyDescent="0.25"/>
  <cols>
    <col min="1" max="1" width="38" style="1" customWidth="1"/>
    <col min="2" max="2" width="20.7109375" style="13" customWidth="1"/>
    <col min="3" max="3" width="19.7109375" style="13" customWidth="1"/>
    <col min="4" max="4" width="17.7109375" style="13" customWidth="1"/>
    <col min="5" max="5" width="20.7109375" style="13" customWidth="1"/>
    <col min="6" max="6" width="19.7109375" style="13" customWidth="1"/>
    <col min="7" max="7" width="17.7109375" style="13" customWidth="1"/>
    <col min="8" max="10" width="20.7109375" style="13" customWidth="1"/>
    <col min="11" max="16384" width="9.140625" style="1"/>
  </cols>
  <sheetData>
    <row r="1" spans="1:14" ht="18.75" x14ac:dyDescent="0.3">
      <c r="A1" s="172" t="s">
        <v>116</v>
      </c>
      <c r="B1" s="172"/>
      <c r="C1" s="172"/>
      <c r="D1" s="172"/>
      <c r="E1" s="172"/>
      <c r="F1" s="172"/>
      <c r="G1" s="172"/>
      <c r="H1" s="172"/>
      <c r="I1" s="172"/>
      <c r="J1" s="172"/>
    </row>
    <row r="3" spans="1:14" x14ac:dyDescent="0.25">
      <c r="A3" s="26"/>
      <c r="B3" s="189" t="s">
        <v>118</v>
      </c>
      <c r="C3" s="190"/>
      <c r="D3" s="191"/>
      <c r="E3" s="189" t="s">
        <v>79</v>
      </c>
      <c r="F3" s="190"/>
      <c r="G3" s="191"/>
      <c r="H3" s="189" t="s">
        <v>123</v>
      </c>
      <c r="I3" s="190"/>
      <c r="J3" s="191"/>
    </row>
    <row r="4" spans="1:14" x14ac:dyDescent="0.25">
      <c r="A4" s="10" t="s">
        <v>117</v>
      </c>
      <c r="B4" s="131" t="s">
        <v>119</v>
      </c>
      <c r="C4" s="131" t="s">
        <v>124</v>
      </c>
      <c r="D4" s="131" t="s">
        <v>120</v>
      </c>
      <c r="E4" s="131" t="s">
        <v>119</v>
      </c>
      <c r="F4" s="131" t="s">
        <v>124</v>
      </c>
      <c r="G4" s="131" t="s">
        <v>120</v>
      </c>
      <c r="H4" s="131" t="s">
        <v>121</v>
      </c>
      <c r="I4" s="165" t="s">
        <v>324</v>
      </c>
      <c r="J4" s="132" t="s">
        <v>122</v>
      </c>
    </row>
    <row r="5" spans="1:14" x14ac:dyDescent="0.25">
      <c r="A5" s="124" t="s">
        <v>134</v>
      </c>
      <c r="B5" s="125">
        <v>3.8888888888888888E-3</v>
      </c>
      <c r="C5" s="88">
        <v>6.7129629629629625E-4</v>
      </c>
      <c r="D5" s="126">
        <v>9.4000000000000004E-3</v>
      </c>
      <c r="E5" s="125">
        <v>1.9675925925925924E-3</v>
      </c>
      <c r="F5" s="88">
        <v>6.5972222222222224E-4</v>
      </c>
      <c r="G5" s="126">
        <v>4.7000000000000002E-3</v>
      </c>
      <c r="H5" s="118" t="s">
        <v>125</v>
      </c>
      <c r="I5" s="166">
        <f t="shared" ref="I5:I13" si="0">E5/B5</f>
        <v>0.50595238095238093</v>
      </c>
      <c r="J5" s="119">
        <f t="shared" ref="J5:J13" si="1">G5-D5</f>
        <v>-4.7000000000000002E-3</v>
      </c>
    </row>
    <row r="6" spans="1:14" x14ac:dyDescent="0.25">
      <c r="A6" s="18" t="s">
        <v>135</v>
      </c>
      <c r="B6" s="127">
        <v>4.7685185185185183E-3</v>
      </c>
      <c r="C6" s="93">
        <v>7.6388888888888893E-4</v>
      </c>
      <c r="D6" s="128">
        <v>1.3100000000000001E-2</v>
      </c>
      <c r="E6" s="127">
        <v>2.638888888888889E-3</v>
      </c>
      <c r="F6" s="93">
        <v>2.199074074074074E-4</v>
      </c>
      <c r="G6" s="128">
        <v>2.0999999999999999E-3</v>
      </c>
      <c r="H6" s="120" t="s">
        <v>126</v>
      </c>
      <c r="I6" s="167">
        <f t="shared" si="0"/>
        <v>0.55339805825242727</v>
      </c>
      <c r="J6" s="121">
        <f t="shared" si="1"/>
        <v>-1.1000000000000001E-2</v>
      </c>
    </row>
    <row r="7" spans="1:14" ht="16.5" x14ac:dyDescent="0.25">
      <c r="A7" s="18" t="s">
        <v>136</v>
      </c>
      <c r="B7" s="127">
        <v>5.7291666666666663E-3</v>
      </c>
      <c r="C7" s="93">
        <v>6.7129629629629625E-4</v>
      </c>
      <c r="D7" s="128">
        <v>1.38E-2</v>
      </c>
      <c r="E7" s="127">
        <v>3.2870370370370371E-3</v>
      </c>
      <c r="F7" s="93">
        <v>4.1666666666666669E-4</v>
      </c>
      <c r="G7" s="128">
        <v>4.8999999999999998E-3</v>
      </c>
      <c r="H7" s="120" t="s">
        <v>127</v>
      </c>
      <c r="I7" s="167">
        <f t="shared" si="0"/>
        <v>0.57373737373737377</v>
      </c>
      <c r="J7" s="121">
        <f t="shared" si="1"/>
        <v>-8.8999999999999999E-3</v>
      </c>
    </row>
    <row r="8" spans="1:14" ht="16.5" x14ac:dyDescent="0.25">
      <c r="A8" s="18" t="s">
        <v>137</v>
      </c>
      <c r="B8" s="127">
        <v>7.1296296296296299E-3</v>
      </c>
      <c r="C8" s="93">
        <v>1.8518518518518519E-3</v>
      </c>
      <c r="D8" s="128">
        <v>4.7500000000000001E-2</v>
      </c>
      <c r="E8" s="127">
        <v>4.363425925925926E-3</v>
      </c>
      <c r="F8" s="93">
        <v>4.3981481481481481E-4</v>
      </c>
      <c r="G8" s="128">
        <v>6.8999999999999999E-3</v>
      </c>
      <c r="H8" s="120" t="s">
        <v>128</v>
      </c>
      <c r="I8" s="167">
        <f t="shared" si="0"/>
        <v>0.61201298701298701</v>
      </c>
      <c r="J8" s="121">
        <f t="shared" si="1"/>
        <v>-4.0599999999999997E-2</v>
      </c>
    </row>
    <row r="9" spans="1:14" ht="16.5" x14ac:dyDescent="0.25">
      <c r="A9" s="18" t="s">
        <v>138</v>
      </c>
      <c r="B9" s="127">
        <v>7.766203703703704E-3</v>
      </c>
      <c r="C9" s="93">
        <v>1.6203703703703703E-4</v>
      </c>
      <c r="D9" s="128">
        <v>4.4999999999999997E-3</v>
      </c>
      <c r="E9" s="127">
        <v>5.2777777777777779E-3</v>
      </c>
      <c r="F9" s="93">
        <v>5.0925925925925921E-4</v>
      </c>
      <c r="G9" s="128">
        <v>9.7000000000000003E-3</v>
      </c>
      <c r="H9" s="120" t="s">
        <v>129</v>
      </c>
      <c r="I9" s="167">
        <f t="shared" si="0"/>
        <v>0.67958271236959766</v>
      </c>
      <c r="J9" s="121">
        <f t="shared" si="1"/>
        <v>5.2000000000000006E-3</v>
      </c>
    </row>
    <row r="10" spans="1:14" x14ac:dyDescent="0.25">
      <c r="A10" s="18" t="s">
        <v>139</v>
      </c>
      <c r="B10" s="127">
        <v>8.2060185185185187E-3</v>
      </c>
      <c r="C10" s="93">
        <v>6.4814814814814813E-4</v>
      </c>
      <c r="D10" s="128">
        <v>1.9099999999999999E-2</v>
      </c>
      <c r="E10" s="127">
        <v>5.7523148148148151E-3</v>
      </c>
      <c r="F10" s="93">
        <v>8.1018518518518516E-5</v>
      </c>
      <c r="G10" s="128">
        <v>1.6999999999999999E-3</v>
      </c>
      <c r="H10" s="120" t="s">
        <v>130</v>
      </c>
      <c r="I10" s="167">
        <f t="shared" si="0"/>
        <v>0.70098730606488013</v>
      </c>
      <c r="J10" s="121">
        <f t="shared" si="1"/>
        <v>-1.7399999999999999E-2</v>
      </c>
    </row>
    <row r="11" spans="1:14" x14ac:dyDescent="0.25">
      <c r="A11" s="18" t="s">
        <v>140</v>
      </c>
      <c r="B11" s="127">
        <v>8.8425925925925929E-3</v>
      </c>
      <c r="C11" s="93">
        <v>4.9768518518518521E-4</v>
      </c>
      <c r="D11" s="128">
        <v>1.5800000000000002E-2</v>
      </c>
      <c r="E11" s="127">
        <v>6.6550925925925927E-3</v>
      </c>
      <c r="F11" s="93">
        <v>1.3888888888888889E-4</v>
      </c>
      <c r="G11" s="128">
        <v>3.3E-3</v>
      </c>
      <c r="H11" s="120" t="s">
        <v>131</v>
      </c>
      <c r="I11" s="167">
        <f t="shared" si="0"/>
        <v>0.75261780104712039</v>
      </c>
      <c r="J11" s="121">
        <f t="shared" si="1"/>
        <v>-1.2500000000000001E-2</v>
      </c>
    </row>
    <row r="12" spans="1:14" ht="16.5" x14ac:dyDescent="0.25">
      <c r="A12" s="18" t="s">
        <v>141</v>
      </c>
      <c r="B12" s="127">
        <v>1.3217592592592593E-2</v>
      </c>
      <c r="C12" s="93">
        <v>3.3796296296296296E-3</v>
      </c>
      <c r="D12" s="128">
        <v>0.1608</v>
      </c>
      <c r="E12" s="127">
        <v>7.6157407407407406E-3</v>
      </c>
      <c r="F12" s="93">
        <v>3.5879629629629629E-4</v>
      </c>
      <c r="G12" s="128">
        <v>9.7999999999999997E-3</v>
      </c>
      <c r="H12" s="120" t="s">
        <v>132</v>
      </c>
      <c r="I12" s="167">
        <f t="shared" si="0"/>
        <v>0.57618213660245177</v>
      </c>
      <c r="J12" s="121">
        <f t="shared" si="1"/>
        <v>-0.151</v>
      </c>
    </row>
    <row r="13" spans="1:14" x14ac:dyDescent="0.25">
      <c r="A13" s="19" t="s">
        <v>142</v>
      </c>
      <c r="B13" s="129">
        <v>1.5185185185185185E-2</v>
      </c>
      <c r="C13" s="95">
        <v>2.3032407407407407E-3</v>
      </c>
      <c r="D13" s="130">
        <v>0.12590000000000001</v>
      </c>
      <c r="E13" s="129">
        <v>9.2476851851851852E-3</v>
      </c>
      <c r="F13" s="95">
        <v>1.1805555555555556E-3</v>
      </c>
      <c r="G13" s="130">
        <v>3.9300000000000002E-2</v>
      </c>
      <c r="H13" s="122" t="s">
        <v>133</v>
      </c>
      <c r="I13" s="168">
        <f t="shared" si="0"/>
        <v>0.6089939024390244</v>
      </c>
      <c r="J13" s="123">
        <f t="shared" si="1"/>
        <v>-8.660000000000001E-2</v>
      </c>
    </row>
    <row r="14" spans="1:14" x14ac:dyDescent="0.25">
      <c r="A14" s="10" t="s">
        <v>300</v>
      </c>
      <c r="B14" s="152"/>
      <c r="C14" s="152"/>
      <c r="D14" s="153">
        <f>AVERAGE(D5:D13)</f>
        <v>4.554444444444445E-2</v>
      </c>
      <c r="E14" s="152"/>
      <c r="F14" s="152"/>
      <c r="G14" s="153">
        <f>AVERAGE(G5:G13)</f>
        <v>9.1555555555555557E-3</v>
      </c>
      <c r="H14" s="155" t="s">
        <v>301</v>
      </c>
      <c r="I14" s="169">
        <f>AVERAGE(I5:I13)</f>
        <v>0.61816273983091596</v>
      </c>
      <c r="J14" s="154">
        <f>AVERAGE(J5:J13)</f>
        <v>-3.6388888888888887E-2</v>
      </c>
    </row>
    <row r="15" spans="1:14" x14ac:dyDescent="0.25">
      <c r="A15" s="26"/>
      <c r="H15" s="94">
        <v>3.1250000000000002E-3</v>
      </c>
      <c r="I15" s="94"/>
      <c r="J15" s="163">
        <f>E13/B13</f>
        <v>0.6089939024390244</v>
      </c>
      <c r="K15" s="145">
        <f>E12/B12</f>
        <v>0.57618213660245177</v>
      </c>
    </row>
    <row r="16" spans="1:14" x14ac:dyDescent="0.25">
      <c r="D16" s="94"/>
      <c r="H16" s="133"/>
      <c r="I16" s="133"/>
      <c r="J16" s="164"/>
      <c r="K16" s="134"/>
      <c r="L16" s="134"/>
      <c r="M16" s="134"/>
      <c r="N16" s="134"/>
    </row>
    <row r="17" spans="8:14" x14ac:dyDescent="0.25">
      <c r="H17" s="134"/>
      <c r="I17" s="134"/>
      <c r="J17" s="135"/>
      <c r="K17" s="135"/>
      <c r="L17" s="135"/>
      <c r="M17" s="135"/>
      <c r="N17" s="134"/>
    </row>
    <row r="18" spans="8:14" x14ac:dyDescent="0.25">
      <c r="H18" s="136"/>
      <c r="I18" s="136"/>
      <c r="J18" s="137"/>
      <c r="K18" s="137"/>
      <c r="L18" s="137"/>
      <c r="M18" s="137"/>
      <c r="N18" s="134"/>
    </row>
    <row r="19" spans="8:14" x14ac:dyDescent="0.25">
      <c r="H19" s="136"/>
      <c r="I19" s="136"/>
      <c r="J19" s="137"/>
      <c r="K19" s="137"/>
      <c r="L19" s="137"/>
      <c r="M19" s="137"/>
      <c r="N19" s="134"/>
    </row>
    <row r="20" spans="8:14" x14ac:dyDescent="0.25">
      <c r="H20" s="136"/>
      <c r="I20" s="136"/>
      <c r="J20" s="137"/>
      <c r="K20" s="137"/>
      <c r="L20" s="137"/>
      <c r="M20" s="137"/>
      <c r="N20" s="134"/>
    </row>
    <row r="21" spans="8:14" x14ac:dyDescent="0.25">
      <c r="H21" s="136"/>
      <c r="I21" s="136"/>
      <c r="J21" s="137"/>
      <c r="K21" s="137"/>
      <c r="L21" s="137"/>
      <c r="M21" s="137"/>
      <c r="N21" s="134"/>
    </row>
    <row r="22" spans="8:14" x14ac:dyDescent="0.25">
      <c r="H22" s="136"/>
      <c r="I22" s="136"/>
      <c r="J22" s="137"/>
      <c r="K22" s="137"/>
      <c r="L22" s="137"/>
      <c r="M22" s="137"/>
      <c r="N22" s="134"/>
    </row>
    <row r="23" spans="8:14" x14ac:dyDescent="0.25">
      <c r="H23" s="136"/>
      <c r="I23" s="136"/>
      <c r="J23" s="137"/>
      <c r="K23" s="137"/>
      <c r="L23" s="137"/>
      <c r="M23" s="137"/>
      <c r="N23" s="134"/>
    </row>
    <row r="24" spans="8:14" x14ac:dyDescent="0.25">
      <c r="H24" s="136"/>
      <c r="I24" s="136"/>
      <c r="J24" s="137"/>
      <c r="K24" s="137"/>
      <c r="L24" s="137"/>
      <c r="M24" s="137"/>
      <c r="N24" s="134"/>
    </row>
    <row r="25" spans="8:14" x14ac:dyDescent="0.25">
      <c r="H25" s="136"/>
      <c r="I25" s="136"/>
      <c r="J25" s="137"/>
      <c r="K25" s="137"/>
      <c r="L25" s="137"/>
      <c r="M25" s="137"/>
      <c r="N25" s="134"/>
    </row>
    <row r="26" spans="8:14" x14ac:dyDescent="0.25">
      <c r="H26" s="136"/>
      <c r="I26" s="136"/>
      <c r="J26" s="137"/>
      <c r="K26" s="137"/>
      <c r="L26" s="137"/>
      <c r="M26" s="137"/>
      <c r="N26" s="134"/>
    </row>
  </sheetData>
  <mergeCells count="4">
    <mergeCell ref="B3:D3"/>
    <mergeCell ref="E3:G3"/>
    <mergeCell ref="H3:J3"/>
    <mergeCell ref="A1:J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4345C-960E-4D60-AF31-FDCBAC5744D9}">
  <dimension ref="A1:P3"/>
  <sheetViews>
    <sheetView workbookViewId="0">
      <selection activeCell="K26" sqref="K26"/>
    </sheetView>
  </sheetViews>
  <sheetFormatPr defaultRowHeight="15" x14ac:dyDescent="0.25"/>
  <cols>
    <col min="1" max="16384" width="9.140625" style="1"/>
  </cols>
  <sheetData>
    <row r="1" spans="1:16" ht="18.75" x14ac:dyDescent="0.25">
      <c r="A1" s="192" t="s">
        <v>145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</row>
    <row r="3" spans="1:16" x14ac:dyDescent="0.25">
      <c r="A3" s="1" t="s">
        <v>143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EA07E-8E38-4A13-AFB2-3F72B769C674}">
  <dimension ref="A1:O180"/>
  <sheetViews>
    <sheetView workbookViewId="0">
      <selection activeCell="K180" sqref="K180"/>
    </sheetView>
  </sheetViews>
  <sheetFormatPr defaultRowHeight="15" x14ac:dyDescent="0.25"/>
  <cols>
    <col min="1" max="1" width="13" style="1" customWidth="1"/>
    <col min="2" max="3" width="17.7109375" style="13" customWidth="1"/>
    <col min="4" max="4" width="15.85546875" style="13" customWidth="1"/>
    <col min="5" max="7" width="9.140625" style="1"/>
    <col min="8" max="8" width="25.7109375" style="1" customWidth="1"/>
    <col min="9" max="10" width="9.140625" style="1"/>
    <col min="11" max="11" width="25.7109375" style="1" customWidth="1"/>
    <col min="12" max="13" width="9.140625" style="1"/>
    <col min="14" max="14" width="25.7109375" style="1" customWidth="1"/>
    <col min="15" max="16384" width="9.140625" style="1"/>
  </cols>
  <sheetData>
    <row r="1" spans="1:15" ht="18.75" x14ac:dyDescent="0.25">
      <c r="A1" s="171" t="s">
        <v>144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</row>
    <row r="2" spans="1:15" x14ac:dyDescent="0.25">
      <c r="A2" s="9"/>
    </row>
    <row r="3" spans="1:15" x14ac:dyDescent="0.25">
      <c r="H3" s="1" t="s">
        <v>326</v>
      </c>
      <c r="I3" s="145">
        <f>I4/I5</f>
        <v>0.90769230769230769</v>
      </c>
      <c r="K3" s="1" t="s">
        <v>208</v>
      </c>
      <c r="L3" s="160">
        <f>L4/L5</f>
        <v>0.88888888888888884</v>
      </c>
      <c r="N3" s="1" t="s">
        <v>325</v>
      </c>
      <c r="O3" s="160">
        <f>O4/O5</f>
        <v>0.91262135922330101</v>
      </c>
    </row>
    <row r="4" spans="1:15" x14ac:dyDescent="0.25">
      <c r="A4" s="1" t="s">
        <v>146</v>
      </c>
      <c r="H4" s="1" t="s">
        <v>148</v>
      </c>
      <c r="I4" s="1">
        <f>SUM(C10,C25,C39,C57,C74,C92,C110,C128,C146,C164)</f>
        <v>118</v>
      </c>
      <c r="K4" s="1" t="s">
        <v>299</v>
      </c>
      <c r="L4" s="1">
        <v>24</v>
      </c>
      <c r="N4" s="1" t="s">
        <v>148</v>
      </c>
      <c r="O4" s="1">
        <v>94</v>
      </c>
    </row>
    <row r="5" spans="1:15" x14ac:dyDescent="0.25">
      <c r="A5" s="1" t="s">
        <v>147</v>
      </c>
      <c r="H5" s="1" t="s">
        <v>149</v>
      </c>
      <c r="I5" s="1">
        <f>SUM(D10,D25,D39,D57,D74,D92,D110,D128,D146,D164)</f>
        <v>130</v>
      </c>
      <c r="K5" s="1" t="s">
        <v>209</v>
      </c>
      <c r="L5" s="1">
        <v>27</v>
      </c>
      <c r="N5" s="1" t="s">
        <v>149</v>
      </c>
      <c r="O5" s="1">
        <v>103</v>
      </c>
    </row>
    <row r="6" spans="1:15" x14ac:dyDescent="0.25">
      <c r="A6" s="1" t="s">
        <v>164</v>
      </c>
      <c r="H6" s="1" t="s">
        <v>207</v>
      </c>
      <c r="I6" s="1">
        <v>58</v>
      </c>
      <c r="K6" s="1" t="s">
        <v>210</v>
      </c>
      <c r="L6" s="1">
        <v>11</v>
      </c>
      <c r="N6" s="1" t="s">
        <v>207</v>
      </c>
      <c r="O6" s="1">
        <v>47</v>
      </c>
    </row>
    <row r="8" spans="1:15" x14ac:dyDescent="0.25">
      <c r="A8" s="193" t="s">
        <v>100</v>
      </c>
      <c r="B8" s="194"/>
      <c r="C8" s="194"/>
      <c r="D8" s="195"/>
      <c r="N8" s="1" t="s">
        <v>119</v>
      </c>
      <c r="O8" s="85">
        <f>AVERAGE(B10:B13,B25:B33,B39:B48,B57:B59,B63:B65,B74:B76,B78:B82,B84:B85,B94:B103,B110:B121,B128:B133,B135:B139,B146:B151,B153:B157,B164:B172,B174:B175)</f>
        <v>9.2611061859732072E-3</v>
      </c>
    </row>
    <row r="9" spans="1:15" x14ac:dyDescent="0.25">
      <c r="A9" s="86" t="s">
        <v>151</v>
      </c>
      <c r="B9" s="28" t="s">
        <v>150</v>
      </c>
      <c r="C9" s="79" t="s">
        <v>166</v>
      </c>
      <c r="D9" s="138" t="s">
        <v>167</v>
      </c>
    </row>
    <row r="10" spans="1:15" x14ac:dyDescent="0.25">
      <c r="A10" s="87" t="s">
        <v>152</v>
      </c>
      <c r="B10" s="96">
        <v>9.5370370370370366E-3</v>
      </c>
      <c r="C10" s="12">
        <v>10</v>
      </c>
      <c r="D10" s="139">
        <v>12</v>
      </c>
    </row>
    <row r="11" spans="1:15" x14ac:dyDescent="0.25">
      <c r="A11" s="6" t="s">
        <v>153</v>
      </c>
      <c r="B11" s="98">
        <v>9.4212962962962957E-3</v>
      </c>
      <c r="C11" s="12"/>
      <c r="D11" s="139"/>
    </row>
    <row r="12" spans="1:15" x14ac:dyDescent="0.25">
      <c r="A12" s="6" t="s">
        <v>154</v>
      </c>
      <c r="B12" s="98">
        <v>9.6412037037037039E-3</v>
      </c>
      <c r="C12" s="12"/>
      <c r="D12" s="139"/>
      <c r="N12" s="160"/>
    </row>
    <row r="13" spans="1:15" x14ac:dyDescent="0.25">
      <c r="A13" s="6" t="s">
        <v>155</v>
      </c>
      <c r="B13" s="98">
        <v>1.0011574074074074E-2</v>
      </c>
      <c r="C13" s="12"/>
      <c r="D13" s="139"/>
      <c r="N13" s="1">
        <f>94/103</f>
        <v>0.91262135922330101</v>
      </c>
    </row>
    <row r="14" spans="1:15" x14ac:dyDescent="0.25">
      <c r="A14" s="6" t="s">
        <v>156</v>
      </c>
      <c r="B14" s="149">
        <v>1.8136574074074076E-2</v>
      </c>
      <c r="C14" s="12"/>
      <c r="D14" s="139"/>
      <c r="M14" s="1">
        <f>118/130</f>
        <v>0.90769230769230769</v>
      </c>
    </row>
    <row r="15" spans="1:15" x14ac:dyDescent="0.25">
      <c r="A15" s="6" t="s">
        <v>157</v>
      </c>
      <c r="B15" s="149">
        <v>1.5439814814814814E-2</v>
      </c>
      <c r="C15" s="12"/>
      <c r="D15" s="139"/>
    </row>
    <row r="16" spans="1:15" x14ac:dyDescent="0.25">
      <c r="A16" s="6" t="s">
        <v>158</v>
      </c>
      <c r="B16" s="146" t="s">
        <v>165</v>
      </c>
      <c r="C16" s="12"/>
      <c r="D16" s="139"/>
    </row>
    <row r="17" spans="1:13" x14ac:dyDescent="0.25">
      <c r="A17" s="6" t="s">
        <v>159</v>
      </c>
      <c r="B17" s="146" t="s">
        <v>165</v>
      </c>
      <c r="C17" s="12"/>
      <c r="D17" s="139"/>
    </row>
    <row r="18" spans="1:13" x14ac:dyDescent="0.25">
      <c r="A18" s="6" t="s">
        <v>160</v>
      </c>
      <c r="B18" s="146" t="s">
        <v>165</v>
      </c>
      <c r="C18" s="12"/>
      <c r="D18" s="139"/>
    </row>
    <row r="19" spans="1:13" x14ac:dyDescent="0.25">
      <c r="A19" s="6" t="s">
        <v>161</v>
      </c>
      <c r="B19" s="146" t="s">
        <v>165</v>
      </c>
      <c r="C19" s="12"/>
      <c r="D19" s="139"/>
    </row>
    <row r="20" spans="1:13" x14ac:dyDescent="0.25">
      <c r="A20" s="6" t="s">
        <v>162</v>
      </c>
      <c r="B20" s="146" t="s">
        <v>165</v>
      </c>
      <c r="C20" s="12"/>
      <c r="D20" s="139"/>
    </row>
    <row r="21" spans="1:13" x14ac:dyDescent="0.25">
      <c r="A21" s="8" t="s">
        <v>163</v>
      </c>
      <c r="B21" s="147">
        <v>1.7060185185185185E-2</v>
      </c>
      <c r="C21" s="140"/>
      <c r="D21" s="141"/>
    </row>
    <row r="23" spans="1:13" x14ac:dyDescent="0.25">
      <c r="A23" s="193" t="s">
        <v>105</v>
      </c>
      <c r="B23" s="194"/>
      <c r="C23" s="194"/>
      <c r="D23" s="195"/>
      <c r="L23" s="85"/>
      <c r="M23" s="85"/>
    </row>
    <row r="24" spans="1:13" x14ac:dyDescent="0.25">
      <c r="A24" s="86" t="s">
        <v>151</v>
      </c>
      <c r="B24" s="28" t="s">
        <v>150</v>
      </c>
      <c r="C24" s="79" t="s">
        <v>166</v>
      </c>
      <c r="D24" s="138" t="s">
        <v>167</v>
      </c>
      <c r="L24" s="170"/>
    </row>
    <row r="25" spans="1:13" x14ac:dyDescent="0.25">
      <c r="A25" s="87" t="s">
        <v>168</v>
      </c>
      <c r="B25" s="96">
        <v>7.1412037037037034E-3</v>
      </c>
      <c r="C25" s="12">
        <v>9</v>
      </c>
      <c r="D25" s="139">
        <v>9</v>
      </c>
    </row>
    <row r="26" spans="1:13" x14ac:dyDescent="0.25">
      <c r="A26" s="6" t="s">
        <v>169</v>
      </c>
      <c r="B26" s="98">
        <v>7.1643518518518514E-3</v>
      </c>
      <c r="C26" s="12"/>
      <c r="D26" s="139"/>
    </row>
    <row r="27" spans="1:13" x14ac:dyDescent="0.25">
      <c r="A27" s="6" t="s">
        <v>170</v>
      </c>
      <c r="B27" s="98">
        <v>7.1412037037037034E-3</v>
      </c>
      <c r="C27" s="12"/>
      <c r="D27" s="139"/>
    </row>
    <row r="28" spans="1:13" x14ac:dyDescent="0.25">
      <c r="A28" s="6" t="s">
        <v>171</v>
      </c>
      <c r="B28" s="98">
        <v>7.766203703703704E-3</v>
      </c>
      <c r="C28" s="12"/>
      <c r="D28" s="139"/>
    </row>
    <row r="29" spans="1:13" x14ac:dyDescent="0.25">
      <c r="A29" s="6" t="s">
        <v>172</v>
      </c>
      <c r="B29" s="98">
        <v>8.1365740740740738E-3</v>
      </c>
      <c r="C29" s="12"/>
      <c r="D29" s="139"/>
    </row>
    <row r="30" spans="1:13" x14ac:dyDescent="0.25">
      <c r="A30" s="6" t="s">
        <v>173</v>
      </c>
      <c r="B30" s="98">
        <v>7.9976851851851858E-3</v>
      </c>
      <c r="C30" s="12"/>
      <c r="D30" s="139"/>
    </row>
    <row r="31" spans="1:13" x14ac:dyDescent="0.25">
      <c r="A31" s="6" t="s">
        <v>174</v>
      </c>
      <c r="B31" s="98">
        <v>7.6736111111111111E-3</v>
      </c>
      <c r="C31" s="12"/>
      <c r="D31" s="139"/>
    </row>
    <row r="32" spans="1:13" x14ac:dyDescent="0.25">
      <c r="A32" s="6" t="s">
        <v>175</v>
      </c>
      <c r="B32" s="98">
        <v>7.951388888888888E-3</v>
      </c>
      <c r="C32" s="12"/>
      <c r="D32" s="139"/>
    </row>
    <row r="33" spans="1:4" x14ac:dyDescent="0.25">
      <c r="A33" s="6" t="s">
        <v>176</v>
      </c>
      <c r="B33" s="98">
        <v>7.7314814814814815E-3</v>
      </c>
      <c r="C33" s="12"/>
      <c r="D33" s="139"/>
    </row>
    <row r="34" spans="1:4" x14ac:dyDescent="0.25">
      <c r="A34" s="142" t="s">
        <v>177</v>
      </c>
      <c r="B34" s="98">
        <v>1.7824074074074075E-3</v>
      </c>
      <c r="C34" s="12"/>
      <c r="D34" s="139"/>
    </row>
    <row r="35" spans="1:4" x14ac:dyDescent="0.25">
      <c r="A35" s="143" t="s">
        <v>178</v>
      </c>
      <c r="B35" s="99">
        <v>1.8171296296296297E-3</v>
      </c>
      <c r="C35" s="140"/>
      <c r="D35" s="141"/>
    </row>
    <row r="37" spans="1:4" x14ac:dyDescent="0.25">
      <c r="A37" s="193" t="s">
        <v>179</v>
      </c>
      <c r="B37" s="194"/>
      <c r="C37" s="194"/>
      <c r="D37" s="195"/>
    </row>
    <row r="38" spans="1:4" x14ac:dyDescent="0.25">
      <c r="A38" s="86" t="s">
        <v>151</v>
      </c>
      <c r="B38" s="28" t="s">
        <v>150</v>
      </c>
      <c r="C38" s="79" t="s">
        <v>166</v>
      </c>
      <c r="D38" s="138" t="s">
        <v>167</v>
      </c>
    </row>
    <row r="39" spans="1:4" x14ac:dyDescent="0.25">
      <c r="A39" s="87" t="s">
        <v>180</v>
      </c>
      <c r="B39" s="96">
        <v>1.0011574074074074E-2</v>
      </c>
      <c r="C39" s="12">
        <v>13</v>
      </c>
      <c r="D39" s="139">
        <v>13</v>
      </c>
    </row>
    <row r="40" spans="1:4" x14ac:dyDescent="0.25">
      <c r="A40" s="6" t="s">
        <v>181</v>
      </c>
      <c r="B40" s="98">
        <v>1.1238425925925926E-2</v>
      </c>
      <c r="C40" s="12"/>
      <c r="D40" s="139"/>
    </row>
    <row r="41" spans="1:4" x14ac:dyDescent="0.25">
      <c r="A41" s="6" t="s">
        <v>182</v>
      </c>
      <c r="B41" s="98">
        <v>9.3749999999999997E-3</v>
      </c>
      <c r="C41" s="12"/>
      <c r="D41" s="139"/>
    </row>
    <row r="42" spans="1:4" x14ac:dyDescent="0.25">
      <c r="A42" s="6" t="s">
        <v>183</v>
      </c>
      <c r="B42" s="98">
        <v>9.8263888888888897E-3</v>
      </c>
      <c r="C42" s="12"/>
      <c r="D42" s="139"/>
    </row>
    <row r="43" spans="1:4" x14ac:dyDescent="0.25">
      <c r="A43" s="6" t="s">
        <v>184</v>
      </c>
      <c r="B43" s="98">
        <v>9.3402777777777772E-3</v>
      </c>
      <c r="C43" s="12"/>
      <c r="D43" s="139"/>
    </row>
    <row r="44" spans="1:4" x14ac:dyDescent="0.25">
      <c r="A44" s="6" t="s">
        <v>185</v>
      </c>
      <c r="B44" s="98">
        <v>8.9236111111111113E-3</v>
      </c>
      <c r="C44" s="12"/>
      <c r="D44" s="139"/>
    </row>
    <row r="45" spans="1:4" x14ac:dyDescent="0.25">
      <c r="A45" s="6" t="s">
        <v>186</v>
      </c>
      <c r="B45" s="98">
        <v>9.4444444444444445E-3</v>
      </c>
      <c r="C45" s="12"/>
      <c r="D45" s="139"/>
    </row>
    <row r="46" spans="1:4" x14ac:dyDescent="0.25">
      <c r="A46" s="6" t="s">
        <v>187</v>
      </c>
      <c r="B46" s="98">
        <v>8.9351851851851849E-3</v>
      </c>
      <c r="C46" s="12"/>
      <c r="D46" s="139"/>
    </row>
    <row r="47" spans="1:4" x14ac:dyDescent="0.25">
      <c r="A47" s="6" t="s">
        <v>188</v>
      </c>
      <c r="B47" s="98">
        <v>6.8402777777777776E-3</v>
      </c>
      <c r="C47" s="12"/>
      <c r="D47" s="139"/>
    </row>
    <row r="48" spans="1:4" x14ac:dyDescent="0.25">
      <c r="A48" s="142" t="s">
        <v>189</v>
      </c>
      <c r="B48" s="98">
        <v>6.7939814814814816E-3</v>
      </c>
      <c r="C48" s="12"/>
      <c r="D48" s="139"/>
    </row>
    <row r="49" spans="1:4" x14ac:dyDescent="0.25">
      <c r="A49" s="144" t="s">
        <v>190</v>
      </c>
      <c r="B49" s="148" t="s">
        <v>165</v>
      </c>
      <c r="C49" s="12"/>
      <c r="D49" s="139"/>
    </row>
    <row r="50" spans="1:4" x14ac:dyDescent="0.25">
      <c r="A50" s="144" t="s">
        <v>191</v>
      </c>
      <c r="B50" s="148" t="s">
        <v>165</v>
      </c>
      <c r="C50" s="12"/>
      <c r="D50" s="139"/>
    </row>
    <row r="51" spans="1:4" x14ac:dyDescent="0.25">
      <c r="A51" s="144" t="s">
        <v>192</v>
      </c>
      <c r="B51" s="148" t="s">
        <v>165</v>
      </c>
      <c r="C51" s="12"/>
      <c r="D51" s="139"/>
    </row>
    <row r="52" spans="1:4" x14ac:dyDescent="0.25">
      <c r="A52" s="144" t="s">
        <v>177</v>
      </c>
      <c r="B52" s="111">
        <v>2.5115740740740741E-3</v>
      </c>
      <c r="C52" s="12"/>
      <c r="D52" s="139"/>
    </row>
    <row r="53" spans="1:4" x14ac:dyDescent="0.25">
      <c r="A53" s="143" t="s">
        <v>178</v>
      </c>
      <c r="B53" s="99">
        <v>2.7083333333333334E-3</v>
      </c>
      <c r="C53" s="140"/>
      <c r="D53" s="141"/>
    </row>
    <row r="55" spans="1:4" x14ac:dyDescent="0.25">
      <c r="A55" s="193" t="s">
        <v>193</v>
      </c>
      <c r="B55" s="194"/>
      <c r="C55" s="194"/>
      <c r="D55" s="195"/>
    </row>
    <row r="56" spans="1:4" x14ac:dyDescent="0.25">
      <c r="A56" s="86" t="s">
        <v>151</v>
      </c>
      <c r="B56" s="28" t="s">
        <v>150</v>
      </c>
      <c r="C56" s="79" t="s">
        <v>166</v>
      </c>
      <c r="D56" s="138" t="s">
        <v>167</v>
      </c>
    </row>
    <row r="57" spans="1:4" x14ac:dyDescent="0.25">
      <c r="A57" s="87" t="s">
        <v>194</v>
      </c>
      <c r="B57" s="96">
        <v>6.9907407407407409E-3</v>
      </c>
      <c r="C57" s="12">
        <v>10</v>
      </c>
      <c r="D57" s="139">
        <v>12</v>
      </c>
    </row>
    <row r="58" spans="1:4" x14ac:dyDescent="0.25">
      <c r="A58" s="6" t="s">
        <v>195</v>
      </c>
      <c r="B58" s="98">
        <v>6.9791666666666665E-3</v>
      </c>
      <c r="C58" s="12"/>
      <c r="D58" s="139"/>
    </row>
    <row r="59" spans="1:4" x14ac:dyDescent="0.25">
      <c r="A59" s="6" t="s">
        <v>196</v>
      </c>
      <c r="B59" s="98">
        <v>6.5162037037037037E-3</v>
      </c>
      <c r="C59" s="12"/>
      <c r="D59" s="139"/>
    </row>
    <row r="60" spans="1:4" x14ac:dyDescent="0.25">
      <c r="A60" s="6" t="s">
        <v>197</v>
      </c>
      <c r="B60" s="149">
        <v>1.21875E-2</v>
      </c>
      <c r="C60" s="12"/>
      <c r="D60" s="139"/>
    </row>
    <row r="61" spans="1:4" x14ac:dyDescent="0.25">
      <c r="A61" s="6" t="s">
        <v>198</v>
      </c>
      <c r="B61" s="98" t="s">
        <v>165</v>
      </c>
      <c r="C61" s="12"/>
      <c r="D61" s="139"/>
    </row>
    <row r="62" spans="1:4" x14ac:dyDescent="0.25">
      <c r="A62" s="6" t="s">
        <v>199</v>
      </c>
      <c r="B62" s="98" t="s">
        <v>165</v>
      </c>
      <c r="C62" s="12"/>
      <c r="D62" s="139"/>
    </row>
    <row r="63" spans="1:4" x14ac:dyDescent="0.25">
      <c r="A63" s="6" t="s">
        <v>200</v>
      </c>
      <c r="B63" s="98">
        <v>6.3310185185185188E-3</v>
      </c>
      <c r="C63" s="12"/>
      <c r="D63" s="139"/>
    </row>
    <row r="64" spans="1:4" x14ac:dyDescent="0.25">
      <c r="A64" s="6" t="s">
        <v>201</v>
      </c>
      <c r="B64" s="98">
        <v>6.3310185185185188E-3</v>
      </c>
      <c r="C64" s="12"/>
      <c r="D64" s="139"/>
    </row>
    <row r="65" spans="1:4" x14ac:dyDescent="0.25">
      <c r="A65" s="6" t="s">
        <v>202</v>
      </c>
      <c r="B65" s="98">
        <v>6.6087962962962966E-3</v>
      </c>
      <c r="C65" s="12"/>
      <c r="D65" s="139"/>
    </row>
    <row r="66" spans="1:4" x14ac:dyDescent="0.25">
      <c r="A66" s="6" t="s">
        <v>203</v>
      </c>
      <c r="B66" s="149">
        <v>1.3599537037037037E-2</v>
      </c>
      <c r="C66" s="12"/>
      <c r="D66" s="139"/>
    </row>
    <row r="67" spans="1:4" x14ac:dyDescent="0.25">
      <c r="A67" s="6" t="s">
        <v>204</v>
      </c>
      <c r="B67" s="98" t="s">
        <v>165</v>
      </c>
      <c r="C67" s="12"/>
      <c r="D67" s="139"/>
    </row>
    <row r="68" spans="1:4" x14ac:dyDescent="0.25">
      <c r="A68" s="109" t="s">
        <v>205</v>
      </c>
      <c r="B68" s="111" t="s">
        <v>165</v>
      </c>
      <c r="C68" s="12"/>
      <c r="D68" s="139"/>
    </row>
    <row r="69" spans="1:4" x14ac:dyDescent="0.25">
      <c r="A69" s="144" t="s">
        <v>177</v>
      </c>
      <c r="B69" s="111">
        <v>2.650462962962963E-3</v>
      </c>
      <c r="C69" s="12"/>
      <c r="D69" s="139"/>
    </row>
    <row r="70" spans="1:4" x14ac:dyDescent="0.25">
      <c r="A70" s="143" t="s">
        <v>178</v>
      </c>
      <c r="B70" s="99">
        <v>2.5231481481481481E-3</v>
      </c>
      <c r="C70" s="140"/>
      <c r="D70" s="141"/>
    </row>
    <row r="72" spans="1:4" x14ac:dyDescent="0.25">
      <c r="A72" s="193" t="s">
        <v>206</v>
      </c>
      <c r="B72" s="194"/>
      <c r="C72" s="194"/>
      <c r="D72" s="195"/>
    </row>
    <row r="73" spans="1:4" x14ac:dyDescent="0.25">
      <c r="A73" s="86" t="s">
        <v>151</v>
      </c>
      <c r="B73" s="28" t="s">
        <v>150</v>
      </c>
      <c r="C73" s="79" t="s">
        <v>166</v>
      </c>
      <c r="D73" s="138" t="s">
        <v>167</v>
      </c>
    </row>
    <row r="74" spans="1:4" x14ac:dyDescent="0.25">
      <c r="A74" s="87" t="s">
        <v>211</v>
      </c>
      <c r="B74" s="96">
        <v>1.0127314814814815E-2</v>
      </c>
      <c r="C74" s="12">
        <v>11</v>
      </c>
      <c r="D74" s="139">
        <v>14</v>
      </c>
    </row>
    <row r="75" spans="1:4" x14ac:dyDescent="0.25">
      <c r="A75" s="6" t="s">
        <v>212</v>
      </c>
      <c r="B75" s="98">
        <v>0.01</v>
      </c>
      <c r="C75" s="12"/>
      <c r="D75" s="139"/>
    </row>
    <row r="76" spans="1:4" x14ac:dyDescent="0.25">
      <c r="A76" s="6" t="s">
        <v>213</v>
      </c>
      <c r="B76" s="98">
        <v>1.0185185185185186E-2</v>
      </c>
      <c r="C76" s="12"/>
      <c r="D76" s="139"/>
    </row>
    <row r="77" spans="1:4" x14ac:dyDescent="0.25">
      <c r="A77" s="6" t="s">
        <v>214</v>
      </c>
      <c r="B77" s="149" t="s">
        <v>165</v>
      </c>
      <c r="C77" s="12"/>
      <c r="D77" s="139"/>
    </row>
    <row r="78" spans="1:4" x14ac:dyDescent="0.25">
      <c r="A78" s="6" t="s">
        <v>215</v>
      </c>
      <c r="B78" s="98">
        <v>9.8958333333333329E-3</v>
      </c>
      <c r="C78" s="12"/>
      <c r="D78" s="139"/>
    </row>
    <row r="79" spans="1:4" x14ac:dyDescent="0.25">
      <c r="A79" s="6" t="s">
        <v>216</v>
      </c>
      <c r="B79" s="98">
        <v>9.479166666666667E-3</v>
      </c>
      <c r="C79" s="12"/>
      <c r="D79" s="139"/>
    </row>
    <row r="80" spans="1:4" x14ac:dyDescent="0.25">
      <c r="A80" s="6" t="s">
        <v>217</v>
      </c>
      <c r="B80" s="98">
        <v>1.0324074074074074E-2</v>
      </c>
      <c r="C80" s="12"/>
      <c r="D80" s="139"/>
    </row>
    <row r="81" spans="1:4" x14ac:dyDescent="0.25">
      <c r="A81" s="6" t="s">
        <v>218</v>
      </c>
      <c r="B81" s="98">
        <v>1.0694444444444444E-2</v>
      </c>
      <c r="C81" s="12"/>
      <c r="D81" s="139"/>
    </row>
    <row r="82" spans="1:4" x14ac:dyDescent="0.25">
      <c r="A82" s="6" t="s">
        <v>219</v>
      </c>
      <c r="B82" s="98">
        <v>8.1712962962962963E-3</v>
      </c>
      <c r="C82" s="12"/>
      <c r="D82" s="139"/>
    </row>
    <row r="83" spans="1:4" x14ac:dyDescent="0.25">
      <c r="A83" s="6" t="s">
        <v>221</v>
      </c>
      <c r="B83" s="149" t="s">
        <v>165</v>
      </c>
      <c r="C83" s="12"/>
      <c r="D83" s="139"/>
    </row>
    <row r="84" spans="1:4" x14ac:dyDescent="0.25">
      <c r="A84" s="6" t="s">
        <v>222</v>
      </c>
      <c r="B84" s="98">
        <v>9.6759259259259264E-3</v>
      </c>
      <c r="C84" s="12"/>
      <c r="D84" s="139"/>
    </row>
    <row r="85" spans="1:4" x14ac:dyDescent="0.25">
      <c r="A85" s="109" t="s">
        <v>223</v>
      </c>
      <c r="B85" s="111">
        <v>1.0138888888888888E-2</v>
      </c>
      <c r="C85" s="12"/>
      <c r="D85" s="139"/>
    </row>
    <row r="86" spans="1:4" x14ac:dyDescent="0.25">
      <c r="A86" s="144" t="s">
        <v>224</v>
      </c>
      <c r="B86" s="150">
        <v>1.1400462962962963E-2</v>
      </c>
      <c r="C86" s="12"/>
      <c r="D86" s="139"/>
    </row>
    <row r="87" spans="1:4" x14ac:dyDescent="0.25">
      <c r="A87" s="144" t="s">
        <v>225</v>
      </c>
      <c r="B87" s="111" t="s">
        <v>165</v>
      </c>
      <c r="C87" s="12"/>
      <c r="D87" s="139"/>
    </row>
    <row r="88" spans="1:4" x14ac:dyDescent="0.25">
      <c r="A88" s="143" t="s">
        <v>226</v>
      </c>
      <c r="B88" s="99">
        <v>2.3611111111111111E-3</v>
      </c>
      <c r="C88" s="140"/>
      <c r="D88" s="141"/>
    </row>
    <row r="90" spans="1:4" x14ac:dyDescent="0.25">
      <c r="A90" s="193" t="s">
        <v>227</v>
      </c>
      <c r="B90" s="194"/>
      <c r="C90" s="194"/>
      <c r="D90" s="195"/>
    </row>
    <row r="91" spans="1:4" x14ac:dyDescent="0.25">
      <c r="A91" s="86" t="s">
        <v>151</v>
      </c>
      <c r="B91" s="28" t="s">
        <v>150</v>
      </c>
      <c r="C91" s="79" t="s">
        <v>166</v>
      </c>
      <c r="D91" s="138" t="s">
        <v>167</v>
      </c>
    </row>
    <row r="92" spans="1:4" x14ac:dyDescent="0.25">
      <c r="A92" s="87" t="s">
        <v>228</v>
      </c>
      <c r="B92" s="151" t="s">
        <v>165</v>
      </c>
      <c r="C92" s="12">
        <v>12</v>
      </c>
      <c r="D92" s="139">
        <v>14</v>
      </c>
    </row>
    <row r="93" spans="1:4" x14ac:dyDescent="0.25">
      <c r="A93" s="6" t="s">
        <v>229</v>
      </c>
      <c r="B93" s="149">
        <v>2.0069444444444445E-2</v>
      </c>
      <c r="C93" s="12"/>
      <c r="D93" s="139"/>
    </row>
    <row r="94" spans="1:4" x14ac:dyDescent="0.25">
      <c r="A94" s="6" t="s">
        <v>230</v>
      </c>
      <c r="B94" s="98">
        <v>8.9004629629629625E-3</v>
      </c>
      <c r="C94" s="12"/>
      <c r="D94" s="139"/>
    </row>
    <row r="95" spans="1:4" x14ac:dyDescent="0.25">
      <c r="A95" s="6" t="s">
        <v>231</v>
      </c>
      <c r="B95" s="98">
        <v>9.4907407407407406E-3</v>
      </c>
      <c r="C95" s="12"/>
      <c r="D95" s="139"/>
    </row>
    <row r="96" spans="1:4" x14ac:dyDescent="0.25">
      <c r="A96" s="6" t="s">
        <v>232</v>
      </c>
      <c r="B96" s="98">
        <v>1.0023148148148147E-2</v>
      </c>
      <c r="C96" s="12"/>
      <c r="D96" s="139"/>
    </row>
    <row r="97" spans="1:4" x14ac:dyDescent="0.25">
      <c r="A97" s="6" t="s">
        <v>233</v>
      </c>
      <c r="B97" s="98">
        <v>1.0497685185185185E-2</v>
      </c>
      <c r="C97" s="12"/>
      <c r="D97" s="139"/>
    </row>
    <row r="98" spans="1:4" x14ac:dyDescent="0.25">
      <c r="A98" s="6" t="s">
        <v>234</v>
      </c>
      <c r="B98" s="98">
        <v>1.3020833333333334E-2</v>
      </c>
      <c r="C98" s="12"/>
      <c r="D98" s="139"/>
    </row>
    <row r="99" spans="1:4" x14ac:dyDescent="0.25">
      <c r="A99" s="6" t="s">
        <v>235</v>
      </c>
      <c r="B99" s="98">
        <v>1.3506944444444445E-2</v>
      </c>
      <c r="C99" s="12"/>
      <c r="D99" s="139"/>
    </row>
    <row r="100" spans="1:4" x14ac:dyDescent="0.25">
      <c r="A100" s="6" t="s">
        <v>236</v>
      </c>
      <c r="B100" s="98">
        <v>1.0555555555555556E-2</v>
      </c>
      <c r="C100" s="12"/>
      <c r="D100" s="139"/>
    </row>
    <row r="101" spans="1:4" x14ac:dyDescent="0.25">
      <c r="A101" s="6" t="s">
        <v>237</v>
      </c>
      <c r="B101" s="98">
        <v>1.3136574074074075E-2</v>
      </c>
      <c r="C101" s="12"/>
      <c r="D101" s="139"/>
    </row>
    <row r="102" spans="1:4" x14ac:dyDescent="0.25">
      <c r="A102" s="6" t="s">
        <v>238</v>
      </c>
      <c r="B102" s="98">
        <v>9.0393518518518522E-3</v>
      </c>
      <c r="C102" s="12"/>
      <c r="D102" s="139"/>
    </row>
    <row r="103" spans="1:4" x14ac:dyDescent="0.25">
      <c r="A103" s="109" t="s">
        <v>239</v>
      </c>
      <c r="B103" s="111">
        <v>8.3912037037037045E-3</v>
      </c>
      <c r="C103" s="12"/>
      <c r="D103" s="139"/>
    </row>
    <row r="104" spans="1:4" x14ac:dyDescent="0.25">
      <c r="A104" s="144" t="s">
        <v>240</v>
      </c>
      <c r="B104" s="111" t="s">
        <v>165</v>
      </c>
      <c r="C104" s="12"/>
      <c r="D104" s="139"/>
    </row>
    <row r="105" spans="1:4" x14ac:dyDescent="0.25">
      <c r="A105" s="144" t="s">
        <v>241</v>
      </c>
      <c r="B105" s="111" t="s">
        <v>165</v>
      </c>
      <c r="C105" s="12"/>
      <c r="D105" s="139"/>
    </row>
    <row r="106" spans="1:4" x14ac:dyDescent="0.25">
      <c r="A106" s="143" t="s">
        <v>226</v>
      </c>
      <c r="B106" s="99">
        <v>1.8518518518518519E-3</v>
      </c>
      <c r="C106" s="140"/>
      <c r="D106" s="141"/>
    </row>
    <row r="108" spans="1:4" x14ac:dyDescent="0.25">
      <c r="A108" s="193" t="s">
        <v>242</v>
      </c>
      <c r="B108" s="194"/>
      <c r="C108" s="194"/>
      <c r="D108" s="195"/>
    </row>
    <row r="109" spans="1:4" x14ac:dyDescent="0.25">
      <c r="A109" s="86" t="s">
        <v>151</v>
      </c>
      <c r="B109" s="28" t="s">
        <v>150</v>
      </c>
      <c r="C109" s="79" t="s">
        <v>166</v>
      </c>
      <c r="D109" s="138" t="s">
        <v>167</v>
      </c>
    </row>
    <row r="110" spans="1:4" x14ac:dyDescent="0.25">
      <c r="A110" s="87" t="s">
        <v>243</v>
      </c>
      <c r="B110" s="96">
        <v>7.7199074074074071E-3</v>
      </c>
      <c r="C110" s="12">
        <v>14</v>
      </c>
      <c r="D110" s="139">
        <v>14</v>
      </c>
    </row>
    <row r="111" spans="1:4" x14ac:dyDescent="0.25">
      <c r="A111" s="6" t="s">
        <v>244</v>
      </c>
      <c r="B111" s="98">
        <v>7.789351851851852E-3</v>
      </c>
      <c r="C111" s="12"/>
      <c r="D111" s="139"/>
    </row>
    <row r="112" spans="1:4" x14ac:dyDescent="0.25">
      <c r="A112" s="6" t="s">
        <v>245</v>
      </c>
      <c r="B112" s="98">
        <v>9.3287037037037036E-3</v>
      </c>
      <c r="C112" s="12"/>
      <c r="D112" s="139"/>
    </row>
    <row r="113" spans="1:4" x14ac:dyDescent="0.25">
      <c r="A113" s="6" t="s">
        <v>246</v>
      </c>
      <c r="B113" s="98">
        <v>8.7152777777777784E-3</v>
      </c>
      <c r="C113" s="12"/>
      <c r="D113" s="139"/>
    </row>
    <row r="114" spans="1:4" x14ac:dyDescent="0.25">
      <c r="A114" s="6" t="s">
        <v>247</v>
      </c>
      <c r="B114" s="98">
        <v>8.2291666666666659E-3</v>
      </c>
      <c r="C114" s="12"/>
      <c r="D114" s="139"/>
    </row>
    <row r="115" spans="1:4" x14ac:dyDescent="0.25">
      <c r="A115" s="6" t="s">
        <v>220</v>
      </c>
      <c r="B115" s="98">
        <v>8.2060185185185187E-3</v>
      </c>
      <c r="C115" s="12"/>
      <c r="D115" s="139"/>
    </row>
    <row r="116" spans="1:4" x14ac:dyDescent="0.25">
      <c r="A116" s="6" t="s">
        <v>248</v>
      </c>
      <c r="B116" s="98">
        <v>8.0555555555555554E-3</v>
      </c>
      <c r="C116" s="12"/>
      <c r="D116" s="139"/>
    </row>
    <row r="117" spans="1:4" x14ac:dyDescent="0.25">
      <c r="A117" s="6" t="s">
        <v>249</v>
      </c>
      <c r="B117" s="98">
        <v>8.3564814814814821E-3</v>
      </c>
      <c r="C117" s="12"/>
      <c r="D117" s="139"/>
    </row>
    <row r="118" spans="1:4" x14ac:dyDescent="0.25">
      <c r="A118" s="6" t="s">
        <v>250</v>
      </c>
      <c r="B118" s="98">
        <v>9.0624999999999994E-3</v>
      </c>
      <c r="C118" s="12"/>
      <c r="D118" s="139"/>
    </row>
    <row r="119" spans="1:4" x14ac:dyDescent="0.25">
      <c r="A119" s="6" t="s">
        <v>251</v>
      </c>
      <c r="B119" s="98">
        <v>8.8888888888888889E-3</v>
      </c>
      <c r="C119" s="12"/>
      <c r="D119" s="139"/>
    </row>
    <row r="120" spans="1:4" x14ac:dyDescent="0.25">
      <c r="A120" s="6" t="s">
        <v>253</v>
      </c>
      <c r="B120" s="98">
        <v>8.2291666666666659E-3</v>
      </c>
      <c r="C120" s="12"/>
      <c r="D120" s="139"/>
    </row>
    <row r="121" spans="1:4" x14ac:dyDescent="0.25">
      <c r="A121" s="109" t="s">
        <v>252</v>
      </c>
      <c r="B121" s="111">
        <v>8.0787037037037043E-3</v>
      </c>
      <c r="C121" s="12"/>
      <c r="D121" s="139"/>
    </row>
    <row r="122" spans="1:4" x14ac:dyDescent="0.25">
      <c r="A122" s="144" t="s">
        <v>254</v>
      </c>
      <c r="B122" s="111" t="s">
        <v>165</v>
      </c>
      <c r="C122" s="12"/>
      <c r="D122" s="139"/>
    </row>
    <row r="123" spans="1:4" x14ac:dyDescent="0.25">
      <c r="A123" s="144" t="s">
        <v>255</v>
      </c>
      <c r="B123" s="111" t="s">
        <v>165</v>
      </c>
      <c r="C123" s="12"/>
      <c r="D123" s="139"/>
    </row>
    <row r="124" spans="1:4" x14ac:dyDescent="0.25">
      <c r="A124" s="143" t="s">
        <v>226</v>
      </c>
      <c r="B124" s="99">
        <v>1.8055555555555555E-3</v>
      </c>
      <c r="C124" s="140"/>
      <c r="D124" s="141"/>
    </row>
    <row r="126" spans="1:4" x14ac:dyDescent="0.25">
      <c r="A126" s="193" t="s">
        <v>256</v>
      </c>
      <c r="B126" s="194"/>
      <c r="C126" s="194"/>
      <c r="D126" s="195"/>
    </row>
    <row r="127" spans="1:4" x14ac:dyDescent="0.25">
      <c r="A127" s="86" t="s">
        <v>151</v>
      </c>
      <c r="B127" s="28" t="s">
        <v>150</v>
      </c>
      <c r="C127" s="79" t="s">
        <v>166</v>
      </c>
      <c r="D127" s="138" t="s">
        <v>167</v>
      </c>
    </row>
    <row r="128" spans="1:4" x14ac:dyDescent="0.25">
      <c r="A128" s="87" t="s">
        <v>260</v>
      </c>
      <c r="B128" s="96">
        <v>9.6064814814814815E-3</v>
      </c>
      <c r="C128" s="12">
        <v>13</v>
      </c>
      <c r="D128" s="139">
        <v>14</v>
      </c>
    </row>
    <row r="129" spans="1:4" x14ac:dyDescent="0.25">
      <c r="A129" s="6" t="s">
        <v>261</v>
      </c>
      <c r="B129" s="98">
        <v>9.5486111111111119E-3</v>
      </c>
      <c r="C129" s="12"/>
      <c r="D129" s="139"/>
    </row>
    <row r="130" spans="1:4" x14ac:dyDescent="0.25">
      <c r="A130" s="6" t="s">
        <v>258</v>
      </c>
      <c r="B130" s="98">
        <v>1.1273148148148148E-2</v>
      </c>
      <c r="C130" s="12"/>
      <c r="D130" s="139"/>
    </row>
    <row r="131" spans="1:4" x14ac:dyDescent="0.25">
      <c r="A131" s="6" t="s">
        <v>259</v>
      </c>
      <c r="B131" s="98">
        <v>1.0289351851851852E-2</v>
      </c>
      <c r="C131" s="12"/>
      <c r="D131" s="139"/>
    </row>
    <row r="132" spans="1:4" x14ac:dyDescent="0.25">
      <c r="A132" s="6" t="s">
        <v>262</v>
      </c>
      <c r="B132" s="98">
        <v>9.2824074074074076E-3</v>
      </c>
      <c r="C132" s="12"/>
      <c r="D132" s="139"/>
    </row>
    <row r="133" spans="1:4" x14ac:dyDescent="0.25">
      <c r="A133" s="6" t="s">
        <v>263</v>
      </c>
      <c r="B133" s="98">
        <v>8.5416666666666662E-3</v>
      </c>
      <c r="C133" s="12"/>
      <c r="D133" s="139"/>
    </row>
    <row r="134" spans="1:4" x14ac:dyDescent="0.25">
      <c r="A134" s="6" t="s">
        <v>264</v>
      </c>
      <c r="B134" s="149">
        <v>1.4618055555555556E-2</v>
      </c>
      <c r="C134" s="12"/>
      <c r="D134" s="139"/>
    </row>
    <row r="135" spans="1:4" x14ac:dyDescent="0.25">
      <c r="A135" s="6" t="s">
        <v>265</v>
      </c>
      <c r="B135" s="98">
        <v>1.0219907407407407E-2</v>
      </c>
      <c r="C135" s="12"/>
      <c r="D135" s="139"/>
    </row>
    <row r="136" spans="1:4" x14ac:dyDescent="0.25">
      <c r="A136" s="6" t="s">
        <v>266</v>
      </c>
      <c r="B136" s="98">
        <v>1.0671296296296297E-2</v>
      </c>
      <c r="C136" s="12"/>
      <c r="D136" s="139"/>
    </row>
    <row r="137" spans="1:4" x14ac:dyDescent="0.25">
      <c r="A137" s="6" t="s">
        <v>267</v>
      </c>
      <c r="B137" s="98">
        <v>1.1180555555555555E-2</v>
      </c>
      <c r="C137" s="12"/>
      <c r="D137" s="139"/>
    </row>
    <row r="138" spans="1:4" x14ac:dyDescent="0.25">
      <c r="A138" s="6" t="s">
        <v>268</v>
      </c>
      <c r="B138" s="98">
        <v>9.3634259259259261E-3</v>
      </c>
      <c r="C138" s="12"/>
      <c r="D138" s="139"/>
    </row>
    <row r="139" spans="1:4" x14ac:dyDescent="0.25">
      <c r="A139" s="109" t="s">
        <v>269</v>
      </c>
      <c r="B139" s="111">
        <v>1.2951388888888889E-2</v>
      </c>
      <c r="C139" s="12"/>
      <c r="D139" s="139"/>
    </row>
    <row r="140" spans="1:4" x14ac:dyDescent="0.25">
      <c r="A140" s="144" t="s">
        <v>270</v>
      </c>
      <c r="B140" s="111" t="s">
        <v>165</v>
      </c>
      <c r="C140" s="12"/>
      <c r="D140" s="139"/>
    </row>
    <row r="141" spans="1:4" x14ac:dyDescent="0.25">
      <c r="A141" s="144" t="s">
        <v>271</v>
      </c>
      <c r="B141" s="111" t="s">
        <v>165</v>
      </c>
      <c r="C141" s="12"/>
      <c r="D141" s="139"/>
    </row>
    <row r="142" spans="1:4" x14ac:dyDescent="0.25">
      <c r="A142" s="143" t="s">
        <v>226</v>
      </c>
      <c r="B142" s="99">
        <v>2.0023148148148148E-3</v>
      </c>
      <c r="C142" s="140"/>
      <c r="D142" s="141"/>
    </row>
    <row r="144" spans="1:4" x14ac:dyDescent="0.25">
      <c r="A144" s="193" t="s">
        <v>257</v>
      </c>
      <c r="B144" s="194"/>
      <c r="C144" s="194"/>
      <c r="D144" s="195"/>
    </row>
    <row r="145" spans="1:4" x14ac:dyDescent="0.25">
      <c r="A145" s="86" t="s">
        <v>151</v>
      </c>
      <c r="B145" s="28" t="s">
        <v>150</v>
      </c>
      <c r="C145" s="79" t="s">
        <v>166</v>
      </c>
      <c r="D145" s="138" t="s">
        <v>167</v>
      </c>
    </row>
    <row r="146" spans="1:4" x14ac:dyDescent="0.25">
      <c r="A146" s="87" t="s">
        <v>272</v>
      </c>
      <c r="B146" s="96">
        <v>7.8935185185185185E-3</v>
      </c>
      <c r="C146" s="12">
        <v>13</v>
      </c>
      <c r="D146" s="139">
        <v>14</v>
      </c>
    </row>
    <row r="147" spans="1:4" x14ac:dyDescent="0.25">
      <c r="A147" s="6" t="s">
        <v>273</v>
      </c>
      <c r="B147" s="98">
        <v>7.8935185185185185E-3</v>
      </c>
      <c r="C147" s="12"/>
      <c r="D147" s="139"/>
    </row>
    <row r="148" spans="1:4" x14ac:dyDescent="0.25">
      <c r="A148" s="6" t="s">
        <v>274</v>
      </c>
      <c r="B148" s="98">
        <v>9.9421296296296289E-3</v>
      </c>
      <c r="C148" s="12"/>
      <c r="D148" s="139"/>
    </row>
    <row r="149" spans="1:4" x14ac:dyDescent="0.25">
      <c r="A149" s="6" t="s">
        <v>275</v>
      </c>
      <c r="B149" s="94">
        <v>9.9768518518518513E-3</v>
      </c>
      <c r="C149" s="12"/>
      <c r="D149" s="139"/>
    </row>
    <row r="150" spans="1:4" x14ac:dyDescent="0.25">
      <c r="A150" s="6" t="s">
        <v>276</v>
      </c>
      <c r="B150" s="98">
        <v>9.2708333333333341E-3</v>
      </c>
      <c r="C150" s="12"/>
      <c r="D150" s="139"/>
    </row>
    <row r="151" spans="1:4" x14ac:dyDescent="0.25">
      <c r="A151" s="6" t="s">
        <v>277</v>
      </c>
      <c r="B151" s="98">
        <v>9.2939814814814812E-3</v>
      </c>
      <c r="C151" s="12"/>
      <c r="D151" s="139"/>
    </row>
    <row r="152" spans="1:4" x14ac:dyDescent="0.25">
      <c r="A152" s="6" t="s">
        <v>278</v>
      </c>
      <c r="B152" s="149">
        <v>1.3923611111111111E-2</v>
      </c>
      <c r="C152" s="12"/>
      <c r="D152" s="139"/>
    </row>
    <row r="153" spans="1:4" x14ac:dyDescent="0.25">
      <c r="A153" s="6" t="s">
        <v>279</v>
      </c>
      <c r="B153" s="98">
        <v>1.2847222222222222E-2</v>
      </c>
      <c r="C153" s="12"/>
      <c r="D153" s="139"/>
    </row>
    <row r="154" spans="1:4" x14ac:dyDescent="0.25">
      <c r="A154" s="6" t="s">
        <v>280</v>
      </c>
      <c r="B154" s="98">
        <v>1.324074074074074E-2</v>
      </c>
      <c r="C154" s="12"/>
      <c r="D154" s="139"/>
    </row>
    <row r="155" spans="1:4" x14ac:dyDescent="0.25">
      <c r="A155" s="6" t="s">
        <v>281</v>
      </c>
      <c r="B155" s="98">
        <v>1.1006944444444444E-2</v>
      </c>
      <c r="C155" s="12"/>
      <c r="D155" s="139"/>
    </row>
    <row r="156" spans="1:4" x14ac:dyDescent="0.25">
      <c r="A156" s="6" t="s">
        <v>282</v>
      </c>
      <c r="B156" s="98">
        <v>9.9189814814814817E-3</v>
      </c>
      <c r="C156" s="12"/>
      <c r="D156" s="139"/>
    </row>
    <row r="157" spans="1:4" x14ac:dyDescent="0.25">
      <c r="A157" s="109" t="s">
        <v>283</v>
      </c>
      <c r="B157" s="98">
        <v>9.2939814814814812E-3</v>
      </c>
      <c r="C157" s="12"/>
      <c r="D157" s="139"/>
    </row>
    <row r="158" spans="1:4" x14ac:dyDescent="0.25">
      <c r="A158" s="144" t="s">
        <v>284</v>
      </c>
      <c r="B158" s="111">
        <v>1.7523148148148149E-2</v>
      </c>
      <c r="C158" s="12"/>
      <c r="D158" s="139"/>
    </row>
    <row r="159" spans="1:4" x14ac:dyDescent="0.25">
      <c r="A159" s="144" t="s">
        <v>285</v>
      </c>
      <c r="B159" s="111">
        <v>1.5046296296296295E-2</v>
      </c>
      <c r="C159" s="12"/>
      <c r="D159" s="139"/>
    </row>
    <row r="160" spans="1:4" x14ac:dyDescent="0.25">
      <c r="A160" s="143" t="s">
        <v>226</v>
      </c>
      <c r="B160" s="99">
        <v>2.0023148148148148E-3</v>
      </c>
      <c r="C160" s="140"/>
      <c r="D160" s="141"/>
    </row>
    <row r="162" spans="1:4" x14ac:dyDescent="0.25">
      <c r="A162" s="193" t="s">
        <v>286</v>
      </c>
      <c r="B162" s="194"/>
      <c r="C162" s="194"/>
      <c r="D162" s="195"/>
    </row>
    <row r="163" spans="1:4" x14ac:dyDescent="0.25">
      <c r="A163" s="86" t="s">
        <v>151</v>
      </c>
      <c r="B163" s="28" t="s">
        <v>150</v>
      </c>
      <c r="C163" s="79" t="s">
        <v>166</v>
      </c>
      <c r="D163" s="138" t="s">
        <v>167</v>
      </c>
    </row>
    <row r="164" spans="1:4" x14ac:dyDescent="0.25">
      <c r="A164" s="87" t="s">
        <v>282</v>
      </c>
      <c r="B164" s="96">
        <v>7.9166666666666673E-3</v>
      </c>
      <c r="C164" s="12">
        <v>13</v>
      </c>
      <c r="D164" s="139">
        <v>14</v>
      </c>
    </row>
    <row r="165" spans="1:4" x14ac:dyDescent="0.25">
      <c r="A165" s="6" t="s">
        <v>283</v>
      </c>
      <c r="B165" s="98">
        <v>8.0324074074074082E-3</v>
      </c>
      <c r="C165" s="12"/>
      <c r="D165" s="139"/>
    </row>
    <row r="166" spans="1:4" x14ac:dyDescent="0.25">
      <c r="A166" s="6" t="s">
        <v>287</v>
      </c>
      <c r="B166" s="98">
        <v>9.2592592592592587E-3</v>
      </c>
      <c r="C166" s="12"/>
      <c r="D166" s="139"/>
    </row>
    <row r="167" spans="1:4" x14ac:dyDescent="0.25">
      <c r="A167" s="6" t="s">
        <v>288</v>
      </c>
      <c r="B167" s="94">
        <v>9.3287037037037036E-3</v>
      </c>
      <c r="C167" s="12"/>
      <c r="D167" s="139"/>
    </row>
    <row r="168" spans="1:4" x14ac:dyDescent="0.25">
      <c r="A168" s="6" t="s">
        <v>289</v>
      </c>
      <c r="B168" s="98">
        <v>9.3287037037037036E-3</v>
      </c>
      <c r="C168" s="12"/>
      <c r="D168" s="139"/>
    </row>
    <row r="169" spans="1:4" x14ac:dyDescent="0.25">
      <c r="A169" s="6" t="s">
        <v>290</v>
      </c>
      <c r="B169" s="98">
        <v>9.3865740740740732E-3</v>
      </c>
      <c r="C169" s="12"/>
      <c r="D169" s="139"/>
    </row>
    <row r="170" spans="1:4" x14ac:dyDescent="0.25">
      <c r="A170" s="6" t="s">
        <v>291</v>
      </c>
      <c r="B170" s="98">
        <v>9.3055555555555548E-3</v>
      </c>
      <c r="C170" s="12"/>
      <c r="D170" s="139"/>
    </row>
    <row r="171" spans="1:4" x14ac:dyDescent="0.25">
      <c r="A171" s="6" t="s">
        <v>292</v>
      </c>
      <c r="B171" s="94">
        <v>9.2129629629629627E-3</v>
      </c>
      <c r="C171" s="12"/>
      <c r="D171" s="139"/>
    </row>
    <row r="172" spans="1:4" x14ac:dyDescent="0.25">
      <c r="A172" s="6" t="s">
        <v>293</v>
      </c>
      <c r="B172" s="98">
        <v>1.3541666666666667E-2</v>
      </c>
      <c r="C172" s="12"/>
      <c r="D172" s="139"/>
    </row>
    <row r="173" spans="1:4" x14ac:dyDescent="0.25">
      <c r="A173" s="6" t="s">
        <v>294</v>
      </c>
      <c r="B173" s="149">
        <v>1.6250000000000001E-2</v>
      </c>
      <c r="C173" s="12"/>
      <c r="D173" s="139"/>
    </row>
    <row r="174" spans="1:4" x14ac:dyDescent="0.25">
      <c r="A174" s="6" t="s">
        <v>295</v>
      </c>
      <c r="B174" s="98">
        <v>9.0972222222222218E-3</v>
      </c>
      <c r="C174" s="12"/>
      <c r="D174" s="139"/>
    </row>
    <row r="175" spans="1:4" x14ac:dyDescent="0.25">
      <c r="A175" s="109" t="s">
        <v>296</v>
      </c>
      <c r="B175" s="98">
        <v>8.9120370370370378E-3</v>
      </c>
      <c r="C175" s="12"/>
      <c r="D175" s="139"/>
    </row>
    <row r="176" spans="1:4" x14ac:dyDescent="0.25">
      <c r="A176" s="144" t="s">
        <v>297</v>
      </c>
      <c r="B176" s="98" t="s">
        <v>165</v>
      </c>
      <c r="C176" s="12"/>
      <c r="D176" s="139"/>
    </row>
    <row r="177" spans="1:11" x14ac:dyDescent="0.25">
      <c r="A177" s="144" t="s">
        <v>298</v>
      </c>
      <c r="B177" s="111" t="s">
        <v>165</v>
      </c>
      <c r="C177" s="12"/>
      <c r="D177" s="139"/>
    </row>
    <row r="178" spans="1:11" x14ac:dyDescent="0.25">
      <c r="A178" s="143" t="s">
        <v>226</v>
      </c>
      <c r="B178" s="99">
        <v>1.7939814814814815E-3</v>
      </c>
      <c r="C178" s="140"/>
      <c r="D178" s="141"/>
    </row>
    <row r="180" spans="1:11" x14ac:dyDescent="0.25">
      <c r="K180" s="145"/>
    </row>
  </sheetData>
  <mergeCells count="11">
    <mergeCell ref="A108:D108"/>
    <mergeCell ref="A126:D126"/>
    <mergeCell ref="A144:D144"/>
    <mergeCell ref="A162:D162"/>
    <mergeCell ref="A1:L1"/>
    <mergeCell ref="A8:D8"/>
    <mergeCell ref="A23:D23"/>
    <mergeCell ref="A37:D37"/>
    <mergeCell ref="A55:D55"/>
    <mergeCell ref="A72:D72"/>
    <mergeCell ref="A90:D9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Positive control design</vt:lpstr>
      <vt:lpstr>Primer set selection</vt:lpstr>
      <vt:lpstr>Primer opt</vt:lpstr>
      <vt:lpstr>GuHCl opt</vt:lpstr>
      <vt:lpstr>LOD + CV- no GuHCl</vt:lpstr>
      <vt:lpstr>LOD + CV- 20 mM GuHCl</vt:lpstr>
      <vt:lpstr>LOD comparison</vt:lpstr>
      <vt:lpstr>Clinical isolates PCR </vt:lpstr>
      <vt:lpstr>Clinical isolates LAMP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KNOX</dc:creator>
  <cp:lastModifiedBy>Alexandra Knox</cp:lastModifiedBy>
  <dcterms:created xsi:type="dcterms:W3CDTF">2024-04-08T04:28:47Z</dcterms:created>
  <dcterms:modified xsi:type="dcterms:W3CDTF">2024-05-13T05:18:08Z</dcterms:modified>
</cp:coreProperties>
</file>