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c SCI Journal (June 25 2023)\3b. BlueB Omission NPK (Sept05_23)\@ Ngoc  Send to PeerJ\"/>
    </mc:Choice>
  </mc:AlternateContent>
  <xr:revisionPtr revIDLastSave="0" documentId="13_ncr:1_{F51DBB05-BA15-4579-B3FA-FDE496F514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iomass-Content-Uptake" sheetId="32" r:id="rId1"/>
    <sheet name="Fig 5. Uptake" sheetId="34" r:id="rId2"/>
    <sheet name="Fig. 6 Matrix Correlation" sheetId="36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2" i="36" l="1"/>
  <c r="AF12" i="36"/>
  <c r="AG12" i="36"/>
  <c r="L42" i="34"/>
  <c r="Q41" i="34"/>
  <c r="R41" i="34"/>
  <c r="Q42" i="34"/>
  <c r="R42" i="34"/>
  <c r="Q43" i="34"/>
  <c r="R43" i="34"/>
  <c r="Q44" i="34"/>
  <c r="R44" i="34"/>
  <c r="P44" i="34"/>
  <c r="P43" i="34"/>
  <c r="P42" i="34"/>
  <c r="P41" i="34"/>
  <c r="H44" i="34"/>
  <c r="I44" i="34"/>
  <c r="H43" i="34"/>
  <c r="I43" i="34"/>
  <c r="H42" i="34"/>
  <c r="I42" i="34"/>
  <c r="H41" i="34"/>
  <c r="I41" i="34"/>
  <c r="G44" i="34"/>
  <c r="G43" i="34"/>
  <c r="G42" i="34"/>
  <c r="G41" i="34"/>
  <c r="D41" i="34"/>
  <c r="E41" i="34"/>
  <c r="D42" i="34"/>
  <c r="E42" i="34"/>
  <c r="D43" i="34"/>
  <c r="E43" i="34"/>
  <c r="D44" i="34"/>
  <c r="E44" i="34"/>
  <c r="M41" i="34"/>
  <c r="N41" i="34"/>
  <c r="M42" i="34"/>
  <c r="N42" i="34"/>
  <c r="M43" i="34"/>
  <c r="N43" i="34"/>
  <c r="M44" i="34"/>
  <c r="N44" i="34"/>
  <c r="L44" i="34"/>
  <c r="L43" i="34"/>
  <c r="L41" i="34"/>
  <c r="C44" i="34"/>
  <c r="C43" i="34"/>
  <c r="C42" i="34"/>
  <c r="C41" i="34"/>
  <c r="G3" i="34"/>
  <c r="G7" i="34"/>
  <c r="G19" i="34"/>
  <c r="R35" i="32"/>
  <c r="R36" i="32"/>
  <c r="R37" i="32"/>
  <c r="K35" i="32"/>
  <c r="L35" i="32"/>
  <c r="M35" i="32"/>
  <c r="N35" i="32"/>
  <c r="O35" i="32"/>
  <c r="P35" i="32"/>
  <c r="Q35" i="32"/>
  <c r="K36" i="32"/>
  <c r="L36" i="32"/>
  <c r="M36" i="32"/>
  <c r="N36" i="32"/>
  <c r="O36" i="32"/>
  <c r="P36" i="32"/>
  <c r="Q36" i="32"/>
  <c r="K37" i="32"/>
  <c r="L37" i="32"/>
  <c r="M37" i="32"/>
  <c r="N37" i="32"/>
  <c r="O37" i="32"/>
  <c r="P37" i="32"/>
  <c r="Q37" i="32"/>
  <c r="J36" i="32"/>
  <c r="J35" i="32"/>
  <c r="J37" i="32"/>
  <c r="Q45" i="32" l="1"/>
  <c r="R45" i="32"/>
  <c r="S45" i="32"/>
  <c r="Q46" i="32"/>
  <c r="R46" i="32"/>
  <c r="S46" i="32"/>
  <c r="Q47" i="32"/>
  <c r="R47" i="32"/>
  <c r="S47" i="32"/>
  <c r="Q48" i="32"/>
  <c r="R48" i="32"/>
  <c r="S48" i="32"/>
  <c r="Q49" i="32"/>
  <c r="R49" i="32"/>
  <c r="S49" i="32"/>
  <c r="Q50" i="32"/>
  <c r="R50" i="32"/>
  <c r="S50" i="32"/>
  <c r="Q51" i="32"/>
  <c r="R51" i="32"/>
  <c r="S51" i="32"/>
  <c r="Q52" i="32"/>
  <c r="R52" i="32"/>
  <c r="S52" i="32"/>
  <c r="Q53" i="32"/>
  <c r="R53" i="32"/>
  <c r="S53" i="32"/>
  <c r="Q54" i="32"/>
  <c r="R54" i="32"/>
  <c r="S54" i="32"/>
  <c r="Q55" i="32"/>
  <c r="R55" i="32"/>
  <c r="S55" i="32"/>
  <c r="Q56" i="32"/>
  <c r="R56" i="32"/>
  <c r="S56" i="32"/>
  <c r="Q57" i="32"/>
  <c r="R57" i="32"/>
  <c r="S57" i="32"/>
  <c r="Q58" i="32"/>
  <c r="R58" i="32"/>
  <c r="S58" i="32"/>
  <c r="Q59" i="32"/>
  <c r="R59" i="32"/>
  <c r="S59" i="32"/>
  <c r="R44" i="32"/>
  <c r="AA43" i="32" s="1"/>
  <c r="S44" i="32"/>
  <c r="AB43" i="32" s="1"/>
  <c r="Q44" i="32"/>
  <c r="Z43" i="32" s="1"/>
  <c r="B48" i="32"/>
  <c r="C48" i="32"/>
  <c r="D48" i="32"/>
  <c r="B49" i="32"/>
  <c r="C49" i="32"/>
  <c r="D49" i="32"/>
  <c r="B50" i="32"/>
  <c r="C50" i="32"/>
  <c r="D50" i="32"/>
  <c r="B51" i="32"/>
  <c r="C51" i="32"/>
  <c r="D51" i="32"/>
  <c r="B52" i="32"/>
  <c r="C52" i="32"/>
  <c r="D52" i="32"/>
  <c r="B53" i="32"/>
  <c r="C53" i="32"/>
  <c r="D53" i="32"/>
  <c r="B54" i="32"/>
  <c r="C54" i="32"/>
  <c r="D54" i="32"/>
  <c r="B55" i="32"/>
  <c r="C55" i="32"/>
  <c r="D55" i="32"/>
  <c r="B56" i="32"/>
  <c r="C56" i="32"/>
  <c r="D56" i="32"/>
  <c r="B57" i="32"/>
  <c r="C57" i="32"/>
  <c r="D57" i="32"/>
  <c r="B58" i="32"/>
  <c r="C58" i="32"/>
  <c r="D58" i="32"/>
  <c r="B59" i="32"/>
  <c r="C59" i="32"/>
  <c r="D59" i="32"/>
  <c r="B45" i="32"/>
  <c r="C45" i="32"/>
  <c r="D45" i="32"/>
  <c r="B46" i="32"/>
  <c r="C46" i="32"/>
  <c r="D46" i="32"/>
  <c r="B47" i="32"/>
  <c r="C47" i="32"/>
  <c r="D47" i="32"/>
  <c r="C44" i="32"/>
  <c r="L43" i="32" s="1"/>
  <c r="D44" i="32"/>
  <c r="M43" i="32" s="1"/>
  <c r="B44" i="32"/>
  <c r="K43" i="32" s="1"/>
  <c r="I31" i="34"/>
  <c r="H27" i="34"/>
  <c r="I19" i="34"/>
  <c r="H19" i="34"/>
  <c r="I15" i="34"/>
  <c r="H11" i="34"/>
  <c r="H3" i="34"/>
  <c r="I3" i="34"/>
  <c r="M46" i="32" l="1"/>
  <c r="L46" i="32"/>
  <c r="K46" i="32"/>
  <c r="M45" i="32"/>
  <c r="L45" i="32"/>
  <c r="K45" i="32"/>
  <c r="M44" i="32"/>
  <c r="L44" i="32"/>
  <c r="K44" i="32"/>
  <c r="AB46" i="32"/>
  <c r="AA46" i="32"/>
  <c r="Z46" i="32"/>
  <c r="AB45" i="32"/>
  <c r="AA45" i="32"/>
  <c r="Z45" i="32"/>
  <c r="AB44" i="32"/>
  <c r="AA44" i="32"/>
  <c r="Z44" i="32"/>
  <c r="AF10" i="36" l="1"/>
  <c r="AF9" i="36"/>
  <c r="AF8" i="36"/>
  <c r="AF7" i="36"/>
  <c r="AF6" i="36"/>
  <c r="AF5" i="36"/>
  <c r="AF4" i="36"/>
  <c r="AF3" i="36"/>
  <c r="AE10" i="36"/>
  <c r="AE9" i="36"/>
  <c r="AE8" i="36"/>
  <c r="AE7" i="36"/>
  <c r="AE6" i="36"/>
  <c r="AE5" i="36"/>
  <c r="AE4" i="36"/>
  <c r="AE3" i="36"/>
  <c r="AD10" i="36"/>
  <c r="AD9" i="36"/>
  <c r="AD8" i="36"/>
  <c r="AD7" i="36"/>
  <c r="AD6" i="36"/>
  <c r="AD5" i="36"/>
  <c r="AD4" i="36"/>
  <c r="AD3" i="36"/>
  <c r="AG10" i="36"/>
  <c r="AG9" i="36"/>
  <c r="AG8" i="36"/>
  <c r="AG7" i="36"/>
  <c r="AG6" i="36"/>
  <c r="AG5" i="36"/>
  <c r="AG4" i="36"/>
  <c r="AG3" i="36"/>
  <c r="AG2" i="36"/>
  <c r="AF2" i="36"/>
  <c r="AE2" i="36"/>
  <c r="AD2" i="36"/>
  <c r="AG1" i="36"/>
  <c r="AF1" i="36"/>
  <c r="AE1" i="36"/>
  <c r="AD1" i="36"/>
  <c r="AC10" i="36"/>
  <c r="AC9" i="36"/>
  <c r="AC8" i="36"/>
  <c r="AC7" i="36"/>
  <c r="AC6" i="36"/>
  <c r="AC5" i="36"/>
  <c r="AC4" i="36"/>
  <c r="AC3" i="36"/>
  <c r="AC2" i="36"/>
  <c r="AC1" i="36"/>
  <c r="AB9" i="36"/>
  <c r="AB8" i="36"/>
  <c r="AB7" i="36"/>
  <c r="AB6" i="36"/>
  <c r="AB5" i="36"/>
  <c r="AB4" i="36"/>
  <c r="AB3" i="36"/>
  <c r="AB2" i="36"/>
  <c r="AB1" i="36"/>
  <c r="AA8" i="36"/>
  <c r="AA7" i="36"/>
  <c r="AA6" i="36"/>
  <c r="AA5" i="36"/>
  <c r="AA4" i="36"/>
  <c r="AF11" i="36"/>
  <c r="AE11" i="36"/>
  <c r="AG11" i="36"/>
  <c r="AD11" i="36"/>
  <c r="AF13" i="36"/>
  <c r="AG13" i="36"/>
  <c r="AG14" i="36"/>
  <c r="AA3" i="36"/>
  <c r="AA2" i="36"/>
  <c r="AA1" i="36"/>
  <c r="Z7" i="36"/>
  <c r="Z6" i="36"/>
  <c r="Z5" i="36"/>
  <c r="Z4" i="36"/>
  <c r="Z3" i="36"/>
  <c r="Z2" i="36"/>
  <c r="Z1" i="36"/>
  <c r="Y6" i="36"/>
  <c r="Y5" i="36"/>
  <c r="Y4" i="36"/>
  <c r="Y3" i="36"/>
  <c r="Y2" i="36"/>
  <c r="Y1" i="36"/>
  <c r="X5" i="36"/>
  <c r="X4" i="36"/>
  <c r="X3" i="36"/>
  <c r="X2" i="36"/>
  <c r="X1" i="36"/>
  <c r="W4" i="36"/>
  <c r="W3" i="36"/>
  <c r="W2" i="36"/>
  <c r="W1" i="36"/>
  <c r="V3" i="36"/>
  <c r="V2" i="36"/>
  <c r="V1" i="36"/>
  <c r="U2" i="36"/>
  <c r="U1" i="36"/>
  <c r="T1" i="36"/>
  <c r="P1" i="36"/>
  <c r="O1" i="36"/>
  <c r="N1" i="36"/>
  <c r="M1" i="36"/>
  <c r="L1" i="36"/>
  <c r="K1" i="36"/>
  <c r="J1" i="36"/>
  <c r="I1" i="36"/>
  <c r="H1" i="36"/>
  <c r="G1" i="36"/>
  <c r="F1" i="36"/>
  <c r="E1" i="36"/>
  <c r="D1" i="36"/>
  <c r="C1" i="36"/>
  <c r="T32" i="32"/>
  <c r="X46" i="32" l="1"/>
  <c r="W46" i="32"/>
  <c r="V46" i="32"/>
  <c r="X45" i="32"/>
  <c r="W45" i="32"/>
  <c r="V45" i="32"/>
  <c r="X44" i="32"/>
  <c r="W44" i="32"/>
  <c r="V44" i="32"/>
  <c r="X43" i="32"/>
  <c r="W43" i="32"/>
  <c r="V43" i="32"/>
  <c r="H46" i="32"/>
  <c r="I46" i="32"/>
  <c r="G46" i="32"/>
  <c r="I45" i="32"/>
  <c r="H45" i="32"/>
  <c r="G45" i="32"/>
  <c r="I44" i="32"/>
  <c r="H44" i="32"/>
  <c r="G44" i="32"/>
  <c r="I43" i="32"/>
  <c r="H43" i="32"/>
  <c r="G43" i="32"/>
  <c r="AA34" i="32"/>
  <c r="Z34" i="32"/>
  <c r="Y34" i="32"/>
  <c r="X34" i="32"/>
  <c r="W34" i="32"/>
  <c r="V34" i="32"/>
  <c r="U34" i="32"/>
  <c r="AD34" i="32" s="1"/>
  <c r="AG34" i="32" s="1"/>
  <c r="T34" i="32"/>
  <c r="AC34" i="32" s="1"/>
  <c r="AF34" i="32" s="1"/>
  <c r="S34" i="32"/>
  <c r="AB34" i="32" s="1"/>
  <c r="AE34" i="32" s="1"/>
  <c r="AA33" i="32"/>
  <c r="Z33" i="32"/>
  <c r="Y33" i="32"/>
  <c r="X33" i="32"/>
  <c r="W33" i="32"/>
  <c r="V33" i="32"/>
  <c r="U33" i="32"/>
  <c r="AD33" i="32" s="1"/>
  <c r="AG33" i="32" s="1"/>
  <c r="T33" i="32"/>
  <c r="AC33" i="32" s="1"/>
  <c r="AF33" i="32" s="1"/>
  <c r="S33" i="32"/>
  <c r="AB33" i="32" s="1"/>
  <c r="AE33" i="32" s="1"/>
  <c r="AA32" i="32"/>
  <c r="Z32" i="32"/>
  <c r="Y32" i="32"/>
  <c r="X32" i="32"/>
  <c r="W32" i="32"/>
  <c r="V32" i="32"/>
  <c r="U32" i="32"/>
  <c r="AD32" i="32" s="1"/>
  <c r="AG32" i="32" s="1"/>
  <c r="AC32" i="32"/>
  <c r="AF32" i="32" s="1"/>
  <c r="S32" i="32"/>
  <c r="AB32" i="32" s="1"/>
  <c r="AE32" i="32" s="1"/>
  <c r="AA31" i="32"/>
  <c r="Z31" i="32"/>
  <c r="Y31" i="32"/>
  <c r="X31" i="32"/>
  <c r="W31" i="32"/>
  <c r="V31" i="32"/>
  <c r="U31" i="32"/>
  <c r="AD31" i="32" s="1"/>
  <c r="AG31" i="32" s="1"/>
  <c r="T31" i="32"/>
  <c r="AC31" i="32" s="1"/>
  <c r="AF31" i="32" s="1"/>
  <c r="S31" i="32"/>
  <c r="AB31" i="32" s="1"/>
  <c r="AE31" i="32" s="1"/>
  <c r="AA30" i="32"/>
  <c r="Z30" i="32"/>
  <c r="Y30" i="32"/>
  <c r="X30" i="32"/>
  <c r="W30" i="32"/>
  <c r="V30" i="32"/>
  <c r="U30" i="32"/>
  <c r="AD30" i="32" s="1"/>
  <c r="AG30" i="32" s="1"/>
  <c r="T30" i="32"/>
  <c r="AC30" i="32" s="1"/>
  <c r="AF30" i="32" s="1"/>
  <c r="S30" i="32"/>
  <c r="AB30" i="32" s="1"/>
  <c r="AE30" i="32" s="1"/>
  <c r="AA29" i="32"/>
  <c r="Z29" i="32"/>
  <c r="Y29" i="32"/>
  <c r="X29" i="32"/>
  <c r="W29" i="32"/>
  <c r="V29" i="32"/>
  <c r="U29" i="32"/>
  <c r="AD29" i="32" s="1"/>
  <c r="AG29" i="32" s="1"/>
  <c r="T29" i="32"/>
  <c r="AC29" i="32" s="1"/>
  <c r="AF29" i="32" s="1"/>
  <c r="S29" i="32"/>
  <c r="AB29" i="32" s="1"/>
  <c r="AE29" i="32" s="1"/>
  <c r="AA28" i="32"/>
  <c r="Z28" i="32"/>
  <c r="Y28" i="32"/>
  <c r="X28" i="32"/>
  <c r="W28" i="32"/>
  <c r="V28" i="32"/>
  <c r="U28" i="32"/>
  <c r="AD28" i="32" s="1"/>
  <c r="AG28" i="32" s="1"/>
  <c r="T28" i="32"/>
  <c r="AC28" i="32" s="1"/>
  <c r="AF28" i="32" s="1"/>
  <c r="S28" i="32"/>
  <c r="AB28" i="32" s="1"/>
  <c r="AE28" i="32" s="1"/>
  <c r="AA27" i="32"/>
  <c r="Z27" i="32"/>
  <c r="Y27" i="32"/>
  <c r="X27" i="32"/>
  <c r="W27" i="32"/>
  <c r="V27" i="32"/>
  <c r="U27" i="32"/>
  <c r="AD27" i="32" s="1"/>
  <c r="AG27" i="32" s="1"/>
  <c r="T27" i="32"/>
  <c r="AC27" i="32" s="1"/>
  <c r="AF27" i="32" s="1"/>
  <c r="S27" i="32"/>
  <c r="AB27" i="32" s="1"/>
  <c r="AE27" i="32" s="1"/>
  <c r="AA26" i="32"/>
  <c r="Z26" i="32"/>
  <c r="Y26" i="32"/>
  <c r="X26" i="32"/>
  <c r="W26" i="32"/>
  <c r="V26" i="32"/>
  <c r="U26" i="32"/>
  <c r="AD26" i="32" s="1"/>
  <c r="AG26" i="32" s="1"/>
  <c r="T26" i="32"/>
  <c r="AC26" i="32" s="1"/>
  <c r="AF26" i="32" s="1"/>
  <c r="S26" i="32"/>
  <c r="AB26" i="32" s="1"/>
  <c r="AE26" i="32" s="1"/>
  <c r="AA25" i="32"/>
  <c r="Z25" i="32"/>
  <c r="Y25" i="32"/>
  <c r="X25" i="32"/>
  <c r="W25" i="32"/>
  <c r="V25" i="32"/>
  <c r="U25" i="32"/>
  <c r="AD25" i="32" s="1"/>
  <c r="AG25" i="32" s="1"/>
  <c r="T25" i="32"/>
  <c r="AC25" i="32" s="1"/>
  <c r="AF25" i="32" s="1"/>
  <c r="S25" i="32"/>
  <c r="AB25" i="32" s="1"/>
  <c r="AE25" i="32" s="1"/>
  <c r="AA24" i="32"/>
  <c r="Z24" i="32"/>
  <c r="Y24" i="32"/>
  <c r="X24" i="32"/>
  <c r="W24" i="32"/>
  <c r="V24" i="32"/>
  <c r="U24" i="32"/>
  <c r="AD24" i="32" s="1"/>
  <c r="AG24" i="32" s="1"/>
  <c r="T24" i="32"/>
  <c r="AC24" i="32" s="1"/>
  <c r="AF24" i="32" s="1"/>
  <c r="S24" i="32"/>
  <c r="AB24" i="32" s="1"/>
  <c r="AE24" i="32" s="1"/>
  <c r="AA23" i="32"/>
  <c r="Z23" i="32"/>
  <c r="Y23" i="32"/>
  <c r="X23" i="32"/>
  <c r="W23" i="32"/>
  <c r="V23" i="32"/>
  <c r="U23" i="32"/>
  <c r="AD23" i="32" s="1"/>
  <c r="AG23" i="32" s="1"/>
  <c r="T23" i="32"/>
  <c r="AC23" i="32" s="1"/>
  <c r="AF23" i="32" s="1"/>
  <c r="S23" i="32"/>
  <c r="AB23" i="32" s="1"/>
  <c r="AE23" i="32" s="1"/>
  <c r="AA22" i="32"/>
  <c r="Z22" i="32"/>
  <c r="Y22" i="32"/>
  <c r="X22" i="32"/>
  <c r="W22" i="32"/>
  <c r="V22" i="32"/>
  <c r="U22" i="32"/>
  <c r="AD22" i="32" s="1"/>
  <c r="AG22" i="32" s="1"/>
  <c r="T22" i="32"/>
  <c r="AC22" i="32" s="1"/>
  <c r="AF22" i="32" s="1"/>
  <c r="S22" i="32"/>
  <c r="AB22" i="32" s="1"/>
  <c r="AE22" i="32" s="1"/>
  <c r="AA21" i="32"/>
  <c r="Z21" i="32"/>
  <c r="Y21" i="32"/>
  <c r="X21" i="32"/>
  <c r="W21" i="32"/>
  <c r="V21" i="32"/>
  <c r="U21" i="32"/>
  <c r="AD21" i="32" s="1"/>
  <c r="AG21" i="32" s="1"/>
  <c r="T21" i="32"/>
  <c r="AC21" i="32" s="1"/>
  <c r="AF21" i="32" s="1"/>
  <c r="S21" i="32"/>
  <c r="AB21" i="32" s="1"/>
  <c r="AE21" i="32" s="1"/>
  <c r="AA20" i="32"/>
  <c r="Z20" i="32"/>
  <c r="Y20" i="32"/>
  <c r="X20" i="32"/>
  <c r="W20" i="32"/>
  <c r="V20" i="32"/>
  <c r="U20" i="32"/>
  <c r="AD20" i="32" s="1"/>
  <c r="AG20" i="32" s="1"/>
  <c r="T20" i="32"/>
  <c r="AC20" i="32" s="1"/>
  <c r="AF20" i="32" s="1"/>
  <c r="S20" i="32"/>
  <c r="AB20" i="32" s="1"/>
  <c r="AE20" i="32" s="1"/>
  <c r="AA19" i="32"/>
  <c r="Z19" i="32"/>
  <c r="Y19" i="32"/>
  <c r="X19" i="32"/>
  <c r="W19" i="32"/>
  <c r="V19" i="32"/>
  <c r="U19" i="32"/>
  <c r="AD19" i="32" s="1"/>
  <c r="AG19" i="32" s="1"/>
  <c r="T19" i="32"/>
  <c r="AC19" i="32" s="1"/>
  <c r="AF19" i="32" s="1"/>
  <c r="S19" i="32"/>
  <c r="AB19" i="32" s="1"/>
  <c r="AE19" i="32" s="1"/>
  <c r="AA18" i="32"/>
  <c r="Z18" i="32"/>
  <c r="Y18" i="32"/>
  <c r="X18" i="32"/>
  <c r="W18" i="32"/>
  <c r="V18" i="32"/>
  <c r="U18" i="32"/>
  <c r="AD18" i="32" s="1"/>
  <c r="AG18" i="32" s="1"/>
  <c r="T18" i="32"/>
  <c r="AC18" i="32" s="1"/>
  <c r="AF18" i="32" s="1"/>
  <c r="S18" i="32"/>
  <c r="AB18" i="32" s="1"/>
  <c r="AE18" i="32" s="1"/>
  <c r="AA17" i="32"/>
  <c r="Z17" i="32"/>
  <c r="Y17" i="32"/>
  <c r="X17" i="32"/>
  <c r="W17" i="32"/>
  <c r="V17" i="32"/>
  <c r="U17" i="32"/>
  <c r="AD17" i="32" s="1"/>
  <c r="AG17" i="32" s="1"/>
  <c r="T17" i="32"/>
  <c r="AC17" i="32" s="1"/>
  <c r="AF17" i="32" s="1"/>
  <c r="S17" i="32"/>
  <c r="AB17" i="32" s="1"/>
  <c r="AE17" i="32" s="1"/>
  <c r="AA16" i="32"/>
  <c r="Z16" i="32"/>
  <c r="Y16" i="32"/>
  <c r="X16" i="32"/>
  <c r="W16" i="32"/>
  <c r="V16" i="32"/>
  <c r="U16" i="32"/>
  <c r="AD16" i="32" s="1"/>
  <c r="AG16" i="32" s="1"/>
  <c r="T16" i="32"/>
  <c r="AC16" i="32" s="1"/>
  <c r="AF16" i="32" s="1"/>
  <c r="S16" i="32"/>
  <c r="AB16" i="32" s="1"/>
  <c r="AE16" i="32" s="1"/>
  <c r="AA15" i="32"/>
  <c r="Z15" i="32"/>
  <c r="Y15" i="32"/>
  <c r="X15" i="32"/>
  <c r="W15" i="32"/>
  <c r="V15" i="32"/>
  <c r="U15" i="32"/>
  <c r="AD15" i="32" s="1"/>
  <c r="AG15" i="32" s="1"/>
  <c r="T15" i="32"/>
  <c r="AC15" i="32" s="1"/>
  <c r="AF15" i="32" s="1"/>
  <c r="S15" i="32"/>
  <c r="AB15" i="32" s="1"/>
  <c r="AE15" i="32" s="1"/>
  <c r="AA14" i="32"/>
  <c r="Z14" i="32"/>
  <c r="Y14" i="32"/>
  <c r="X14" i="32"/>
  <c r="W14" i="32"/>
  <c r="V14" i="32"/>
  <c r="U14" i="32"/>
  <c r="AD14" i="32" s="1"/>
  <c r="AG14" i="32" s="1"/>
  <c r="T14" i="32"/>
  <c r="AC14" i="32" s="1"/>
  <c r="AF14" i="32" s="1"/>
  <c r="S14" i="32"/>
  <c r="AB14" i="32" s="1"/>
  <c r="AE14" i="32" s="1"/>
  <c r="AA13" i="32"/>
  <c r="Z13" i="32"/>
  <c r="Y13" i="32"/>
  <c r="X13" i="32"/>
  <c r="W13" i="32"/>
  <c r="V13" i="32"/>
  <c r="U13" i="32"/>
  <c r="AD13" i="32" s="1"/>
  <c r="AG13" i="32" s="1"/>
  <c r="T13" i="32"/>
  <c r="AC13" i="32" s="1"/>
  <c r="AF13" i="32" s="1"/>
  <c r="S13" i="32"/>
  <c r="AB13" i="32" s="1"/>
  <c r="AE13" i="32" s="1"/>
  <c r="AA12" i="32"/>
  <c r="Z12" i="32"/>
  <c r="Y12" i="32"/>
  <c r="X12" i="32"/>
  <c r="W12" i="32"/>
  <c r="V12" i="32"/>
  <c r="U12" i="32"/>
  <c r="AD12" i="32" s="1"/>
  <c r="AG12" i="32" s="1"/>
  <c r="T12" i="32"/>
  <c r="AC12" i="32" s="1"/>
  <c r="AF12" i="32" s="1"/>
  <c r="S12" i="32"/>
  <c r="AB12" i="32" s="1"/>
  <c r="AE12" i="32" s="1"/>
  <c r="AA11" i="32"/>
  <c r="Z11" i="32"/>
  <c r="Y11" i="32"/>
  <c r="X11" i="32"/>
  <c r="W11" i="32"/>
  <c r="V11" i="32"/>
  <c r="U11" i="32"/>
  <c r="AD11" i="32" s="1"/>
  <c r="AG11" i="32" s="1"/>
  <c r="T11" i="32"/>
  <c r="AC11" i="32" s="1"/>
  <c r="AF11" i="32" s="1"/>
  <c r="S11" i="32"/>
  <c r="AB11" i="32" s="1"/>
  <c r="AE11" i="32" s="1"/>
  <c r="AA10" i="32"/>
  <c r="Z10" i="32"/>
  <c r="Y10" i="32"/>
  <c r="X10" i="32"/>
  <c r="W10" i="32"/>
  <c r="V10" i="32"/>
  <c r="U10" i="32"/>
  <c r="AD10" i="32" s="1"/>
  <c r="AG10" i="32" s="1"/>
  <c r="T10" i="32"/>
  <c r="AC10" i="32" s="1"/>
  <c r="AF10" i="32" s="1"/>
  <c r="S10" i="32"/>
  <c r="AB10" i="32" s="1"/>
  <c r="AE10" i="32" s="1"/>
  <c r="AA9" i="32"/>
  <c r="Z9" i="32"/>
  <c r="Y9" i="32"/>
  <c r="X9" i="32"/>
  <c r="W9" i="32"/>
  <c r="V9" i="32"/>
  <c r="U9" i="32"/>
  <c r="AD9" i="32" s="1"/>
  <c r="AG9" i="32" s="1"/>
  <c r="T9" i="32"/>
  <c r="AC9" i="32" s="1"/>
  <c r="AF9" i="32" s="1"/>
  <c r="S9" i="32"/>
  <c r="AB9" i="32" s="1"/>
  <c r="AE9" i="32" s="1"/>
  <c r="AA8" i="32"/>
  <c r="Z8" i="32"/>
  <c r="Y8" i="32"/>
  <c r="X8" i="32"/>
  <c r="W8" i="32"/>
  <c r="V8" i="32"/>
  <c r="U8" i="32"/>
  <c r="AD8" i="32" s="1"/>
  <c r="AG8" i="32" s="1"/>
  <c r="T8" i="32"/>
  <c r="AC8" i="32" s="1"/>
  <c r="AF8" i="32" s="1"/>
  <c r="S8" i="32"/>
  <c r="AB8" i="32" s="1"/>
  <c r="AE8" i="32" s="1"/>
  <c r="AA7" i="32"/>
  <c r="Z7" i="32"/>
  <c r="Y7" i="32"/>
  <c r="X7" i="32"/>
  <c r="W7" i="32"/>
  <c r="V7" i="32"/>
  <c r="U7" i="32"/>
  <c r="AD7" i="32" s="1"/>
  <c r="AG7" i="32" s="1"/>
  <c r="T7" i="32"/>
  <c r="AC7" i="32" s="1"/>
  <c r="AF7" i="32" s="1"/>
  <c r="S7" i="32"/>
  <c r="AB7" i="32" s="1"/>
  <c r="AE7" i="32" s="1"/>
  <c r="AA6" i="32"/>
  <c r="Z6" i="32"/>
  <c r="Y6" i="32"/>
  <c r="X6" i="32"/>
  <c r="W6" i="32"/>
  <c r="V6" i="32"/>
  <c r="U6" i="32"/>
  <c r="AD6" i="32" s="1"/>
  <c r="AG6" i="32" s="1"/>
  <c r="T6" i="32"/>
  <c r="AC6" i="32" s="1"/>
  <c r="AF6" i="32" s="1"/>
  <c r="S6" i="32"/>
  <c r="AB6" i="32" s="1"/>
  <c r="AE6" i="32" s="1"/>
  <c r="AA5" i="32"/>
  <c r="Z5" i="32"/>
  <c r="Y5" i="32"/>
  <c r="X5" i="32"/>
  <c r="W5" i="32"/>
  <c r="V5" i="32"/>
  <c r="U5" i="32"/>
  <c r="AD5" i="32" s="1"/>
  <c r="AG5" i="32" s="1"/>
  <c r="T5" i="32"/>
  <c r="AC5" i="32" s="1"/>
  <c r="AF5" i="32" s="1"/>
  <c r="S5" i="32"/>
  <c r="AB5" i="32" s="1"/>
  <c r="AE5" i="32" s="1"/>
  <c r="AA4" i="32"/>
  <c r="Z4" i="32"/>
  <c r="Y4" i="32"/>
  <c r="X4" i="32"/>
  <c r="W4" i="32"/>
  <c r="V4" i="32"/>
  <c r="U4" i="32"/>
  <c r="AD4" i="32" s="1"/>
  <c r="AG4" i="32" s="1"/>
  <c r="T4" i="32"/>
  <c r="AC4" i="32" s="1"/>
  <c r="AF4" i="32" s="1"/>
  <c r="S4" i="32"/>
  <c r="AB4" i="32" s="1"/>
  <c r="AE4" i="32" s="1"/>
  <c r="AA3" i="32"/>
  <c r="Z3" i="32"/>
  <c r="Y3" i="32"/>
  <c r="X3" i="32"/>
  <c r="W3" i="32"/>
  <c r="V3" i="32"/>
  <c r="U3" i="32"/>
  <c r="AD3" i="32" s="1"/>
  <c r="AG3" i="32" s="1"/>
  <c r="T3" i="32"/>
  <c r="AC3" i="32" s="1"/>
  <c r="AF3" i="32" s="1"/>
  <c r="S3" i="32"/>
  <c r="AB3" i="32" s="1"/>
  <c r="AE3" i="32" s="1"/>
</calcChain>
</file>

<file path=xl/sharedStrings.xml><?xml version="1.0" encoding="utf-8"?>
<sst xmlns="http://schemas.openxmlformats.org/spreadsheetml/2006/main" count="367" uniqueCount="127">
  <si>
    <t>N</t>
  </si>
  <si>
    <t>STT</t>
  </si>
  <si>
    <t>TRT</t>
  </si>
  <si>
    <t>laplai</t>
  </si>
  <si>
    <t xml:space="preserve"> +NPK</t>
  </si>
  <si>
    <t xml:space="preserve"> -K</t>
  </si>
  <si>
    <t xml:space="preserve"> -P</t>
  </si>
  <si>
    <t xml:space="preserve"> -N</t>
  </si>
  <si>
    <t>P</t>
  </si>
  <si>
    <t>K</t>
  </si>
  <si>
    <t>g/plant</t>
  </si>
  <si>
    <t>Plant UPTAKE (g/plant)</t>
  </si>
  <si>
    <t>Plant UPTAKE (kg/Ha)</t>
  </si>
  <si>
    <t>SE</t>
  </si>
  <si>
    <t>NPK</t>
  </si>
  <si>
    <t>PK</t>
  </si>
  <si>
    <t>NK</t>
  </si>
  <si>
    <t xml:space="preserve">NP </t>
  </si>
  <si>
    <t>SITES</t>
  </si>
  <si>
    <t>VL</t>
  </si>
  <si>
    <t>LA</t>
  </si>
  <si>
    <t>Dry weight (g/plant)</t>
  </si>
  <si>
    <t>Stem</t>
  </si>
  <si>
    <t>Leaf</t>
  </si>
  <si>
    <t>Fruit</t>
  </si>
  <si>
    <t>TL khô_Than</t>
  </si>
  <si>
    <t>TL khô_La</t>
  </si>
  <si>
    <t>TL khô_Trai</t>
  </si>
  <si>
    <t>RECENT ALLUVIAL</t>
  </si>
  <si>
    <t>OLD ALLUVIAL</t>
  </si>
  <si>
    <t>Treatments</t>
  </si>
  <si>
    <t>F (A) </t>
  </si>
  <si>
    <t>F (B) </t>
  </si>
  <si>
    <t>F (AxB)</t>
  </si>
  <si>
    <t>CV(%)</t>
  </si>
  <si>
    <t>Omission</t>
  </si>
  <si>
    <t>Soil types</t>
  </si>
  <si>
    <t>Recent Alluvial</t>
  </si>
  <si>
    <t>Old Alluvial</t>
  </si>
  <si>
    <t>a</t>
  </si>
  <si>
    <t>b</t>
  </si>
  <si>
    <t>c</t>
  </si>
  <si>
    <t>*</t>
  </si>
  <si>
    <t>**</t>
  </si>
  <si>
    <t>ns</t>
  </si>
  <si>
    <r>
      <t>Stem mineral content (g kg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</si>
  <si>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Leaf mineral content (g kg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</si>
  <si>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Fruit mineral content (g kg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</si>
  <si>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DUNCAN</t>
  </si>
  <si>
    <t>d</t>
  </si>
  <si>
    <t>ab</t>
  </si>
  <si>
    <t>bc</t>
  </si>
  <si>
    <t>Soil Type</t>
  </si>
  <si>
    <t>Mean</t>
  </si>
  <si>
    <t>SD</t>
  </si>
  <si>
    <t xml:space="preserve">NPK  </t>
  </si>
  <si>
    <t xml:space="preserve">PK  </t>
  </si>
  <si>
    <t xml:space="preserve">NP  </t>
  </si>
  <si>
    <t xml:space="preserve">NK  </t>
  </si>
  <si>
    <t>OLD Alluvial</t>
  </si>
  <si>
    <t>Biomass (g per pot)</t>
  </si>
  <si>
    <r>
      <t>Leaf mineral content (g Kg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</si>
  <si>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Fruit mineral content (g Kg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</si>
  <si>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Mineral uptake (g per pot)</t>
  </si>
  <si>
    <t>Leaf N</t>
  </si>
  <si>
    <t>Leaf P</t>
  </si>
  <si>
    <t>Leaf K</t>
  </si>
  <si>
    <t>Fruit N</t>
  </si>
  <si>
    <t>Fruit P</t>
  </si>
  <si>
    <t>Fruit K</t>
  </si>
  <si>
    <r>
      <t>Stem mineral content (g Kg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</si>
  <si>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Stem wt</t>
  </si>
  <si>
    <t>Leaf wt</t>
  </si>
  <si>
    <t>Fruit wt</t>
  </si>
  <si>
    <t>Stem N</t>
  </si>
  <si>
    <t>Stem P</t>
  </si>
  <si>
    <t>Stem K</t>
  </si>
  <si>
    <t xml:space="preserve">N Uptake </t>
  </si>
  <si>
    <t xml:space="preserve">P Uptake </t>
  </si>
  <si>
    <t xml:space="preserve">K Uptake </t>
  </si>
  <si>
    <t>Average</t>
  </si>
  <si>
    <t>6.45a</t>
  </si>
  <si>
    <t>4.83c</t>
  </si>
  <si>
    <t>5.7b</t>
  </si>
  <si>
    <t>5.99b</t>
  </si>
  <si>
    <t>3.30a</t>
  </si>
  <si>
    <t>3.45a</t>
  </si>
  <si>
    <t>2.63b</t>
  </si>
  <si>
    <t>2.67b</t>
  </si>
  <si>
    <t>7.58a</t>
  </si>
  <si>
    <t>7.07b</t>
  </si>
  <si>
    <t>7.17ab</t>
  </si>
  <si>
    <t>6.26c</t>
  </si>
  <si>
    <t>19.12a</t>
  </si>
  <si>
    <t>16.56b</t>
  </si>
  <si>
    <t>14.55c</t>
  </si>
  <si>
    <t>10.42d</t>
  </si>
  <si>
    <t>1.39a</t>
  </si>
  <si>
    <t>0.84d</t>
  </si>
  <si>
    <t>1.03c</t>
  </si>
  <si>
    <t>1.28b</t>
  </si>
  <si>
    <t>3.79c</t>
  </si>
  <si>
    <t>4.91b</t>
  </si>
  <si>
    <t>4.95b</t>
  </si>
  <si>
    <t>5.71a</t>
  </si>
  <si>
    <t>11.02a</t>
  </si>
  <si>
    <t>10.48a</t>
  </si>
  <si>
    <t>8.48b</t>
  </si>
  <si>
    <t>8.88b</t>
  </si>
  <si>
    <t>0.73bc</t>
  </si>
  <si>
    <t>1.09a</t>
  </si>
  <si>
    <t>0.82b</t>
  </si>
  <si>
    <t>0.61c</t>
  </si>
  <si>
    <t>5.88a</t>
  </si>
  <si>
    <t>3.34d</t>
  </si>
  <si>
    <t>4.53b</t>
  </si>
  <si>
    <t>4.08c</t>
  </si>
  <si>
    <r>
      <t>Stem mineral content (g kg</t>
    </r>
    <r>
      <rPr>
        <b/>
        <vertAlign val="superscript"/>
        <sz val="10"/>
        <color theme="1"/>
        <rFont val="Calibri"/>
        <family val="2"/>
        <scheme val="minor"/>
      </rPr>
      <t>-1</t>
    </r>
    <r>
      <rPr>
        <b/>
        <sz val="10"/>
        <color theme="1"/>
        <rFont val="Calibri"/>
        <family val="2"/>
        <scheme val="minor"/>
      </rPr>
      <t>)</t>
    </r>
  </si>
  <si>
    <r>
      <t>Leaf mineral content (g kg</t>
    </r>
    <r>
      <rPr>
        <b/>
        <vertAlign val="superscript"/>
        <sz val="10"/>
        <color theme="1"/>
        <rFont val="Calibri"/>
        <family val="2"/>
        <scheme val="minor"/>
      </rPr>
      <t>-1</t>
    </r>
    <r>
      <rPr>
        <b/>
        <sz val="10"/>
        <color theme="1"/>
        <rFont val="Calibri"/>
        <family val="2"/>
        <scheme val="minor"/>
      </rPr>
      <t>)</t>
    </r>
  </si>
  <si>
    <r>
      <t>Fruit mineral content (g kg</t>
    </r>
    <r>
      <rPr>
        <b/>
        <vertAlign val="superscript"/>
        <sz val="10"/>
        <color theme="1"/>
        <rFont val="Calibri"/>
        <family val="2"/>
        <scheme val="minor"/>
      </rPr>
      <t>-1</t>
    </r>
    <r>
      <rPr>
        <b/>
        <sz val="10"/>
        <color theme="1"/>
        <rFont val="Calibri"/>
        <family val="2"/>
        <scheme val="minor"/>
      </rPr>
      <t>)</t>
    </r>
  </si>
  <si>
    <t>Biomass (g/plant)</t>
  </si>
  <si>
    <t>Uptake_Stem  (g)</t>
  </si>
  <si>
    <t>Uptake_Leaf (g)</t>
  </si>
  <si>
    <t>Uptake_Fruit(g)</t>
  </si>
  <si>
    <t>Stem mineral content  (g/kg)</t>
  </si>
  <si>
    <t>Leaf mineral content (g/kg)</t>
  </si>
  <si>
    <t>Fruit mineral content (g/kg)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</si>
</sst>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2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rgb="FF7030A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9C65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2" borderId="0" applyNumberFormat="0" applyBorder="0" applyAlignment="0" applyProtection="0"/>
    <xf numFmtId="0" fontId="20" fillId="0" borderId="0"/>
  </cellStyleXfs>
  <cellXfs count="304">
    <xf numFmtId="0" fontId="0" fillId="0" borderId="0" xfId="0"/>
    <xf numFmtId="0" fontId="1" fillId="0" borderId="0" xfId="0" applyFont="1"/>
    <xf numFmtId="0" fontId="0" fillId="3" borderId="0" xfId="0" applyFill="1"/>
    <xf numFmtId="0" fontId="0" fillId="0" borderId="0" xfId="0" applyAlignment="1">
      <alignment horizontal="center"/>
    </xf>
    <xf numFmtId="0" fontId="0" fillId="6" borderId="0" xfId="0" applyFill="1" applyAlignment="1">
      <alignment horizontal="center"/>
    </xf>
    <xf numFmtId="0" fontId="4" fillId="7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8" fillId="0" borderId="0" xfId="0" applyFont="1"/>
    <xf numFmtId="0" fontId="0" fillId="7" borderId="0" xfId="0" applyFill="1"/>
    <xf numFmtId="0" fontId="0" fillId="7" borderId="0" xfId="0" applyFill="1" applyAlignment="1">
      <alignment horizontal="center"/>
    </xf>
    <xf numFmtId="0" fontId="0" fillId="6" borderId="0" xfId="0" applyFill="1"/>
    <xf numFmtId="0" fontId="4" fillId="8" borderId="7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0" fillId="6" borderId="8" xfId="0" applyFill="1" applyBorder="1" applyAlignment="1">
      <alignment horizontal="center"/>
    </xf>
    <xf numFmtId="0" fontId="0" fillId="8" borderId="3" xfId="0" applyFill="1" applyBorder="1"/>
    <xf numFmtId="0" fontId="9" fillId="0" borderId="0" xfId="0" applyFont="1"/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/>
    <xf numFmtId="0" fontId="5" fillId="12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 wrapText="1"/>
    </xf>
    <xf numFmtId="0" fontId="3" fillId="0" borderId="0" xfId="0" applyFont="1"/>
    <xf numFmtId="2" fontId="0" fillId="0" borderId="19" xfId="0" applyNumberFormat="1" applyBorder="1" applyAlignment="1">
      <alignment horizontal="center"/>
    </xf>
    <xf numFmtId="1" fontId="0" fillId="0" borderId="0" xfId="0" applyNumberFormat="1"/>
    <xf numFmtId="0" fontId="5" fillId="4" borderId="0" xfId="0" applyFont="1" applyFill="1" applyAlignment="1">
      <alignment horizontal="center"/>
    </xf>
    <xf numFmtId="0" fontId="0" fillId="4" borderId="0" xfId="0" applyFill="1"/>
    <xf numFmtId="164" fontId="0" fillId="0" borderId="0" xfId="0" applyNumberFormat="1" applyAlignment="1">
      <alignment horizontal="center"/>
    </xf>
    <xf numFmtId="0" fontId="8" fillId="4" borderId="0" xfId="0" applyFont="1" applyFill="1"/>
    <xf numFmtId="0" fontId="5" fillId="13" borderId="0" xfId="0" applyFont="1" applyFill="1" applyAlignment="1">
      <alignment horizontal="center"/>
    </xf>
    <xf numFmtId="0" fontId="7" fillId="13" borderId="0" xfId="0" applyFont="1" applyFill="1" applyAlignment="1">
      <alignment horizontal="center"/>
    </xf>
    <xf numFmtId="0" fontId="0" fillId="13" borderId="0" xfId="0" applyFill="1"/>
    <xf numFmtId="0" fontId="8" fillId="13" borderId="0" xfId="0" applyFont="1" applyFill="1"/>
    <xf numFmtId="164" fontId="0" fillId="0" borderId="0" xfId="0" applyNumberFormat="1"/>
    <xf numFmtId="0" fontId="3" fillId="4" borderId="5" xfId="0" applyFont="1" applyFill="1" applyBorder="1" applyAlignment="1">
      <alignment horizontal="center"/>
    </xf>
    <xf numFmtId="0" fontId="3" fillId="13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16" borderId="0" xfId="0" applyFill="1"/>
    <xf numFmtId="2" fontId="0" fillId="0" borderId="0" xfId="0" applyNumberFormat="1"/>
    <xf numFmtId="166" fontId="0" fillId="0" borderId="0" xfId="0" applyNumberFormat="1"/>
    <xf numFmtId="0" fontId="0" fillId="6" borderId="3" xfId="0" applyFill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15" fillId="0" borderId="0" xfId="0" applyNumberFormat="1" applyFont="1"/>
    <xf numFmtId="0" fontId="11" fillId="0" borderId="20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2" fontId="8" fillId="0" borderId="0" xfId="0" applyNumberFormat="1" applyFont="1"/>
    <xf numFmtId="2" fontId="8" fillId="4" borderId="0" xfId="0" applyNumberFormat="1" applyFont="1" applyFill="1"/>
    <xf numFmtId="2" fontId="8" fillId="13" borderId="0" xfId="0" applyNumberFormat="1" applyFont="1" applyFill="1"/>
    <xf numFmtId="0" fontId="18" fillId="3" borderId="0" xfId="0" applyFont="1" applyFill="1"/>
    <xf numFmtId="0" fontId="11" fillId="0" borderId="1" xfId="0" applyFont="1" applyBorder="1"/>
    <xf numFmtId="0" fontId="11" fillId="4" borderId="20" xfId="0" applyFont="1" applyFill="1" applyBorder="1" applyAlignment="1">
      <alignment horizontal="center" wrapText="1"/>
    </xf>
    <xf numFmtId="2" fontId="17" fillId="6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2" fontId="17" fillId="4" borderId="1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2" fontId="17" fillId="6" borderId="1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6" fillId="17" borderId="0" xfId="0" applyFont="1" applyFill="1" applyAlignment="1">
      <alignment horizontal="center"/>
    </xf>
    <xf numFmtId="0" fontId="5" fillId="12" borderId="4" xfId="0" applyFont="1" applyFill="1" applyBorder="1" applyAlignment="1">
      <alignment horizontal="center"/>
    </xf>
    <xf numFmtId="0" fontId="7" fillId="12" borderId="4" xfId="0" applyFont="1" applyFill="1" applyBorder="1" applyAlignment="1">
      <alignment horizontal="center"/>
    </xf>
    <xf numFmtId="2" fontId="0" fillId="15" borderId="0" xfId="0" applyNumberFormat="1" applyFill="1"/>
    <xf numFmtId="164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64" fontId="8" fillId="4" borderId="0" xfId="0" applyNumberFormat="1" applyFont="1" applyFill="1"/>
    <xf numFmtId="164" fontId="8" fillId="13" borderId="0" xfId="0" applyNumberFormat="1" applyFont="1" applyFill="1"/>
    <xf numFmtId="0" fontId="8" fillId="3" borderId="0" xfId="0" applyFont="1" applyFill="1"/>
    <xf numFmtId="0" fontId="19" fillId="14" borderId="0" xfId="0" applyFont="1" applyFill="1"/>
    <xf numFmtId="0" fontId="9" fillId="0" borderId="0" xfId="0" applyFont="1" applyAlignment="1">
      <alignment horizontal="center"/>
    </xf>
    <xf numFmtId="0" fontId="3" fillId="6" borderId="14" xfId="0" applyFont="1" applyFill="1" applyBorder="1" applyAlignment="1">
      <alignment horizontal="left"/>
    </xf>
    <xf numFmtId="0" fontId="3" fillId="6" borderId="1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3" fillId="19" borderId="14" xfId="0" applyFont="1" applyFill="1" applyBorder="1"/>
    <xf numFmtId="0" fontId="3" fillId="19" borderId="15" xfId="0" applyFont="1" applyFill="1" applyBorder="1"/>
    <xf numFmtId="0" fontId="3" fillId="19" borderId="16" xfId="0" applyFont="1" applyFill="1" applyBorder="1"/>
    <xf numFmtId="0" fontId="3" fillId="3" borderId="14" xfId="0" applyFont="1" applyFill="1" applyBorder="1"/>
    <xf numFmtId="0" fontId="3" fillId="3" borderId="15" xfId="0" applyFont="1" applyFill="1" applyBorder="1"/>
    <xf numFmtId="0" fontId="7" fillId="3" borderId="16" xfId="0" applyFont="1" applyFill="1" applyBorder="1"/>
    <xf numFmtId="0" fontId="3" fillId="4" borderId="14" xfId="0" applyFont="1" applyFill="1" applyBorder="1"/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18" borderId="0" xfId="0" applyFont="1" applyFill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2" applyFont="1" applyAlignment="1">
      <alignment horizontal="center" wrapText="1"/>
    </xf>
    <xf numFmtId="2" fontId="0" fillId="18" borderId="0" xfId="0" applyNumberFormat="1" applyFill="1" applyAlignment="1">
      <alignment horizontal="center" vertical="center" wrapText="1"/>
    </xf>
    <xf numFmtId="2" fontId="3" fillId="18" borderId="20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3" fillId="18" borderId="20" xfId="2" applyNumberFormat="1" applyFont="1" applyFill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0" fillId="0" borderId="21" xfId="0" applyBorder="1"/>
    <xf numFmtId="0" fontId="0" fillId="0" borderId="17" xfId="0" applyBorder="1"/>
    <xf numFmtId="0" fontId="24" fillId="0" borderId="20" xfId="0" applyFont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4" fillId="0" borderId="0" xfId="0" applyFont="1"/>
    <xf numFmtId="0" fontId="26" fillId="0" borderId="0" xfId="0" applyFont="1"/>
    <xf numFmtId="164" fontId="26" fillId="6" borderId="0" xfId="0" applyNumberFormat="1" applyFont="1" applyFill="1" applyAlignment="1">
      <alignment horizontal="center" vertical="center"/>
    </xf>
    <xf numFmtId="164" fontId="27" fillId="6" borderId="0" xfId="0" applyNumberFormat="1" applyFont="1" applyFill="1" applyAlignment="1">
      <alignment horizontal="center" vertical="center"/>
    </xf>
    <xf numFmtId="164" fontId="27" fillId="5" borderId="0" xfId="0" applyNumberFormat="1" applyFont="1" applyFill="1" applyAlignment="1">
      <alignment horizontal="center" vertical="center"/>
    </xf>
    <xf numFmtId="2" fontId="27" fillId="5" borderId="0" xfId="0" applyNumberFormat="1" applyFont="1" applyFill="1" applyAlignment="1">
      <alignment horizontal="center"/>
    </xf>
    <xf numFmtId="2" fontId="27" fillId="6" borderId="0" xfId="0" applyNumberFormat="1" applyFont="1" applyFill="1" applyAlignment="1">
      <alignment horizontal="center" vertical="center"/>
    </xf>
    <xf numFmtId="2" fontId="24" fillId="0" borderId="0" xfId="0" applyNumberFormat="1" applyFont="1"/>
    <xf numFmtId="2" fontId="27" fillId="5" borderId="0" xfId="0" applyNumberFormat="1" applyFont="1" applyFill="1" applyAlignment="1">
      <alignment horizontal="center" vertical="center"/>
    </xf>
    <xf numFmtId="164" fontId="26" fillId="6" borderId="0" xfId="0" applyNumberFormat="1" applyFont="1" applyFill="1" applyAlignment="1">
      <alignment horizontal="center"/>
    </xf>
    <xf numFmtId="164" fontId="28" fillId="5" borderId="0" xfId="0" applyNumberFormat="1" applyFont="1" applyFill="1" applyAlignment="1">
      <alignment horizontal="center"/>
    </xf>
    <xf numFmtId="2" fontId="26" fillId="5" borderId="0" xfId="0" applyNumberFormat="1" applyFont="1" applyFill="1" applyAlignment="1">
      <alignment horizontal="center"/>
    </xf>
    <xf numFmtId="2" fontId="26" fillId="6" borderId="0" xfId="0" applyNumberFormat="1" applyFont="1" applyFill="1" applyAlignment="1">
      <alignment horizontal="center" vertical="center"/>
    </xf>
    <xf numFmtId="2" fontId="26" fillId="6" borderId="0" xfId="0" applyNumberFormat="1" applyFont="1" applyFill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4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2" fontId="26" fillId="0" borderId="0" xfId="0" applyNumberFormat="1" applyFont="1" applyAlignment="1">
      <alignment horizontal="center"/>
    </xf>
    <xf numFmtId="2" fontId="27" fillId="6" borderId="0" xfId="0" applyNumberFormat="1" applyFont="1" applyFill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2" fontId="0" fillId="0" borderId="19" xfId="0" applyNumberFormat="1" applyBorder="1"/>
    <xf numFmtId="0" fontId="8" fillId="0" borderId="15" xfId="0" applyFont="1" applyBorder="1"/>
    <xf numFmtId="0" fontId="24" fillId="0" borderId="19" xfId="0" applyFont="1" applyBorder="1"/>
    <xf numFmtId="164" fontId="24" fillId="15" borderId="19" xfId="0" applyNumberFormat="1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/>
    <xf numFmtId="164" fontId="26" fillId="15" borderId="19" xfId="0" applyNumberFormat="1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10" fillId="10" borderId="8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0" fillId="11" borderId="8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2" fontId="0" fillId="16" borderId="0" xfId="0" applyNumberFormat="1" applyFill="1" applyAlignment="1">
      <alignment horizontal="center"/>
    </xf>
    <xf numFmtId="0" fontId="21" fillId="0" borderId="15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19" fillId="14" borderId="0" xfId="0" applyFont="1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14" borderId="14" xfId="0" applyFont="1" applyFill="1" applyBorder="1" applyAlignment="1">
      <alignment horizontal="center"/>
    </xf>
    <xf numFmtId="0" fontId="3" fillId="14" borderId="15" xfId="0" applyFont="1" applyFill="1" applyBorder="1" applyAlignment="1">
      <alignment horizontal="center"/>
    </xf>
    <xf numFmtId="0" fontId="3" fillId="14" borderId="1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2" fontId="8" fillId="0" borderId="0" xfId="0" applyNumberFormat="1" applyFont="1" applyFill="1"/>
    <xf numFmtId="0" fontId="0" fillId="0" borderId="0" xfId="0" applyFill="1"/>
    <xf numFmtId="0" fontId="3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/>
    </xf>
    <xf numFmtId="2" fontId="8" fillId="0" borderId="3" xfId="0" applyNumberFormat="1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2" fontId="8" fillId="0" borderId="4" xfId="0" applyNumberFormat="1" applyFont="1" applyFill="1" applyBorder="1"/>
    <xf numFmtId="0" fontId="0" fillId="0" borderId="3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4" fontId="0" fillId="0" borderId="0" xfId="0" applyNumberFormat="1" applyFont="1" applyFill="1"/>
    <xf numFmtId="165" fontId="0" fillId="0" borderId="7" xfId="0" applyNumberFormat="1" applyFont="1" applyFill="1" applyBorder="1"/>
    <xf numFmtId="165" fontId="0" fillId="0" borderId="3" xfId="0" applyNumberFormat="1" applyFont="1" applyFill="1" applyBorder="1"/>
    <xf numFmtId="165" fontId="0" fillId="0" borderId="8" xfId="0" applyNumberFormat="1" applyFont="1" applyFill="1" applyBorder="1"/>
    <xf numFmtId="165" fontId="0" fillId="0" borderId="5" xfId="0" applyNumberFormat="1" applyFont="1" applyFill="1" applyBorder="1"/>
    <xf numFmtId="165" fontId="0" fillId="0" borderId="0" xfId="0" applyNumberFormat="1" applyFont="1" applyFill="1"/>
    <xf numFmtId="165" fontId="0" fillId="0" borderId="6" xfId="0" applyNumberFormat="1" applyFont="1" applyFill="1" applyBorder="1"/>
    <xf numFmtId="2" fontId="0" fillId="0" borderId="3" xfId="0" applyNumberFormat="1" applyFont="1" applyFill="1" applyBorder="1"/>
    <xf numFmtId="0" fontId="0" fillId="0" borderId="3" xfId="0" applyFont="1" applyFill="1" applyBorder="1"/>
    <xf numFmtId="0" fontId="0" fillId="0" borderId="3" xfId="0" applyFont="1" applyFill="1" applyBorder="1" applyAlignment="1">
      <alignment horizontal="center" vertical="center"/>
    </xf>
    <xf numFmtId="4" fontId="0" fillId="0" borderId="5" xfId="0" applyNumberFormat="1" applyFont="1" applyFill="1" applyBorder="1"/>
    <xf numFmtId="4" fontId="0" fillId="0" borderId="6" xfId="0" applyNumberFormat="1" applyFont="1" applyFill="1" applyBorder="1"/>
    <xf numFmtId="0" fontId="0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4" xfId="0" applyFont="1" applyFill="1" applyBorder="1" applyAlignment="1">
      <alignment horizontal="center" vertical="center"/>
    </xf>
    <xf numFmtId="165" fontId="0" fillId="0" borderId="9" xfId="0" applyNumberFormat="1" applyFont="1" applyFill="1" applyBorder="1"/>
    <xf numFmtId="165" fontId="0" fillId="0" borderId="4" xfId="0" applyNumberFormat="1" applyFont="1" applyFill="1" applyBorder="1"/>
    <xf numFmtId="165" fontId="0" fillId="0" borderId="1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19" xfId="0" applyFill="1" applyBorder="1"/>
    <xf numFmtId="0" fontId="0" fillId="3" borderId="19" xfId="0" applyFill="1" applyBorder="1" applyAlignment="1">
      <alignment horizontal="center"/>
    </xf>
    <xf numFmtId="165" fontId="0" fillId="0" borderId="0" xfId="0" applyNumberFormat="1" applyFont="1" applyFill="1" applyBorder="1"/>
    <xf numFmtId="0" fontId="4" fillId="8" borderId="23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/>
    </xf>
    <xf numFmtId="0" fontId="0" fillId="6" borderId="24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19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/>
    </xf>
    <xf numFmtId="0" fontId="0" fillId="7" borderId="19" xfId="0" applyFill="1" applyBorder="1"/>
    <xf numFmtId="0" fontId="0" fillId="6" borderId="19" xfId="0" applyFill="1" applyBorder="1" applyAlignment="1">
      <alignment horizontal="center"/>
    </xf>
    <xf numFmtId="0" fontId="0" fillId="6" borderId="19" xfId="0" applyFill="1" applyBorder="1"/>
    <xf numFmtId="0" fontId="0" fillId="8" borderId="19" xfId="0" applyFill="1" applyBorder="1"/>
    <xf numFmtId="0" fontId="0" fillId="7" borderId="22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5" xfId="0" applyFill="1" applyBorder="1"/>
    <xf numFmtId="0" fontId="2" fillId="10" borderId="22" xfId="0" applyFont="1" applyFill="1" applyBorder="1" applyAlignment="1">
      <alignment horizontal="center"/>
    </xf>
    <xf numFmtId="0" fontId="2" fillId="10" borderId="19" xfId="0" applyFont="1" applyFill="1" applyBorder="1" applyAlignment="1">
      <alignment horizontal="center"/>
    </xf>
    <xf numFmtId="0" fontId="2" fillId="10" borderId="25" xfId="0" applyFont="1" applyFill="1" applyBorder="1"/>
    <xf numFmtId="0" fontId="2" fillId="11" borderId="0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2" fontId="0" fillId="0" borderId="0" xfId="0" applyNumberFormat="1" applyFont="1" applyAlignment="1">
      <alignment horizontal="center"/>
    </xf>
    <xf numFmtId="2" fontId="0" fillId="3" borderId="0" xfId="0" applyNumberFormat="1" applyFont="1" applyFill="1"/>
    <xf numFmtId="164" fontId="0" fillId="0" borderId="7" xfId="0" applyNumberFormat="1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164" fontId="0" fillId="0" borderId="5" xfId="0" quotePrefix="1" applyNumberFormat="1" applyFont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2" fontId="8" fillId="12" borderId="3" xfId="0" applyNumberFormat="1" applyFont="1" applyFill="1" applyBorder="1"/>
    <xf numFmtId="2" fontId="0" fillId="12" borderId="3" xfId="0" applyNumberFormat="1" applyFont="1" applyFill="1" applyBorder="1"/>
    <xf numFmtId="0" fontId="0" fillId="12" borderId="3" xfId="0" applyFont="1" applyFill="1" applyBorder="1"/>
    <xf numFmtId="0" fontId="0" fillId="12" borderId="3" xfId="0" applyFont="1" applyFill="1" applyBorder="1" applyAlignment="1">
      <alignment horizontal="center" vertical="center"/>
    </xf>
    <xf numFmtId="4" fontId="0" fillId="12" borderId="3" xfId="0" applyNumberFormat="1" applyFont="1" applyFill="1" applyBorder="1"/>
    <xf numFmtId="164" fontId="0" fillId="12" borderId="3" xfId="0" applyNumberFormat="1" applyFont="1" applyFill="1" applyBorder="1" applyAlignment="1">
      <alignment horizontal="center"/>
    </xf>
    <xf numFmtId="164" fontId="0" fillId="12" borderId="8" xfId="0" applyNumberFormat="1" applyFont="1" applyFill="1" applyBorder="1" applyAlignment="1">
      <alignment horizontal="center"/>
    </xf>
    <xf numFmtId="2" fontId="8" fillId="12" borderId="0" xfId="0" applyNumberFormat="1" applyFont="1" applyFill="1" applyBorder="1"/>
    <xf numFmtId="2" fontId="0" fillId="12" borderId="0" xfId="0" applyNumberFormat="1" applyFont="1" applyFill="1" applyBorder="1"/>
    <xf numFmtId="0" fontId="0" fillId="12" borderId="0" xfId="0" applyFont="1" applyFill="1" applyBorder="1"/>
    <xf numFmtId="0" fontId="0" fillId="12" borderId="0" xfId="0" applyFont="1" applyFill="1" applyBorder="1" applyAlignment="1">
      <alignment horizontal="center" vertical="center"/>
    </xf>
    <xf numFmtId="4" fontId="0" fillId="12" borderId="0" xfId="0" applyNumberFormat="1" applyFont="1" applyFill="1" applyBorder="1"/>
    <xf numFmtId="164" fontId="0" fillId="12" borderId="0" xfId="0" applyNumberFormat="1" applyFont="1" applyFill="1" applyBorder="1" applyAlignment="1">
      <alignment horizontal="center"/>
    </xf>
    <xf numFmtId="164" fontId="0" fillId="12" borderId="6" xfId="0" applyNumberFormat="1" applyFont="1" applyFill="1" applyBorder="1" applyAlignment="1">
      <alignment horizontal="center"/>
    </xf>
    <xf numFmtId="2" fontId="8" fillId="0" borderId="0" xfId="0" applyNumberFormat="1" applyFont="1" applyFill="1" applyBorder="1"/>
    <xf numFmtId="2" fontId="0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horizontal="center"/>
    </xf>
    <xf numFmtId="164" fontId="0" fillId="0" borderId="6" xfId="0" applyNumberFormat="1" applyFont="1" applyFill="1" applyBorder="1" applyAlignment="1">
      <alignment horizontal="center"/>
    </xf>
    <xf numFmtId="2" fontId="8" fillId="4" borderId="0" xfId="0" applyNumberFormat="1" applyFont="1" applyFill="1" applyBorder="1"/>
    <xf numFmtId="2" fontId="0" fillId="4" borderId="0" xfId="0" applyNumberFormat="1" applyFont="1" applyFill="1" applyBorder="1"/>
    <xf numFmtId="0" fontId="0" fillId="4" borderId="0" xfId="0" applyFont="1" applyFill="1" applyBorder="1"/>
    <xf numFmtId="0" fontId="0" fillId="4" borderId="0" xfId="0" applyFont="1" applyFill="1" applyBorder="1" applyAlignment="1">
      <alignment horizontal="center" vertical="center"/>
    </xf>
    <xf numFmtId="4" fontId="0" fillId="4" borderId="0" xfId="0" applyNumberFormat="1" applyFont="1" applyFill="1" applyBorder="1"/>
    <xf numFmtId="164" fontId="0" fillId="4" borderId="0" xfId="0" applyNumberFormat="1" applyFont="1" applyFill="1" applyBorder="1" applyAlignment="1">
      <alignment horizontal="center"/>
    </xf>
    <xf numFmtId="164" fontId="0" fillId="4" borderId="6" xfId="0" applyNumberFormat="1" applyFont="1" applyFill="1" applyBorder="1" applyAlignment="1">
      <alignment horizontal="center"/>
    </xf>
    <xf numFmtId="164" fontId="0" fillId="13" borderId="0" xfId="0" applyNumberFormat="1" applyFont="1" applyFill="1" applyBorder="1" applyAlignment="1">
      <alignment horizontal="center"/>
    </xf>
    <xf numFmtId="164" fontId="0" fillId="13" borderId="6" xfId="0" applyNumberFormat="1" applyFont="1" applyFill="1" applyBorder="1" applyAlignment="1">
      <alignment horizontal="center"/>
    </xf>
    <xf numFmtId="2" fontId="8" fillId="13" borderId="0" xfId="0" applyNumberFormat="1" applyFont="1" applyFill="1" applyBorder="1"/>
    <xf numFmtId="2" fontId="0" fillId="13" borderId="0" xfId="0" applyNumberFormat="1" applyFont="1" applyFill="1" applyBorder="1"/>
    <xf numFmtId="0" fontId="0" fillId="13" borderId="0" xfId="0" applyFont="1" applyFill="1" applyBorder="1"/>
    <xf numFmtId="0" fontId="0" fillId="13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/>
    <xf numFmtId="2" fontId="8" fillId="5" borderId="0" xfId="0" applyNumberFormat="1" applyFont="1" applyFill="1" applyBorder="1"/>
    <xf numFmtId="2" fontId="0" fillId="5" borderId="0" xfId="0" applyNumberFormat="1" applyFont="1" applyFill="1" applyBorder="1"/>
    <xf numFmtId="0" fontId="0" fillId="5" borderId="0" xfId="0" applyFont="1" applyFill="1" applyBorder="1"/>
    <xf numFmtId="0" fontId="0" fillId="5" borderId="0" xfId="0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/>
    </xf>
    <xf numFmtId="164" fontId="0" fillId="5" borderId="6" xfId="0" applyNumberFormat="1" applyFont="1" applyFill="1" applyBorder="1" applyAlignment="1">
      <alignment horizontal="center"/>
    </xf>
    <xf numFmtId="164" fontId="0" fillId="0" borderId="4" xfId="0" applyNumberFormat="1" applyFont="1" applyFill="1" applyBorder="1" applyAlignment="1">
      <alignment horizontal="center"/>
    </xf>
    <xf numFmtId="164" fontId="0" fillId="0" borderId="10" xfId="0" applyNumberFormat="1" applyFont="1" applyFill="1" applyBorder="1" applyAlignment="1">
      <alignment horizontal="center"/>
    </xf>
    <xf numFmtId="0" fontId="3" fillId="12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1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12" borderId="7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center" vertical="center"/>
    </xf>
    <xf numFmtId="166" fontId="0" fillId="0" borderId="0" xfId="0" applyNumberFormat="1" applyFont="1" applyFill="1"/>
    <xf numFmtId="166" fontId="0" fillId="0" borderId="0" xfId="0" applyNumberFormat="1" applyFont="1" applyFill="1" applyAlignment="1">
      <alignment horizontal="center"/>
    </xf>
    <xf numFmtId="166" fontId="0" fillId="0" borderId="3" xfId="0" applyNumberFormat="1" applyFont="1" applyFill="1" applyBorder="1"/>
    <xf numFmtId="166" fontId="0" fillId="0" borderId="4" xfId="0" applyNumberFormat="1" applyFont="1" applyFill="1" applyBorder="1"/>
  </cellXfs>
  <cellStyles count="3">
    <cellStyle name="Neutral 2" xfId="1" xr:uid="{00000000-0005-0000-0000-000003000000}"/>
    <cellStyle name="Normal" xfId="0" builtinId="0"/>
    <cellStyle name="Normal 6" xfId="2" xr:uid="{C63FABF3-3784-42C0-864B-3989306569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 sz="1200">
                <a:latin typeface="Times New Roman" panose="02020603050405020304" pitchFamily="18" charset="0"/>
                <a:cs typeface="Times New Roman" panose="02020603050405020304" pitchFamily="18" charset="0"/>
              </a:rPr>
              <a:t>(a)</a:t>
            </a:r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7896518790282794"/>
          <c:y val="1.4678901910260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67522591453622"/>
          <c:y val="0.10141448949662146"/>
          <c:w val="0.8237693712556452"/>
          <c:h val="0.644542087922348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'Biomass-Content-Uptake'!$G$42</c:f>
              <c:strCache>
                <c:ptCount val="1"/>
                <c:pt idx="0">
                  <c:v>Stem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'Biomass-Content-Uptake'!$K$43:$K$46</c:f>
                <c:numCache>
                  <c:formatCode>General</c:formatCode>
                  <c:ptCount val="4"/>
                  <c:pt idx="0">
                    <c:v>0.41111717713242446</c:v>
                  </c:pt>
                  <c:pt idx="1">
                    <c:v>0.5564088065442534</c:v>
                  </c:pt>
                  <c:pt idx="2">
                    <c:v>0.82885302275695039</c:v>
                  </c:pt>
                  <c:pt idx="3">
                    <c:v>0.45210689001606708</c:v>
                  </c:pt>
                </c:numCache>
              </c:numRef>
            </c:plus>
            <c:minus>
              <c:numRef>
                <c:f>'Biomass-Content-Uptake'!$K$43:$K$46</c:f>
                <c:numCache>
                  <c:formatCode>General</c:formatCode>
                  <c:ptCount val="4"/>
                  <c:pt idx="0">
                    <c:v>0.41111717713242446</c:v>
                  </c:pt>
                  <c:pt idx="1">
                    <c:v>0.5564088065442534</c:v>
                  </c:pt>
                  <c:pt idx="2">
                    <c:v>0.82885302275695039</c:v>
                  </c:pt>
                  <c:pt idx="3">
                    <c:v>0.45210689001606708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'Biomass-Content-Uptake'!$F$43:$F$46</c:f>
              <c:strCache>
                <c:ptCount val="4"/>
                <c:pt idx="0">
                  <c:v>NPK</c:v>
                </c:pt>
                <c:pt idx="1">
                  <c:v>PK</c:v>
                </c:pt>
                <c:pt idx="2">
                  <c:v>NK</c:v>
                </c:pt>
                <c:pt idx="3">
                  <c:v>NP </c:v>
                </c:pt>
              </c:strCache>
            </c:strRef>
          </c:cat>
          <c:val>
            <c:numRef>
              <c:f>'Biomass-Content-Uptake'!$G$43:$G$46</c:f>
              <c:numCache>
                <c:formatCode>0.00</c:formatCode>
                <c:ptCount val="4"/>
                <c:pt idx="0">
                  <c:v>9.8509999999999991</c:v>
                </c:pt>
                <c:pt idx="1">
                  <c:v>6.9157000000000002</c:v>
                </c:pt>
                <c:pt idx="2">
                  <c:v>8.620000000000001</c:v>
                </c:pt>
                <c:pt idx="3">
                  <c:v>8.0336000000000016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9-442F-A0A6-20FE3AE20A0A}"/>
            </c:ext>
          </c:extLst>
        </c:ser>
        <c:ser>
          <c:idx val="1"/>
          <c:order val="1"/>
          <c:tx>
            <c:strRef>
              <c:f>'Biomass-Content-Uptake'!$H$42</c:f>
              <c:strCache>
                <c:ptCount val="1"/>
                <c:pt idx="0">
                  <c:v>Leaf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'Biomass-Content-Uptake'!$L$43:$L$46</c:f>
                <c:numCache>
                  <c:formatCode>General</c:formatCode>
                  <c:ptCount val="4"/>
                  <c:pt idx="0">
                    <c:v>0.60786840681186893</c:v>
                  </c:pt>
                  <c:pt idx="1">
                    <c:v>0.43513277176818627</c:v>
                  </c:pt>
                  <c:pt idx="2">
                    <c:v>0.43116363483021114</c:v>
                  </c:pt>
                  <c:pt idx="3">
                    <c:v>0.70993329264092964</c:v>
                  </c:pt>
                </c:numCache>
              </c:numRef>
            </c:plus>
            <c:minus>
              <c:numRef>
                <c:f>'Biomass-Content-Uptake'!$L$43:$L$46</c:f>
                <c:numCache>
                  <c:formatCode>General</c:formatCode>
                  <c:ptCount val="4"/>
                  <c:pt idx="0">
                    <c:v>0.60786840681186893</c:v>
                  </c:pt>
                  <c:pt idx="1">
                    <c:v>0.43513277176818627</c:v>
                  </c:pt>
                  <c:pt idx="2">
                    <c:v>0.43116363483021114</c:v>
                  </c:pt>
                  <c:pt idx="3">
                    <c:v>0.70993329264092964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'Biomass-Content-Uptake'!$F$43:$F$46</c:f>
              <c:strCache>
                <c:ptCount val="4"/>
                <c:pt idx="0">
                  <c:v>NPK</c:v>
                </c:pt>
                <c:pt idx="1">
                  <c:v>PK</c:v>
                </c:pt>
                <c:pt idx="2">
                  <c:v>NK</c:v>
                </c:pt>
                <c:pt idx="3">
                  <c:v>NP </c:v>
                </c:pt>
              </c:strCache>
            </c:strRef>
          </c:cat>
          <c:val>
            <c:numRef>
              <c:f>'Biomass-Content-Uptake'!$H$43:$H$46</c:f>
              <c:numCache>
                <c:formatCode>0.00</c:formatCode>
                <c:ptCount val="4"/>
                <c:pt idx="0">
                  <c:v>5.9239999999999995</c:v>
                </c:pt>
                <c:pt idx="1">
                  <c:v>3.4871600000000003</c:v>
                </c:pt>
                <c:pt idx="2">
                  <c:v>4.4352</c:v>
                </c:pt>
                <c:pt idx="3">
                  <c:v>4.9842000000000004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9-442F-A0A6-20FE3AE20A0A}"/>
            </c:ext>
          </c:extLst>
        </c:ser>
        <c:ser>
          <c:idx val="2"/>
          <c:order val="2"/>
          <c:tx>
            <c:strRef>
              <c:f>'Biomass-Content-Uptake'!$I$42</c:f>
              <c:strCache>
                <c:ptCount val="1"/>
                <c:pt idx="0">
                  <c:v>Fruit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'Biomass-Content-Uptake'!$M$43:$M$46</c:f>
                <c:numCache>
                  <c:formatCode>General</c:formatCode>
                  <c:ptCount val="4"/>
                  <c:pt idx="0">
                    <c:v>0.2581988897471616</c:v>
                  </c:pt>
                  <c:pt idx="1">
                    <c:v>0.34578413304642369</c:v>
                  </c:pt>
                  <c:pt idx="2">
                    <c:v>0.51639777949432242</c:v>
                  </c:pt>
                  <c:pt idx="3">
                    <c:v>0.82259751195020392</c:v>
                  </c:pt>
                </c:numCache>
              </c:numRef>
            </c:plus>
            <c:minus>
              <c:numRef>
                <c:f>'Biomass-Content-Uptake'!$M$43:$M$46</c:f>
                <c:numCache>
                  <c:formatCode>General</c:formatCode>
                  <c:ptCount val="4"/>
                  <c:pt idx="0">
                    <c:v>0.2581988897471616</c:v>
                  </c:pt>
                  <c:pt idx="1">
                    <c:v>0.34578413304642369</c:v>
                  </c:pt>
                  <c:pt idx="2">
                    <c:v>0.51639777949432242</c:v>
                  </c:pt>
                  <c:pt idx="3">
                    <c:v>0.82259751195020392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'Biomass-Content-Uptake'!$F$43:$F$46</c:f>
              <c:strCache>
                <c:ptCount val="4"/>
                <c:pt idx="0">
                  <c:v>NPK</c:v>
                </c:pt>
                <c:pt idx="1">
                  <c:v>PK</c:v>
                </c:pt>
                <c:pt idx="2">
                  <c:v>NK</c:v>
                </c:pt>
                <c:pt idx="3">
                  <c:v>NP </c:v>
                </c:pt>
              </c:strCache>
            </c:strRef>
          </c:cat>
          <c:val>
            <c:numRef>
              <c:f>'Biomass-Content-Uptake'!$I$43:$I$46</c:f>
              <c:numCache>
                <c:formatCode>0.00</c:formatCode>
                <c:ptCount val="4"/>
                <c:pt idx="0">
                  <c:v>10.5</c:v>
                </c:pt>
                <c:pt idx="1">
                  <c:v>4.9649999999999999</c:v>
                </c:pt>
                <c:pt idx="2">
                  <c:v>7</c:v>
                </c:pt>
                <c:pt idx="3">
                  <c:v>8.15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9-442F-A0A6-20FE3AE20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2451776"/>
        <c:axId val="502453440"/>
      </c:barChart>
      <c:catAx>
        <c:axId val="502451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Omission treatments</a:t>
                </a:r>
              </a:p>
            </c:rich>
          </c:tx>
          <c:layout>
            <c:manualLayout>
              <c:xMode val="edge"/>
              <c:yMode val="edge"/>
              <c:x val="0.35128976826827268"/>
              <c:y val="0.860280499288733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02453440"/>
        <c:crosses val="autoZero"/>
        <c:auto val="1"/>
        <c:lblAlgn val="ctr"/>
        <c:lblOffset val="100"/>
        <c:noMultiLvlLbl val="0"/>
      </c:catAx>
      <c:valAx>
        <c:axId val="502453440"/>
        <c:scaling>
          <c:orientation val="minMax"/>
          <c:max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Dry weight</a:t>
                </a:r>
                <a:r>
                  <a:rPr lang="en-US" sz="1200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(g</a:t>
                </a:r>
                <a:r>
                  <a:rPr lang="vi-VN" sz="1200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r>
                  <a:rPr lang="en-US" sz="1200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plant</a:t>
                </a:r>
                <a:r>
                  <a:rPr lang="vi-VN" sz="1200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-1</a:t>
                </a:r>
                <a:r>
                  <a:rPr lang="en-US" sz="1200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  <a:endParaRPr lang="en-US" sz="1200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3.2154684749548669E-2"/>
              <c:y val="0.12429682959719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02451776"/>
        <c:crosses val="autoZero"/>
        <c:crossBetween val="between"/>
        <c:majorUnit val="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151796185420652"/>
          <c:y val="0.14358971197759868"/>
          <c:w val="0.35336443076706026"/>
          <c:h val="8.5066774842202125E-2"/>
        </c:manualLayout>
      </c:layout>
      <c:overlay val="0"/>
      <c:spPr>
        <a:noFill/>
        <a:ln>
          <a:solidFill>
            <a:schemeClr val="tx2">
              <a:lumMod val="60000"/>
              <a:lumOff val="4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(</a:t>
            </a:r>
            <a:r>
              <a:rPr lang="vi-VN" sz="1200">
                <a:latin typeface="Times New Roman" panose="02020603050405020304" pitchFamily="18" charset="0"/>
                <a:cs typeface="Times New Roman" panose="02020603050405020304" pitchFamily="18" charset="0"/>
              </a:rPr>
              <a:t>b</a:t>
            </a: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)</a:t>
            </a:r>
          </a:p>
        </c:rich>
      </c:tx>
      <c:layout>
        <c:manualLayout>
          <c:xMode val="edge"/>
          <c:yMode val="edge"/>
          <c:x val="0.47855357089523309"/>
          <c:y val="1.0081917564843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03906169692237"/>
          <c:y val="0.10141448949662146"/>
          <c:w val="0.86940564544314469"/>
          <c:h val="0.644542087922348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'Biomass-Content-Uptake'!$V$42</c:f>
              <c:strCache>
                <c:ptCount val="1"/>
                <c:pt idx="0">
                  <c:v>Stem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'Biomass-Content-Uptake'!$Z$43:$Z$46</c:f>
                <c:numCache>
                  <c:formatCode>General</c:formatCode>
                  <c:ptCount val="4"/>
                  <c:pt idx="0">
                    <c:v>0.32427765880492043</c:v>
                  </c:pt>
                  <c:pt idx="1">
                    <c:v>0.43737731613181163</c:v>
                  </c:pt>
                  <c:pt idx="2">
                    <c:v>0.45064177569328823</c:v>
                  </c:pt>
                  <c:pt idx="3">
                    <c:v>0.56341574312402709</c:v>
                  </c:pt>
                </c:numCache>
              </c:numRef>
            </c:plus>
            <c:minus>
              <c:numRef>
                <c:f>'Biomass-Content-Uptake'!$Z$43:$Z$46</c:f>
                <c:numCache>
                  <c:formatCode>General</c:formatCode>
                  <c:ptCount val="4"/>
                  <c:pt idx="0">
                    <c:v>0.32427765880492043</c:v>
                  </c:pt>
                  <c:pt idx="1">
                    <c:v>0.43737731613181163</c:v>
                  </c:pt>
                  <c:pt idx="2">
                    <c:v>0.45064177569328823</c:v>
                  </c:pt>
                  <c:pt idx="3">
                    <c:v>0.56341574312402709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'Biomass-Content-Uptake'!$U$43:$U$46</c:f>
              <c:strCache>
                <c:ptCount val="4"/>
                <c:pt idx="0">
                  <c:v>NPK</c:v>
                </c:pt>
                <c:pt idx="1">
                  <c:v>PK</c:v>
                </c:pt>
                <c:pt idx="2">
                  <c:v>NK</c:v>
                </c:pt>
                <c:pt idx="3">
                  <c:v>NP </c:v>
                </c:pt>
              </c:strCache>
            </c:strRef>
          </c:cat>
          <c:val>
            <c:numRef>
              <c:f>'Biomass-Content-Uptake'!$V$43:$V$46</c:f>
              <c:numCache>
                <c:formatCode>0.00</c:formatCode>
                <c:ptCount val="4"/>
                <c:pt idx="0">
                  <c:v>9.3830000000000009</c:v>
                </c:pt>
                <c:pt idx="1">
                  <c:v>3.9757499999999997</c:v>
                </c:pt>
                <c:pt idx="2">
                  <c:v>5.0077499999999997</c:v>
                </c:pt>
                <c:pt idx="3">
                  <c:v>6.0974300000000001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9-41AA-A566-A5ECD5FAF127}"/>
            </c:ext>
          </c:extLst>
        </c:ser>
        <c:ser>
          <c:idx val="1"/>
          <c:order val="1"/>
          <c:tx>
            <c:strRef>
              <c:f>'Biomass-Content-Uptake'!$W$42</c:f>
              <c:strCache>
                <c:ptCount val="1"/>
                <c:pt idx="0">
                  <c:v>Leaf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'Biomass-Content-Uptake'!$AA$43:$AA$46</c:f>
                <c:numCache>
                  <c:formatCode>General</c:formatCode>
                  <c:ptCount val="4"/>
                  <c:pt idx="0">
                    <c:v>0.33706266479691882</c:v>
                  </c:pt>
                  <c:pt idx="1">
                    <c:v>0.4004580710469744</c:v>
                  </c:pt>
                  <c:pt idx="2">
                    <c:v>0.31468441334136643</c:v>
                  </c:pt>
                  <c:pt idx="3">
                    <c:v>0.45950597993932535</c:v>
                  </c:pt>
                </c:numCache>
              </c:numRef>
            </c:plus>
            <c:minus>
              <c:numRef>
                <c:f>'Biomass-Content-Uptake'!$AA$43:$AA$46</c:f>
                <c:numCache>
                  <c:formatCode>General</c:formatCode>
                  <c:ptCount val="4"/>
                  <c:pt idx="0">
                    <c:v>0.33706266479691882</c:v>
                  </c:pt>
                  <c:pt idx="1">
                    <c:v>0.4004580710469744</c:v>
                  </c:pt>
                  <c:pt idx="2">
                    <c:v>0.31468441334136643</c:v>
                  </c:pt>
                  <c:pt idx="3">
                    <c:v>0.45950597993932535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'Biomass-Content-Uptake'!$U$43:$U$46</c:f>
              <c:strCache>
                <c:ptCount val="4"/>
                <c:pt idx="0">
                  <c:v>NPK</c:v>
                </c:pt>
                <c:pt idx="1">
                  <c:v>PK</c:v>
                </c:pt>
                <c:pt idx="2">
                  <c:v>NK</c:v>
                </c:pt>
                <c:pt idx="3">
                  <c:v>NP </c:v>
                </c:pt>
              </c:strCache>
            </c:strRef>
          </c:cat>
          <c:val>
            <c:numRef>
              <c:f>'Biomass-Content-Uptake'!$W$43:$W$46</c:f>
              <c:numCache>
                <c:formatCode>0.00</c:formatCode>
                <c:ptCount val="4"/>
                <c:pt idx="0">
                  <c:v>5.4490999999999996</c:v>
                </c:pt>
                <c:pt idx="1">
                  <c:v>2.4850000000000003</c:v>
                </c:pt>
                <c:pt idx="2">
                  <c:v>3.4947000000000004</c:v>
                </c:pt>
                <c:pt idx="3">
                  <c:v>3.8698200000000003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59-41AA-A566-A5ECD5FAF127}"/>
            </c:ext>
          </c:extLst>
        </c:ser>
        <c:ser>
          <c:idx val="2"/>
          <c:order val="2"/>
          <c:tx>
            <c:strRef>
              <c:f>'Biomass-Content-Uptake'!$X$42</c:f>
              <c:strCache>
                <c:ptCount val="1"/>
                <c:pt idx="0">
                  <c:v>Fruit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'Biomass-Content-Uptake'!$AB$43:$AB$46</c:f>
                <c:numCache>
                  <c:formatCode>General</c:formatCode>
                  <c:ptCount val="4"/>
                  <c:pt idx="0">
                    <c:v>0.84063468086123294</c:v>
                  </c:pt>
                  <c:pt idx="1">
                    <c:v>0.36927857596490299</c:v>
                  </c:pt>
                  <c:pt idx="2">
                    <c:v>0.37859388972001817</c:v>
                  </c:pt>
                  <c:pt idx="3">
                    <c:v>0.55602757725374286</c:v>
                  </c:pt>
                </c:numCache>
              </c:numRef>
            </c:plus>
            <c:minus>
              <c:numRef>
                <c:f>'Biomass-Content-Uptake'!$AB$43:$AB$46</c:f>
                <c:numCache>
                  <c:formatCode>General</c:formatCode>
                  <c:ptCount val="4"/>
                  <c:pt idx="0">
                    <c:v>0.84063468086123294</c:v>
                  </c:pt>
                  <c:pt idx="1">
                    <c:v>0.36927857596490299</c:v>
                  </c:pt>
                  <c:pt idx="2">
                    <c:v>0.37859388972001817</c:v>
                  </c:pt>
                  <c:pt idx="3">
                    <c:v>0.55602757725374286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'Biomass-Content-Uptake'!$U$43:$U$46</c:f>
              <c:strCache>
                <c:ptCount val="4"/>
                <c:pt idx="0">
                  <c:v>NPK</c:v>
                </c:pt>
                <c:pt idx="1">
                  <c:v>PK</c:v>
                </c:pt>
                <c:pt idx="2">
                  <c:v>NK</c:v>
                </c:pt>
                <c:pt idx="3">
                  <c:v>NP </c:v>
                </c:pt>
              </c:strCache>
            </c:strRef>
          </c:cat>
          <c:val>
            <c:numRef>
              <c:f>'Biomass-Content-Uptake'!$X$43:$X$46</c:f>
              <c:numCache>
                <c:formatCode>0.00</c:formatCode>
                <c:ptCount val="4"/>
                <c:pt idx="0">
                  <c:v>8.5</c:v>
                </c:pt>
                <c:pt idx="1">
                  <c:v>3.2949999999999999</c:v>
                </c:pt>
                <c:pt idx="2">
                  <c:v>5.65</c:v>
                </c:pt>
                <c:pt idx="3">
                  <c:v>5.625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59-41AA-A566-A5ECD5FAF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2451776"/>
        <c:axId val="502453440"/>
      </c:barChart>
      <c:catAx>
        <c:axId val="502451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Omission treatments</a:t>
                </a:r>
              </a:p>
            </c:rich>
          </c:tx>
          <c:layout>
            <c:manualLayout>
              <c:xMode val="edge"/>
              <c:yMode val="edge"/>
              <c:x val="0.32984000668536911"/>
              <c:y val="0.865369601873686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02453440"/>
        <c:crosses val="autoZero"/>
        <c:auto val="1"/>
        <c:lblAlgn val="ctr"/>
        <c:lblOffset val="100"/>
        <c:noMultiLvlLbl val="0"/>
      </c:catAx>
      <c:valAx>
        <c:axId val="502453440"/>
        <c:scaling>
          <c:orientation val="minMax"/>
          <c:max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02451776"/>
        <c:crosses val="autoZero"/>
        <c:crossBetween val="between"/>
        <c:majorUnit val="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473931736225981"/>
          <c:y val="0.13869674467417847"/>
          <c:w val="0.35395982925760122"/>
          <c:h val="8.6042684500922811E-2"/>
        </c:manualLayout>
      </c:layout>
      <c:overlay val="0"/>
      <c:spPr>
        <a:noFill/>
        <a:ln>
          <a:solidFill>
            <a:schemeClr val="tx2">
              <a:lumMod val="60000"/>
              <a:lumOff val="4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85476815398075"/>
          <c:y val="0.12541666666666668"/>
          <c:w val="0.80495078740157477"/>
          <c:h val="0.72977580927384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5. Uptake'!$C$40</c:f>
              <c:strCache>
                <c:ptCount val="1"/>
                <c:pt idx="0">
                  <c:v>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 5. Uptake'!$G$41:$G$44</c:f>
                <c:numCache>
                  <c:formatCode>General</c:formatCode>
                  <c:ptCount val="4"/>
                  <c:pt idx="0">
                    <c:v>4.4975339230321554</c:v>
                  </c:pt>
                  <c:pt idx="1">
                    <c:v>1.6817360459858262</c:v>
                  </c:pt>
                  <c:pt idx="2">
                    <c:v>1.2842860342338065</c:v>
                  </c:pt>
                  <c:pt idx="3">
                    <c:v>2.4078545099735571</c:v>
                  </c:pt>
                </c:numCache>
              </c:numRef>
            </c:plus>
            <c:minus>
              <c:numRef>
                <c:f>'Fig 5. Uptake'!$G$41:$G$44</c:f>
                <c:numCache>
                  <c:formatCode>General</c:formatCode>
                  <c:ptCount val="4"/>
                  <c:pt idx="0">
                    <c:v>4.4975339230321554</c:v>
                  </c:pt>
                  <c:pt idx="1">
                    <c:v>1.6817360459858262</c:v>
                  </c:pt>
                  <c:pt idx="2">
                    <c:v>1.2842860342338065</c:v>
                  </c:pt>
                  <c:pt idx="3">
                    <c:v>2.4078545099735571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 5. Uptake'!$B$41:$B$44</c:f>
              <c:strCache>
                <c:ptCount val="4"/>
                <c:pt idx="0">
                  <c:v>NPK  </c:v>
                </c:pt>
                <c:pt idx="1">
                  <c:v>PK  </c:v>
                </c:pt>
                <c:pt idx="2">
                  <c:v>NK  </c:v>
                </c:pt>
                <c:pt idx="3">
                  <c:v>NP  </c:v>
                </c:pt>
              </c:strCache>
            </c:strRef>
          </c:cat>
          <c:val>
            <c:numRef>
              <c:f>'Fig 5. Uptake'!$C$41:$C$44</c:f>
              <c:numCache>
                <c:formatCode>0.0</c:formatCode>
                <c:ptCount val="4"/>
                <c:pt idx="0">
                  <c:v>45.548602499999994</c:v>
                </c:pt>
                <c:pt idx="1">
                  <c:v>20.484255900000001</c:v>
                </c:pt>
                <c:pt idx="2">
                  <c:v>28.676471999999997</c:v>
                </c:pt>
                <c:pt idx="3">
                  <c:v>34.981362000000004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B-4F03-917E-9AEDCFCCD4AB}"/>
            </c:ext>
          </c:extLst>
        </c:ser>
        <c:ser>
          <c:idx val="1"/>
          <c:order val="1"/>
          <c:tx>
            <c:strRef>
              <c:f>'Fig 5. Uptake'!$D$40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 5. Uptake'!$H$41:$H$44</c:f>
                <c:numCache>
                  <c:formatCode>General</c:formatCode>
                  <c:ptCount val="4"/>
                  <c:pt idx="0">
                    <c:v>0.67942249342209193</c:v>
                  </c:pt>
                  <c:pt idx="1">
                    <c:v>0.5130839876027028</c:v>
                  </c:pt>
                  <c:pt idx="2">
                    <c:v>0.48888811453318737</c:v>
                  </c:pt>
                  <c:pt idx="3">
                    <c:v>0.18612216286823507</c:v>
                  </c:pt>
                </c:numCache>
              </c:numRef>
            </c:plus>
            <c:minus>
              <c:numRef>
                <c:f>'Fig 5. Uptake'!$H$41:$H$44</c:f>
                <c:numCache>
                  <c:formatCode>General</c:formatCode>
                  <c:ptCount val="4"/>
                  <c:pt idx="0">
                    <c:v>0.67942249342209193</c:v>
                  </c:pt>
                  <c:pt idx="1">
                    <c:v>0.5130839876027028</c:v>
                  </c:pt>
                  <c:pt idx="2">
                    <c:v>0.48888811453318737</c:v>
                  </c:pt>
                  <c:pt idx="3">
                    <c:v>0.18612216286823507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 5. Uptake'!$B$41:$B$44</c:f>
              <c:strCache>
                <c:ptCount val="4"/>
                <c:pt idx="0">
                  <c:v>NPK  </c:v>
                </c:pt>
                <c:pt idx="1">
                  <c:v>PK  </c:v>
                </c:pt>
                <c:pt idx="2">
                  <c:v>NK  </c:v>
                </c:pt>
                <c:pt idx="3">
                  <c:v>NP  </c:v>
                </c:pt>
              </c:strCache>
            </c:strRef>
          </c:cat>
          <c:val>
            <c:numRef>
              <c:f>'Fig 5. Uptake'!$D$41:$D$44</c:f>
              <c:numCache>
                <c:formatCode>0.0</c:formatCode>
                <c:ptCount val="4"/>
                <c:pt idx="0">
                  <c:v>9.1419712000000004</c:v>
                </c:pt>
                <c:pt idx="1">
                  <c:v>4.0557797440000005</c:v>
                </c:pt>
                <c:pt idx="2">
                  <c:v>5.0282841600000001</c:v>
                </c:pt>
                <c:pt idx="3">
                  <c:v>6.4862470400000012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B-4F03-917E-9AEDCFCCD4AB}"/>
            </c:ext>
          </c:extLst>
        </c:ser>
        <c:ser>
          <c:idx val="2"/>
          <c:order val="2"/>
          <c:tx>
            <c:strRef>
              <c:f>'Fig 5. Uptake'!$E$40</c:f>
              <c:strCache>
                <c:ptCount val="1"/>
                <c:pt idx="0">
                  <c:v>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 5. Uptake'!$I$41:$I$44</c:f>
                <c:numCache>
                  <c:formatCode>General</c:formatCode>
                  <c:ptCount val="4"/>
                  <c:pt idx="0">
                    <c:v>2.0536838140957929</c:v>
                  </c:pt>
                  <c:pt idx="1">
                    <c:v>0.70908830648048038</c:v>
                  </c:pt>
                  <c:pt idx="2">
                    <c:v>1.1250012684686646</c:v>
                  </c:pt>
                  <c:pt idx="3">
                    <c:v>2.5853669898334077</c:v>
                  </c:pt>
                </c:numCache>
              </c:numRef>
            </c:plus>
            <c:minus>
              <c:numRef>
                <c:f>'Fig 5. Uptake'!$I$41:$I$44</c:f>
                <c:numCache>
                  <c:formatCode>General</c:formatCode>
                  <c:ptCount val="4"/>
                  <c:pt idx="0">
                    <c:v>2.0536838140957929</c:v>
                  </c:pt>
                  <c:pt idx="1">
                    <c:v>0.70908830648048038</c:v>
                  </c:pt>
                  <c:pt idx="2">
                    <c:v>1.1250012684686646</c:v>
                  </c:pt>
                  <c:pt idx="3">
                    <c:v>2.5853669898334077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 5. Uptake'!$B$41:$B$44</c:f>
              <c:strCache>
                <c:ptCount val="4"/>
                <c:pt idx="0">
                  <c:v>NPK  </c:v>
                </c:pt>
                <c:pt idx="1">
                  <c:v>PK  </c:v>
                </c:pt>
                <c:pt idx="2">
                  <c:v>NK  </c:v>
                </c:pt>
                <c:pt idx="3">
                  <c:v>NP  </c:v>
                </c:pt>
              </c:strCache>
            </c:strRef>
          </c:cat>
          <c:val>
            <c:numRef>
              <c:f>'Fig 5. Uptake'!$E$41:$E$44</c:f>
              <c:numCache>
                <c:formatCode>0.0</c:formatCode>
                <c:ptCount val="4"/>
                <c:pt idx="0">
                  <c:v>29.908729600000001</c:v>
                </c:pt>
                <c:pt idx="1">
                  <c:v>13.304889279999999</c:v>
                </c:pt>
                <c:pt idx="2">
                  <c:v>19.837606399999999</c:v>
                </c:pt>
                <c:pt idx="3">
                  <c:v>19.039168000000004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7B-4F03-917E-9AEDCFCCD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102079"/>
        <c:axId val="431498687"/>
      </c:barChart>
      <c:catAx>
        <c:axId val="2711020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Omission treatments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498687"/>
        <c:crosses val="autoZero"/>
        <c:auto val="1"/>
        <c:lblAlgn val="ctr"/>
        <c:lblOffset val="100"/>
        <c:noMultiLvlLbl val="0"/>
      </c:catAx>
      <c:valAx>
        <c:axId val="431498687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Nutrient uptake (mg per 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102079"/>
        <c:crosses val="autoZero"/>
        <c:crossBetween val="between"/>
        <c:majorUnit val="1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812007874015749"/>
          <c:y val="0.17650408282298044"/>
          <c:w val="0.18664424759405074"/>
          <c:h val="7.8125546806649182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5361431765749"/>
          <c:y val="0.12541666666666668"/>
          <c:w val="0.85514806746637639"/>
          <c:h val="0.68810914260717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5. Uptake'!$L$40</c:f>
              <c:strCache>
                <c:ptCount val="1"/>
                <c:pt idx="0">
                  <c:v>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 5. Uptake'!$P$41:$P$44</c:f>
                <c:numCache>
                  <c:formatCode>General</c:formatCode>
                  <c:ptCount val="4"/>
                  <c:pt idx="0">
                    <c:v>2.1586723558706216</c:v>
                  </c:pt>
                  <c:pt idx="1">
                    <c:v>1.2329687153266489</c:v>
                  </c:pt>
                  <c:pt idx="2">
                    <c:v>0.38840782211160585</c:v>
                  </c:pt>
                  <c:pt idx="3">
                    <c:v>2.8256477940232494</c:v>
                  </c:pt>
                </c:numCache>
              </c:numRef>
            </c:plus>
            <c:minus>
              <c:numRef>
                <c:f>'Fig 5. Uptake'!$P$41:$P$44</c:f>
                <c:numCache>
                  <c:formatCode>General</c:formatCode>
                  <c:ptCount val="4"/>
                  <c:pt idx="0">
                    <c:v>2.1586723558706216</c:v>
                  </c:pt>
                  <c:pt idx="1">
                    <c:v>1.2329687153266489</c:v>
                  </c:pt>
                  <c:pt idx="2">
                    <c:v>0.38840782211160585</c:v>
                  </c:pt>
                  <c:pt idx="3">
                    <c:v>2.8256477940232494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 5. Uptake'!$K$41:$K$44</c:f>
              <c:strCache>
                <c:ptCount val="4"/>
                <c:pt idx="0">
                  <c:v>NPK  </c:v>
                </c:pt>
                <c:pt idx="1">
                  <c:v>PK  </c:v>
                </c:pt>
                <c:pt idx="2">
                  <c:v>NK  </c:v>
                </c:pt>
                <c:pt idx="3">
                  <c:v>NP  </c:v>
                </c:pt>
              </c:strCache>
            </c:strRef>
          </c:cat>
          <c:val>
            <c:numRef>
              <c:f>'Fig 5. Uptake'!$L$41:$L$44</c:f>
              <c:numCache>
                <c:formatCode>0.0</c:formatCode>
                <c:ptCount val="4"/>
                <c:pt idx="0">
                  <c:v>36.448740000000001</c:v>
                </c:pt>
                <c:pt idx="1">
                  <c:v>9.2072563500000015</c:v>
                </c:pt>
                <c:pt idx="2">
                  <c:v>17.9321169</c:v>
                </c:pt>
                <c:pt idx="3">
                  <c:v>21.468021209999996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9-4286-92CC-10842D457418}"/>
            </c:ext>
          </c:extLst>
        </c:ser>
        <c:ser>
          <c:idx val="1"/>
          <c:order val="1"/>
          <c:tx>
            <c:strRef>
              <c:f>'Fig 5. Uptake'!$M$40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 5. Uptake'!$Q$41:$Q$44</c:f>
                <c:numCache>
                  <c:formatCode>General</c:formatCode>
                  <c:ptCount val="4"/>
                  <c:pt idx="0">
                    <c:v>1.0323202620048209</c:v>
                  </c:pt>
                  <c:pt idx="1">
                    <c:v>1.1441974733608873</c:v>
                  </c:pt>
                  <c:pt idx="2">
                    <c:v>0.29524833040185938</c:v>
                  </c:pt>
                  <c:pt idx="3">
                    <c:v>0.69532425536169029</c:v>
                  </c:pt>
                </c:numCache>
              </c:numRef>
            </c:plus>
            <c:minus>
              <c:numRef>
                <c:f>'Fig 5. Uptake'!$Q$41:$Q$44</c:f>
                <c:numCache>
                  <c:formatCode>General</c:formatCode>
                  <c:ptCount val="4"/>
                  <c:pt idx="0">
                    <c:v>1.0323202620048209</c:v>
                  </c:pt>
                  <c:pt idx="1">
                    <c:v>1.1441974733608873</c:v>
                  </c:pt>
                  <c:pt idx="2">
                    <c:v>0.29524833040185938</c:v>
                  </c:pt>
                  <c:pt idx="3">
                    <c:v>0.69532425536169029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 5. Uptake'!$K$41:$K$44</c:f>
              <c:strCache>
                <c:ptCount val="4"/>
                <c:pt idx="0">
                  <c:v>NPK  </c:v>
                </c:pt>
                <c:pt idx="1">
                  <c:v>PK  </c:v>
                </c:pt>
                <c:pt idx="2">
                  <c:v>NK  </c:v>
                </c:pt>
                <c:pt idx="3">
                  <c:v>NP  </c:v>
                </c:pt>
              </c:strCache>
            </c:strRef>
          </c:cat>
          <c:val>
            <c:numRef>
              <c:f>'Fig 5. Uptake'!$M$41:$M$44</c:f>
              <c:numCache>
                <c:formatCode>0.0</c:formatCode>
                <c:ptCount val="4"/>
                <c:pt idx="0">
                  <c:v>7.2045596000000005</c:v>
                </c:pt>
                <c:pt idx="1">
                  <c:v>7.2045596000000005</c:v>
                </c:pt>
                <c:pt idx="2">
                  <c:v>3.3604226880000008</c:v>
                </c:pt>
                <c:pt idx="3">
                  <c:v>4.5966249664000003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D9-4286-92CC-10842D457418}"/>
            </c:ext>
          </c:extLst>
        </c:ser>
        <c:ser>
          <c:idx val="2"/>
          <c:order val="2"/>
          <c:tx>
            <c:strRef>
              <c:f>'Fig 5. Uptake'!$N$40</c:f>
              <c:strCache>
                <c:ptCount val="1"/>
                <c:pt idx="0">
                  <c:v>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 5. Uptake'!$R$41:$R$44</c:f>
                <c:numCache>
                  <c:formatCode>General</c:formatCode>
                  <c:ptCount val="4"/>
                  <c:pt idx="0">
                    <c:v>1.9593649725749249</c:v>
                  </c:pt>
                  <c:pt idx="1">
                    <c:v>0.42984669123745378</c:v>
                  </c:pt>
                  <c:pt idx="2">
                    <c:v>1.0086663365193691</c:v>
                  </c:pt>
                  <c:pt idx="3">
                    <c:v>1.8969867754087391</c:v>
                  </c:pt>
                </c:numCache>
              </c:numRef>
            </c:plus>
            <c:minus>
              <c:numRef>
                <c:f>'Fig 5. Uptake'!$R$41:$R$44</c:f>
                <c:numCache>
                  <c:formatCode>General</c:formatCode>
                  <c:ptCount val="4"/>
                  <c:pt idx="0">
                    <c:v>1.9593649725749249</c:v>
                  </c:pt>
                  <c:pt idx="1">
                    <c:v>0.42984669123745378</c:v>
                  </c:pt>
                  <c:pt idx="2">
                    <c:v>1.0086663365193691</c:v>
                  </c:pt>
                  <c:pt idx="3">
                    <c:v>1.8969867754087391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 5. Uptake'!$K$41:$K$44</c:f>
              <c:strCache>
                <c:ptCount val="4"/>
                <c:pt idx="0">
                  <c:v>NPK  </c:v>
                </c:pt>
                <c:pt idx="1">
                  <c:v>PK  </c:v>
                </c:pt>
                <c:pt idx="2">
                  <c:v>NK  </c:v>
                </c:pt>
                <c:pt idx="3">
                  <c:v>NP  </c:v>
                </c:pt>
              </c:strCache>
            </c:strRef>
          </c:cat>
          <c:val>
            <c:numRef>
              <c:f>'Fig 5. Uptake'!$N$41:$N$44</c:f>
              <c:numCache>
                <c:formatCode>0.0</c:formatCode>
                <c:ptCount val="4"/>
                <c:pt idx="0">
                  <c:v>20.813155391999999</c:v>
                </c:pt>
                <c:pt idx="1">
                  <c:v>20.813155391999999</c:v>
                </c:pt>
                <c:pt idx="2">
                  <c:v>11.809432191999999</c:v>
                </c:pt>
                <c:pt idx="3">
                  <c:v>11.877392801600003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D9-4286-92CC-10842D457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7662335"/>
        <c:axId val="264924543"/>
      </c:barChart>
      <c:catAx>
        <c:axId val="4376623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Omission treatments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4924543"/>
        <c:crosses val="autoZero"/>
        <c:auto val="1"/>
        <c:lblAlgn val="ctr"/>
        <c:lblOffset val="100"/>
        <c:noMultiLvlLbl val="0"/>
      </c:catAx>
      <c:valAx>
        <c:axId val="264924543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662335"/>
        <c:crosses val="autoZero"/>
        <c:crossBetween val="between"/>
        <c:majorUnit val="1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756452318460205"/>
          <c:y val="0.21354111986001745"/>
          <c:w val="0.18910652037575873"/>
          <c:h val="7.8125546806649182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0827296587926512"/>
                  <c:y val="9.541812481773111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'BlueB Matrix'!#REF!</c:f>
            </c:numRef>
          </c:xVal>
          <c:yVal>
            <c:numRef>
              <c:f>'BlueB Matrix'!#REF!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60-4D2E-AC82-355B978A5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3448896"/>
        <c:axId val="1073443904"/>
      </c:scatterChart>
      <c:valAx>
        <c:axId val="1073448896"/>
        <c:scaling>
          <c:orientation val="minMax"/>
          <c:min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3443904"/>
        <c:crosses val="autoZero"/>
        <c:crossBetween val="midCat"/>
        <c:majorUnit val="3"/>
      </c:valAx>
      <c:valAx>
        <c:axId val="107344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3448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323851</xdr:colOff>
      <xdr:row>46</xdr:row>
      <xdr:rowOff>0</xdr:rowOff>
    </xdr:from>
    <xdr:to>
      <xdr:col>11</xdr:col>
      <xdr:colOff>200025</xdr:colOff>
      <xdr:row>63</xdr:row>
      <xdr:rowOff>19050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820C4C5C-718F-45EB-8CCA-2F382BCA5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323851</xdr:colOff>
      <xdr:row>45</xdr:row>
      <xdr:rowOff>152399</xdr:rowOff>
    </xdr:from>
    <xdr:to>
      <xdr:col>27</xdr:col>
      <xdr:colOff>76201</xdr:colOff>
      <xdr:row>61</xdr:row>
      <xdr:rowOff>190499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18030F1F-04A1-4EA0-A220-C535E323B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66675</xdr:colOff>
      <xdr:row>61</xdr:row>
      <xdr:rowOff>104776</xdr:rowOff>
    </xdr:from>
    <xdr:to>
      <xdr:col>23</xdr:col>
      <xdr:colOff>600075</xdr:colOff>
      <xdr:row>64</xdr:row>
      <xdr:rowOff>171451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AA48C14-AFE6-050A-DDFD-A6D927D02E2C}"/>
            </a:ext>
          </a:extLst>
        </xdr:cNvPr>
        <xdr:cNvSpPr txBox="1"/>
      </xdr:nvSpPr>
      <xdr:spPr>
        <a:xfrm>
          <a:off x="8105775" y="11811001"/>
          <a:ext cx="735330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Table 3</a:t>
          </a:r>
          <a:r>
            <a:rPr lang="vi-VN" sz="1200" b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en-US" sz="1200" b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Effect of</a:t>
          </a:r>
          <a:r>
            <a:rPr lang="vi-VN" sz="1200" b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NPK </a:t>
          </a:r>
          <a:r>
            <a:rPr lang="en-US" sz="1200" b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omission and soil types on NPK content in blueberry plant parts</a:t>
          </a:r>
          <a:r>
            <a:rPr lang="vi-VN" sz="1200" b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en-US" sz="1200" b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Greenhouse experiment was conducted at the College of Agriculture, Can Thơ University, May 2022.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45</xdr:row>
      <xdr:rowOff>61912</xdr:rowOff>
    </xdr:from>
    <xdr:to>
      <xdr:col>9</xdr:col>
      <xdr:colOff>333375</xdr:colOff>
      <xdr:row>59</xdr:row>
      <xdr:rowOff>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DD35FDCB-B4DC-116E-FEFD-49DB3A777E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400050</xdr:colOff>
      <xdr:row>45</xdr:row>
      <xdr:rowOff>14287</xdr:rowOff>
    </xdr:from>
    <xdr:to>
      <xdr:col>16</xdr:col>
      <xdr:colOff>352426</xdr:colOff>
      <xdr:row>58</xdr:row>
      <xdr:rowOff>157162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D9566C7B-2D31-4083-BA1E-0E2F64A1EC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0.4974</cdr:x>
      <cdr:y>0</cdr:y>
    </cdr:from>
    <cdr:to>
      <cdr:x>0.73177</cdr:x>
      <cdr:y>0.07986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FA6F701-BD08-7912-2DAB-3B42C77EBE12}"/>
            </a:ext>
          </a:extLst>
        </cdr:cNvPr>
        <cdr:cNvSpPr txBox="1"/>
      </cdr:nvSpPr>
      <cdr:spPr>
        <a:xfrm xmlns:a="http://schemas.openxmlformats.org/drawingml/2006/main">
          <a:off x="1819275" y="0"/>
          <a:ext cx="8572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(a)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0.44855</cdr:x>
      <cdr:y>0.00868</cdr:y>
    </cdr:from>
    <cdr:to>
      <cdr:x>0.65963</cdr:x>
      <cdr:y>0.09201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BBFED50-8850-4340-3322-A6503CE4237D}"/>
            </a:ext>
          </a:extLst>
        </cdr:cNvPr>
        <cdr:cNvSpPr txBox="1"/>
      </cdr:nvSpPr>
      <cdr:spPr>
        <a:xfrm xmlns:a="http://schemas.openxmlformats.org/drawingml/2006/main">
          <a:off x="1619250" y="23813"/>
          <a:ext cx="7620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(b)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16</xdr:row>
      <xdr:rowOff>0</xdr:rowOff>
    </xdr:from>
    <xdr:to>
      <xdr:col>8</xdr:col>
      <xdr:colOff>352425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66DD1D-D04E-4369-A52E-7189CAE7B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81D53-DD04-4AB5-98E1-C2F5F159D940}">
  <dimension ref="A1:AG100"/>
  <sheetViews>
    <sheetView tabSelected="1" topLeftCell="N1" workbookViewId="0">
      <selection activeCell="S3" sqref="S3:AD34"/>
    </sheetView>
  </sheetViews>
  <sheetFormatPr defaultRowHeight="15.75" x14ac:dyDescent="0.25"/>
  <cols>
    <col min="1" max="1" width="9.140625" style="8"/>
    <col min="2" max="2" width="8.85546875" style="39" customWidth="1"/>
    <col min="3" max="4" width="9.140625" style="8"/>
    <col min="5" max="5" width="9.7109375" style="8" customWidth="1"/>
    <col min="6" max="6" width="9.140625" style="8"/>
    <col min="7" max="7" width="13.5703125" style="8" customWidth="1"/>
    <col min="8" max="8" width="9.140625" style="8"/>
    <col min="9" max="9" width="13.7109375" style="8" customWidth="1"/>
    <col min="10" max="10" width="10.7109375" style="8" customWidth="1"/>
    <col min="11" max="11" width="9.140625" style="8"/>
    <col min="12" max="12" width="9.140625" style="91"/>
    <col min="13" max="13" width="9.140625" style="8"/>
    <col min="14" max="15" width="10" style="8" customWidth="1"/>
    <col min="16" max="16384" width="9.140625" style="8"/>
  </cols>
  <sheetData>
    <row r="1" spans="1:33" customFormat="1" ht="15.75" customHeight="1" thickBot="1" x14ac:dyDescent="0.3">
      <c r="A1" s="206"/>
      <c r="B1" s="207"/>
      <c r="C1" s="206"/>
      <c r="D1" s="206"/>
      <c r="E1" s="206"/>
      <c r="F1" s="206"/>
      <c r="G1" s="136" t="s">
        <v>120</v>
      </c>
      <c r="H1" s="136"/>
      <c r="I1" s="137"/>
      <c r="J1" s="229" t="s">
        <v>124</v>
      </c>
      <c r="K1" s="230"/>
      <c r="L1" s="231"/>
      <c r="M1" s="138" t="s">
        <v>125</v>
      </c>
      <c r="N1" s="139"/>
      <c r="O1" s="140"/>
      <c r="P1" s="141" t="s">
        <v>126</v>
      </c>
      <c r="Q1" s="142"/>
      <c r="R1" s="143"/>
      <c r="S1" s="12"/>
      <c r="T1" s="13" t="s">
        <v>121</v>
      </c>
      <c r="U1" s="17"/>
      <c r="V1" s="138" t="s">
        <v>122</v>
      </c>
      <c r="W1" s="139"/>
      <c r="X1" s="140"/>
      <c r="Y1" s="144" t="s">
        <v>123</v>
      </c>
      <c r="Z1" s="145"/>
      <c r="AA1" s="146"/>
      <c r="AB1" s="147" t="s">
        <v>11</v>
      </c>
      <c r="AC1" s="148"/>
      <c r="AD1" s="149"/>
      <c r="AE1" s="150" t="s">
        <v>12</v>
      </c>
      <c r="AF1" s="151"/>
      <c r="AG1" s="152"/>
    </row>
    <row r="2" spans="1:33" customFormat="1" ht="16.5" customHeight="1" thickBot="1" x14ac:dyDescent="0.3">
      <c r="A2" s="208" t="s">
        <v>1</v>
      </c>
      <c r="B2" s="209" t="s">
        <v>18</v>
      </c>
      <c r="C2" s="208" t="s">
        <v>2</v>
      </c>
      <c r="D2" s="209" t="s">
        <v>18</v>
      </c>
      <c r="E2" s="209" t="s">
        <v>2</v>
      </c>
      <c r="F2" s="209" t="s">
        <v>3</v>
      </c>
      <c r="G2" s="211" t="s">
        <v>22</v>
      </c>
      <c r="H2" s="212" t="s">
        <v>23</v>
      </c>
      <c r="I2" s="213" t="s">
        <v>24</v>
      </c>
      <c r="J2" s="214" t="s">
        <v>0</v>
      </c>
      <c r="K2" s="214" t="s">
        <v>8</v>
      </c>
      <c r="L2" s="215" t="s">
        <v>9</v>
      </c>
      <c r="M2" s="216" t="s">
        <v>0</v>
      </c>
      <c r="N2" s="216" t="s">
        <v>8</v>
      </c>
      <c r="O2" s="217" t="s">
        <v>9</v>
      </c>
      <c r="P2" s="218" t="s">
        <v>0</v>
      </c>
      <c r="Q2" s="218" t="s">
        <v>8</v>
      </c>
      <c r="R2" s="219" t="s">
        <v>9</v>
      </c>
      <c r="S2" s="214" t="s">
        <v>0</v>
      </c>
      <c r="T2" s="214" t="s">
        <v>8</v>
      </c>
      <c r="U2" s="220" t="s">
        <v>9</v>
      </c>
      <c r="V2" s="221" t="s">
        <v>0</v>
      </c>
      <c r="W2" s="216" t="s">
        <v>8</v>
      </c>
      <c r="X2" s="222" t="s">
        <v>9</v>
      </c>
      <c r="Y2" s="223" t="s">
        <v>0</v>
      </c>
      <c r="Z2" s="218" t="s">
        <v>8</v>
      </c>
      <c r="AA2" s="224" t="s">
        <v>9</v>
      </c>
      <c r="AB2" s="225" t="s">
        <v>0</v>
      </c>
      <c r="AC2" s="226" t="s">
        <v>8</v>
      </c>
      <c r="AD2" s="227" t="s">
        <v>9</v>
      </c>
      <c r="AE2" s="19" t="s">
        <v>0</v>
      </c>
      <c r="AF2" s="228" t="s">
        <v>8</v>
      </c>
      <c r="AG2" s="20" t="s">
        <v>9</v>
      </c>
    </row>
    <row r="3" spans="1:33" s="182" customFormat="1" ht="15.75" customHeight="1" x14ac:dyDescent="0.25">
      <c r="A3" s="170">
        <v>1</v>
      </c>
      <c r="B3" s="204" t="s">
        <v>19</v>
      </c>
      <c r="C3" s="205" t="s">
        <v>4</v>
      </c>
      <c r="D3" s="171">
        <v>1</v>
      </c>
      <c r="E3" s="171">
        <v>1</v>
      </c>
      <c r="F3" s="180">
        <v>1</v>
      </c>
      <c r="G3" s="168">
        <v>9.7200000000000006</v>
      </c>
      <c r="H3" s="168">
        <v>5.7</v>
      </c>
      <c r="I3" s="181">
        <v>10.199999999999999</v>
      </c>
      <c r="J3" s="182">
        <v>6.4</v>
      </c>
      <c r="K3" s="182">
        <v>3.2</v>
      </c>
      <c r="L3" s="183">
        <v>8.4</v>
      </c>
      <c r="M3" s="181">
        <v>19.100000000000001</v>
      </c>
      <c r="N3" s="184">
        <v>1.45</v>
      </c>
      <c r="O3" s="184">
        <v>6.74</v>
      </c>
      <c r="P3" s="184">
        <v>11.1</v>
      </c>
      <c r="Q3" s="181">
        <v>1.26</v>
      </c>
      <c r="R3" s="181">
        <v>7.3</v>
      </c>
      <c r="S3" s="300">
        <f t="shared" ref="S3:S34" si="0">G3*J3/1000</f>
        <v>6.2208000000000006E-2</v>
      </c>
      <c r="T3" s="300">
        <f t="shared" ref="T3:T20" si="1">K3*G3/1000</f>
        <v>3.1104000000000003E-2</v>
      </c>
      <c r="U3" s="300">
        <f t="shared" ref="U3:U24" si="2">L3*G3/1000</f>
        <v>8.1648000000000012E-2</v>
      </c>
      <c r="V3" s="301">
        <f t="shared" ref="V3:V34" si="3">H3*M3/1000</f>
        <v>0.10887000000000001</v>
      </c>
      <c r="W3" s="301">
        <f t="shared" ref="W3:W20" si="4">N3*H3/1000</f>
        <v>8.2649999999999998E-3</v>
      </c>
      <c r="X3" s="301">
        <f t="shared" ref="X3:X18" si="5">O3*H3/1000</f>
        <v>3.8418000000000001E-2</v>
      </c>
      <c r="Y3" s="301">
        <f t="shared" ref="Y3:Y18" si="6">P3*I3/1000</f>
        <v>0.11321999999999999</v>
      </c>
      <c r="Z3" s="300">
        <f t="shared" ref="Z3:Z20" si="7">Q3*I3/1000</f>
        <v>1.2851999999999999E-2</v>
      </c>
      <c r="AA3" s="300">
        <f t="shared" ref="AA3:AA19" si="8">R3*I3/1000</f>
        <v>7.4459999999999998E-2</v>
      </c>
      <c r="AB3" s="300">
        <f t="shared" ref="AB3:AD18" si="9">S3+V3+Y3</f>
        <v>0.284298</v>
      </c>
      <c r="AC3" s="300">
        <f t="shared" si="9"/>
        <v>5.2221000000000004E-2</v>
      </c>
      <c r="AD3" s="300">
        <f t="shared" si="9"/>
        <v>0.194526</v>
      </c>
      <c r="AE3" s="185">
        <f>AB3*150000/1000</f>
        <v>42.6447</v>
      </c>
      <c r="AF3" s="186">
        <f>AC3*160000/1000</f>
        <v>8.355360000000001</v>
      </c>
      <c r="AG3" s="187">
        <f>AD3*160000/1000</f>
        <v>31.12416</v>
      </c>
    </row>
    <row r="4" spans="1:33" s="182" customFormat="1" x14ac:dyDescent="0.25">
      <c r="A4" s="170">
        <v>2</v>
      </c>
      <c r="B4" s="204" t="s">
        <v>19</v>
      </c>
      <c r="C4" s="180" t="s">
        <v>4</v>
      </c>
      <c r="D4" s="171">
        <v>1</v>
      </c>
      <c r="E4" s="171">
        <v>1</v>
      </c>
      <c r="F4" s="180">
        <v>2</v>
      </c>
      <c r="G4" s="168">
        <v>10.384</v>
      </c>
      <c r="H4" s="168">
        <v>6.8</v>
      </c>
      <c r="I4" s="181">
        <v>10.8</v>
      </c>
      <c r="J4" s="182">
        <v>7.5</v>
      </c>
      <c r="K4" s="182">
        <v>3.4</v>
      </c>
      <c r="L4" s="183">
        <v>7.9</v>
      </c>
      <c r="M4" s="181">
        <v>20.81</v>
      </c>
      <c r="N4" s="184">
        <v>1.6</v>
      </c>
      <c r="O4" s="184">
        <v>6.54</v>
      </c>
      <c r="P4" s="184">
        <v>11.9</v>
      </c>
      <c r="Q4" s="181">
        <v>1.39</v>
      </c>
      <c r="R4" s="181">
        <v>6.9</v>
      </c>
      <c r="S4" s="300">
        <f t="shared" si="0"/>
        <v>7.7879999999999991E-2</v>
      </c>
      <c r="T4" s="300">
        <f t="shared" si="1"/>
        <v>3.5305599999999999E-2</v>
      </c>
      <c r="U4" s="300">
        <f t="shared" si="2"/>
        <v>8.2033600000000012E-2</v>
      </c>
      <c r="V4" s="301">
        <f t="shared" si="3"/>
        <v>0.14150799999999999</v>
      </c>
      <c r="W4" s="301">
        <f t="shared" si="4"/>
        <v>1.0880000000000001E-2</v>
      </c>
      <c r="X4" s="301">
        <f t="shared" si="5"/>
        <v>4.4472000000000005E-2</v>
      </c>
      <c r="Y4" s="301">
        <f t="shared" si="6"/>
        <v>0.12852000000000002</v>
      </c>
      <c r="Z4" s="300">
        <f t="shared" si="7"/>
        <v>1.5012000000000001E-2</v>
      </c>
      <c r="AA4" s="300">
        <f t="shared" si="8"/>
        <v>7.4520000000000017E-2</v>
      </c>
      <c r="AB4" s="300">
        <f t="shared" si="9"/>
        <v>0.347908</v>
      </c>
      <c r="AC4" s="300">
        <f t="shared" si="9"/>
        <v>6.1197600000000005E-2</v>
      </c>
      <c r="AD4" s="300">
        <f t="shared" si="9"/>
        <v>0.20102560000000003</v>
      </c>
      <c r="AE4" s="188">
        <f t="shared" ref="AE4:AE18" si="10">AB4*150000/1000</f>
        <v>52.186199999999999</v>
      </c>
      <c r="AF4" s="210">
        <f t="shared" ref="AF4:AG18" si="11">AC4*160000/1000</f>
        <v>9.7916159999999994</v>
      </c>
      <c r="AG4" s="190">
        <f t="shared" si="11"/>
        <v>32.164096000000008</v>
      </c>
    </row>
    <row r="5" spans="1:33" s="182" customFormat="1" ht="21" customHeight="1" x14ac:dyDescent="0.25">
      <c r="A5" s="170">
        <v>3</v>
      </c>
      <c r="B5" s="204" t="s">
        <v>19</v>
      </c>
      <c r="C5" s="180" t="s">
        <v>4</v>
      </c>
      <c r="D5" s="171">
        <v>1</v>
      </c>
      <c r="E5" s="171">
        <v>1</v>
      </c>
      <c r="F5" s="180">
        <v>3</v>
      </c>
      <c r="G5" s="168">
        <v>9.4</v>
      </c>
      <c r="H5" s="168">
        <v>5.4</v>
      </c>
      <c r="I5" s="181">
        <v>10.4</v>
      </c>
      <c r="J5" s="182">
        <v>6.94</v>
      </c>
      <c r="K5" s="182">
        <v>3.7</v>
      </c>
      <c r="L5" s="183">
        <v>7.7</v>
      </c>
      <c r="M5" s="181">
        <v>19.25</v>
      </c>
      <c r="N5" s="184">
        <v>1.65</v>
      </c>
      <c r="O5" s="184">
        <v>5.74</v>
      </c>
      <c r="P5" s="184">
        <v>11.232000000000001</v>
      </c>
      <c r="Q5" s="181">
        <v>1.58</v>
      </c>
      <c r="R5" s="181">
        <v>7.1</v>
      </c>
      <c r="S5" s="300">
        <f t="shared" si="0"/>
        <v>6.5236000000000002E-2</v>
      </c>
      <c r="T5" s="300">
        <f t="shared" si="1"/>
        <v>3.4779999999999998E-2</v>
      </c>
      <c r="U5" s="300">
        <f t="shared" si="2"/>
        <v>7.2380000000000014E-2</v>
      </c>
      <c r="V5" s="301">
        <f t="shared" si="3"/>
        <v>0.10395</v>
      </c>
      <c r="W5" s="301">
        <f t="shared" si="4"/>
        <v>8.9099999999999995E-3</v>
      </c>
      <c r="X5" s="301">
        <f t="shared" si="5"/>
        <v>3.0996000000000003E-2</v>
      </c>
      <c r="Y5" s="301">
        <f t="shared" si="6"/>
        <v>0.11681280000000001</v>
      </c>
      <c r="Z5" s="300">
        <f t="shared" si="7"/>
        <v>1.6432000000000002E-2</v>
      </c>
      <c r="AA5" s="300">
        <f t="shared" si="8"/>
        <v>7.3840000000000003E-2</v>
      </c>
      <c r="AB5" s="300">
        <f t="shared" si="9"/>
        <v>0.2859988</v>
      </c>
      <c r="AC5" s="300">
        <f t="shared" si="9"/>
        <v>6.0122000000000002E-2</v>
      </c>
      <c r="AD5" s="300">
        <f t="shared" si="9"/>
        <v>0.17721600000000004</v>
      </c>
      <c r="AE5" s="188">
        <f t="shared" si="10"/>
        <v>42.899819999999998</v>
      </c>
      <c r="AF5" s="210">
        <f t="shared" si="11"/>
        <v>9.6195199999999996</v>
      </c>
      <c r="AG5" s="190">
        <f t="shared" si="11"/>
        <v>28.354560000000006</v>
      </c>
    </row>
    <row r="6" spans="1:33" s="182" customFormat="1" x14ac:dyDescent="0.25">
      <c r="A6" s="170">
        <v>4</v>
      </c>
      <c r="B6" s="204" t="s">
        <v>19</v>
      </c>
      <c r="C6" s="180" t="s">
        <v>4</v>
      </c>
      <c r="D6" s="171">
        <v>1</v>
      </c>
      <c r="E6" s="171">
        <v>1</v>
      </c>
      <c r="F6" s="180">
        <v>4</v>
      </c>
      <c r="G6" s="168">
        <v>9.9</v>
      </c>
      <c r="H6" s="168">
        <v>5.7959999999999994</v>
      </c>
      <c r="I6" s="181">
        <v>10.6</v>
      </c>
      <c r="J6" s="182">
        <v>6.7</v>
      </c>
      <c r="K6" s="182">
        <v>3.6</v>
      </c>
      <c r="L6" s="183">
        <v>7.8</v>
      </c>
      <c r="M6" s="181">
        <v>18.850000000000001</v>
      </c>
      <c r="N6" s="184">
        <v>1.33</v>
      </c>
      <c r="O6" s="184">
        <v>5.34</v>
      </c>
      <c r="P6" s="184">
        <v>11.4</v>
      </c>
      <c r="Q6" s="181">
        <v>1.1000000000000001</v>
      </c>
      <c r="R6" s="181">
        <v>6.3</v>
      </c>
      <c r="S6" s="300">
        <f t="shared" si="0"/>
        <v>6.633E-2</v>
      </c>
      <c r="T6" s="300">
        <f t="shared" si="1"/>
        <v>3.5639999999999998E-2</v>
      </c>
      <c r="U6" s="300">
        <f t="shared" si="2"/>
        <v>7.7219999999999997E-2</v>
      </c>
      <c r="V6" s="301">
        <f t="shared" si="3"/>
        <v>0.10925459999999999</v>
      </c>
      <c r="W6" s="301">
        <f t="shared" si="4"/>
        <v>7.708679999999999E-3</v>
      </c>
      <c r="X6" s="301">
        <f t="shared" si="5"/>
        <v>3.0950639999999998E-2</v>
      </c>
      <c r="Y6" s="301">
        <f t="shared" si="6"/>
        <v>0.12084</v>
      </c>
      <c r="Z6" s="300">
        <f t="shared" si="7"/>
        <v>1.166E-2</v>
      </c>
      <c r="AA6" s="300">
        <f t="shared" si="8"/>
        <v>6.6780000000000006E-2</v>
      </c>
      <c r="AB6" s="300">
        <f t="shared" si="9"/>
        <v>0.29642459999999998</v>
      </c>
      <c r="AC6" s="300">
        <f t="shared" si="9"/>
        <v>5.5008680000000004E-2</v>
      </c>
      <c r="AD6" s="300">
        <f t="shared" si="9"/>
        <v>0.17495063999999999</v>
      </c>
      <c r="AE6" s="188">
        <f t="shared" si="10"/>
        <v>44.463689999999993</v>
      </c>
      <c r="AF6" s="210">
        <f t="shared" si="11"/>
        <v>8.8013887999999998</v>
      </c>
      <c r="AG6" s="190">
        <f t="shared" si="11"/>
        <v>27.9921024</v>
      </c>
    </row>
    <row r="7" spans="1:33" s="182" customFormat="1" x14ac:dyDescent="0.25">
      <c r="A7" s="170">
        <v>5</v>
      </c>
      <c r="B7" s="204" t="s">
        <v>19</v>
      </c>
      <c r="C7" s="180" t="s">
        <v>7</v>
      </c>
      <c r="D7" s="171">
        <v>1</v>
      </c>
      <c r="E7" s="171">
        <v>2</v>
      </c>
      <c r="F7" s="180">
        <v>1</v>
      </c>
      <c r="G7" s="168">
        <v>7.4</v>
      </c>
      <c r="H7" s="168">
        <v>4.04</v>
      </c>
      <c r="I7" s="181">
        <v>4.5999999999999996</v>
      </c>
      <c r="J7" s="182">
        <v>5.76</v>
      </c>
      <c r="K7" s="182">
        <v>2.9</v>
      </c>
      <c r="L7" s="183">
        <v>7.1</v>
      </c>
      <c r="M7" s="181">
        <v>14.4</v>
      </c>
      <c r="N7" s="184">
        <v>0.93</v>
      </c>
      <c r="O7" s="184">
        <v>4.2</v>
      </c>
      <c r="P7" s="184">
        <v>10.82</v>
      </c>
      <c r="Q7" s="181">
        <v>0.7</v>
      </c>
      <c r="R7" s="181">
        <v>4.3</v>
      </c>
      <c r="S7" s="300">
        <f t="shared" si="0"/>
        <v>4.2624000000000002E-2</v>
      </c>
      <c r="T7" s="300">
        <f t="shared" si="1"/>
        <v>2.146E-2</v>
      </c>
      <c r="U7" s="300">
        <f t="shared" si="2"/>
        <v>5.2539999999999996E-2</v>
      </c>
      <c r="V7" s="301">
        <f t="shared" si="3"/>
        <v>5.8175999999999999E-2</v>
      </c>
      <c r="W7" s="301">
        <f t="shared" si="4"/>
        <v>3.7572E-3</v>
      </c>
      <c r="X7" s="301">
        <f t="shared" si="5"/>
        <v>1.6968E-2</v>
      </c>
      <c r="Y7" s="301">
        <f t="shared" si="6"/>
        <v>4.9771999999999997E-2</v>
      </c>
      <c r="Z7" s="300">
        <f t="shared" si="7"/>
        <v>3.2199999999999998E-3</v>
      </c>
      <c r="AA7" s="300">
        <f t="shared" si="8"/>
        <v>1.9779999999999999E-2</v>
      </c>
      <c r="AB7" s="300">
        <f t="shared" si="9"/>
        <v>0.15057199999999998</v>
      </c>
      <c r="AC7" s="300">
        <f t="shared" si="9"/>
        <v>2.8437199999999999E-2</v>
      </c>
      <c r="AD7" s="300">
        <f t="shared" si="9"/>
        <v>8.9288000000000006E-2</v>
      </c>
      <c r="AE7" s="188">
        <f t="shared" si="10"/>
        <v>22.585799999999999</v>
      </c>
      <c r="AF7" s="210">
        <f t="shared" si="11"/>
        <v>4.5499520000000002</v>
      </c>
      <c r="AG7" s="190">
        <f t="shared" si="11"/>
        <v>14.286080000000002</v>
      </c>
    </row>
    <row r="8" spans="1:33" s="182" customFormat="1" x14ac:dyDescent="0.25">
      <c r="A8" s="170">
        <v>6</v>
      </c>
      <c r="B8" s="204" t="s">
        <v>19</v>
      </c>
      <c r="C8" s="180" t="s">
        <v>7</v>
      </c>
      <c r="D8" s="171">
        <v>1</v>
      </c>
      <c r="E8" s="171">
        <v>2</v>
      </c>
      <c r="F8" s="180">
        <v>2</v>
      </c>
      <c r="G8" s="168">
        <v>6.1167999999999996</v>
      </c>
      <c r="H8" s="168">
        <v>3.1386400000000001</v>
      </c>
      <c r="I8" s="181">
        <v>5.4</v>
      </c>
      <c r="J8" s="182">
        <v>6</v>
      </c>
      <c r="K8" s="182">
        <v>2.5</v>
      </c>
      <c r="L8" s="183">
        <v>7.5</v>
      </c>
      <c r="M8" s="181">
        <v>13.6</v>
      </c>
      <c r="N8" s="184">
        <v>0.74</v>
      </c>
      <c r="O8" s="184">
        <v>3.8</v>
      </c>
      <c r="P8" s="184">
        <v>10.19</v>
      </c>
      <c r="Q8" s="181">
        <v>0.6</v>
      </c>
      <c r="R8" s="181">
        <v>3.9</v>
      </c>
      <c r="S8" s="300">
        <f t="shared" si="0"/>
        <v>3.6700799999999999E-2</v>
      </c>
      <c r="T8" s="300">
        <f t="shared" si="1"/>
        <v>1.5291999999999998E-2</v>
      </c>
      <c r="U8" s="300">
        <f t="shared" si="2"/>
        <v>4.5876E-2</v>
      </c>
      <c r="V8" s="301">
        <f t="shared" si="3"/>
        <v>4.2685503999999999E-2</v>
      </c>
      <c r="W8" s="301">
        <f t="shared" si="4"/>
        <v>2.3225936000000002E-3</v>
      </c>
      <c r="X8" s="301">
        <f t="shared" si="5"/>
        <v>1.1926832E-2</v>
      </c>
      <c r="Y8" s="301">
        <f t="shared" si="6"/>
        <v>5.5026000000000005E-2</v>
      </c>
      <c r="Z8" s="300">
        <f t="shared" si="7"/>
        <v>3.2400000000000003E-3</v>
      </c>
      <c r="AA8" s="300">
        <f t="shared" si="8"/>
        <v>2.1060000000000002E-2</v>
      </c>
      <c r="AB8" s="300">
        <f t="shared" si="9"/>
        <v>0.13441230399999998</v>
      </c>
      <c r="AC8" s="300">
        <f t="shared" si="9"/>
        <v>2.0854593599999999E-2</v>
      </c>
      <c r="AD8" s="300">
        <f t="shared" si="9"/>
        <v>7.8862831999999994E-2</v>
      </c>
      <c r="AE8" s="188">
        <f t="shared" si="10"/>
        <v>20.161845599999996</v>
      </c>
      <c r="AF8" s="210">
        <f t="shared" si="11"/>
        <v>3.3367349759999998</v>
      </c>
      <c r="AG8" s="190">
        <f t="shared" si="11"/>
        <v>12.618053119999999</v>
      </c>
    </row>
    <row r="9" spans="1:33" s="182" customFormat="1" x14ac:dyDescent="0.25">
      <c r="A9" s="170">
        <v>7</v>
      </c>
      <c r="B9" s="204" t="s">
        <v>19</v>
      </c>
      <c r="C9" s="180" t="s">
        <v>7</v>
      </c>
      <c r="D9" s="171">
        <v>1</v>
      </c>
      <c r="E9" s="171">
        <v>2</v>
      </c>
      <c r="F9" s="180">
        <v>3</v>
      </c>
      <c r="G9" s="168">
        <v>7.016</v>
      </c>
      <c r="H9" s="168">
        <v>3.14</v>
      </c>
      <c r="I9" s="181">
        <v>4.8</v>
      </c>
      <c r="J9" s="182">
        <v>5.52</v>
      </c>
      <c r="K9" s="182">
        <v>2.8</v>
      </c>
      <c r="L9" s="183">
        <v>7.4</v>
      </c>
      <c r="M9" s="181">
        <v>12.2</v>
      </c>
      <c r="N9" s="184">
        <v>0.89</v>
      </c>
      <c r="O9" s="184">
        <v>3.6</v>
      </c>
      <c r="P9" s="184">
        <v>9.65</v>
      </c>
      <c r="Q9" s="181">
        <v>0.7</v>
      </c>
      <c r="R9" s="181">
        <v>3.8</v>
      </c>
      <c r="S9" s="300">
        <f t="shared" si="0"/>
        <v>3.8728319999999997E-2</v>
      </c>
      <c r="T9" s="300">
        <f t="shared" si="1"/>
        <v>1.96448E-2</v>
      </c>
      <c r="U9" s="300">
        <f t="shared" si="2"/>
        <v>5.1918400000000003E-2</v>
      </c>
      <c r="V9" s="301">
        <f t="shared" si="3"/>
        <v>3.8308000000000002E-2</v>
      </c>
      <c r="W9" s="301">
        <f t="shared" si="4"/>
        <v>2.7945999999999999E-3</v>
      </c>
      <c r="X9" s="301">
        <f t="shared" si="5"/>
        <v>1.1304E-2</v>
      </c>
      <c r="Y9" s="301">
        <f t="shared" si="6"/>
        <v>4.632E-2</v>
      </c>
      <c r="Z9" s="300">
        <f t="shared" si="7"/>
        <v>3.3599999999999997E-3</v>
      </c>
      <c r="AA9" s="300">
        <f t="shared" si="8"/>
        <v>1.8239999999999999E-2</v>
      </c>
      <c r="AB9" s="300">
        <f t="shared" si="9"/>
        <v>0.12335631999999999</v>
      </c>
      <c r="AC9" s="300">
        <f t="shared" si="9"/>
        <v>2.57994E-2</v>
      </c>
      <c r="AD9" s="300">
        <f t="shared" si="9"/>
        <v>8.146239999999999E-2</v>
      </c>
      <c r="AE9" s="188">
        <f t="shared" si="10"/>
        <v>18.503447999999999</v>
      </c>
      <c r="AF9" s="210">
        <f t="shared" si="11"/>
        <v>4.127904</v>
      </c>
      <c r="AG9" s="190">
        <f t="shared" si="11"/>
        <v>13.033983999999998</v>
      </c>
    </row>
    <row r="10" spans="1:33" s="182" customFormat="1" x14ac:dyDescent="0.25">
      <c r="A10" s="170">
        <v>8</v>
      </c>
      <c r="B10" s="204" t="s">
        <v>19</v>
      </c>
      <c r="C10" s="180" t="s">
        <v>7</v>
      </c>
      <c r="D10" s="171">
        <v>1</v>
      </c>
      <c r="E10" s="171">
        <v>2</v>
      </c>
      <c r="F10" s="180">
        <v>4</v>
      </c>
      <c r="G10" s="168">
        <v>7.13</v>
      </c>
      <c r="H10" s="168">
        <v>3.63</v>
      </c>
      <c r="I10" s="181">
        <v>5.0599999999999996</v>
      </c>
      <c r="J10" s="182">
        <v>5.76</v>
      </c>
      <c r="K10" s="182">
        <v>2.8</v>
      </c>
      <c r="L10" s="183">
        <v>7</v>
      </c>
      <c r="M10" s="181">
        <v>13.1</v>
      </c>
      <c r="N10" s="184">
        <v>0.91</v>
      </c>
      <c r="O10" s="184">
        <v>4.0999999999999996</v>
      </c>
      <c r="P10" s="184">
        <v>9.74</v>
      </c>
      <c r="Q10" s="181">
        <v>0.6</v>
      </c>
      <c r="R10" s="181">
        <v>3.6</v>
      </c>
      <c r="S10" s="300">
        <f t="shared" si="0"/>
        <v>4.1068799999999996E-2</v>
      </c>
      <c r="T10" s="300">
        <f t="shared" si="1"/>
        <v>1.9963999999999999E-2</v>
      </c>
      <c r="U10" s="300">
        <f t="shared" si="2"/>
        <v>4.9909999999999996E-2</v>
      </c>
      <c r="V10" s="301">
        <f t="shared" si="3"/>
        <v>4.7552999999999998E-2</v>
      </c>
      <c r="W10" s="301">
        <f t="shared" si="4"/>
        <v>3.3033000000000003E-3</v>
      </c>
      <c r="X10" s="301">
        <f t="shared" si="5"/>
        <v>1.4882999999999999E-2</v>
      </c>
      <c r="Y10" s="301">
        <f t="shared" si="6"/>
        <v>4.9284399999999999E-2</v>
      </c>
      <c r="Z10" s="300">
        <f t="shared" si="7"/>
        <v>3.0359999999999996E-3</v>
      </c>
      <c r="AA10" s="300">
        <f t="shared" si="8"/>
        <v>1.8215999999999996E-2</v>
      </c>
      <c r="AB10" s="300">
        <f t="shared" si="9"/>
        <v>0.13790620000000001</v>
      </c>
      <c r="AC10" s="300">
        <f t="shared" si="9"/>
        <v>2.6303299999999998E-2</v>
      </c>
      <c r="AD10" s="300">
        <f t="shared" si="9"/>
        <v>8.3008999999999986E-2</v>
      </c>
      <c r="AE10" s="188">
        <f t="shared" si="10"/>
        <v>20.685929999999999</v>
      </c>
      <c r="AF10" s="210">
        <f t="shared" si="11"/>
        <v>4.2085279999999994</v>
      </c>
      <c r="AG10" s="190">
        <f t="shared" si="11"/>
        <v>13.281439999999996</v>
      </c>
    </row>
    <row r="11" spans="1:33" s="182" customFormat="1" x14ac:dyDescent="0.25">
      <c r="A11" s="170">
        <v>9</v>
      </c>
      <c r="B11" s="204" t="s">
        <v>19</v>
      </c>
      <c r="C11" s="171" t="s">
        <v>6</v>
      </c>
      <c r="D11" s="171">
        <v>1</v>
      </c>
      <c r="E11" s="171">
        <v>3</v>
      </c>
      <c r="F11" s="180">
        <v>1</v>
      </c>
      <c r="G11" s="168">
        <v>9.4400000000000013</v>
      </c>
      <c r="H11" s="168">
        <v>4.4351999999999991</v>
      </c>
      <c r="I11" s="181">
        <v>7.6000000000000005</v>
      </c>
      <c r="J11" s="182">
        <v>6.08</v>
      </c>
      <c r="K11" s="182">
        <v>2.4</v>
      </c>
      <c r="L11" s="183">
        <v>7.4</v>
      </c>
      <c r="M11" s="181">
        <v>17</v>
      </c>
      <c r="N11" s="184">
        <v>1.1499999999999999</v>
      </c>
      <c r="O11" s="184">
        <v>5.3</v>
      </c>
      <c r="P11" s="184">
        <v>8.4420000000000002</v>
      </c>
      <c r="Q11" s="181">
        <v>0.67</v>
      </c>
      <c r="R11" s="181">
        <v>5.0999999999999996</v>
      </c>
      <c r="S11" s="300">
        <f t="shared" si="0"/>
        <v>5.7395200000000007E-2</v>
      </c>
      <c r="T11" s="300">
        <f t="shared" si="1"/>
        <v>2.2656000000000003E-2</v>
      </c>
      <c r="U11" s="300">
        <f t="shared" si="2"/>
        <v>6.9856000000000015E-2</v>
      </c>
      <c r="V11" s="301">
        <f t="shared" si="3"/>
        <v>7.5398399999999977E-2</v>
      </c>
      <c r="W11" s="301">
        <f t="shared" si="4"/>
        <v>5.1004799999999984E-3</v>
      </c>
      <c r="X11" s="301">
        <f t="shared" si="5"/>
        <v>2.3506559999999992E-2</v>
      </c>
      <c r="Y11" s="301">
        <f t="shared" si="6"/>
        <v>6.4159200000000013E-2</v>
      </c>
      <c r="Z11" s="300">
        <f t="shared" si="7"/>
        <v>5.0920000000000002E-3</v>
      </c>
      <c r="AA11" s="300">
        <f t="shared" si="8"/>
        <v>3.8759999999999996E-2</v>
      </c>
      <c r="AB11" s="300">
        <f t="shared" si="9"/>
        <v>0.19695279999999998</v>
      </c>
      <c r="AC11" s="300">
        <f t="shared" si="9"/>
        <v>3.2848479999999999E-2</v>
      </c>
      <c r="AD11" s="300">
        <f t="shared" si="9"/>
        <v>0.13212256</v>
      </c>
      <c r="AE11" s="188">
        <f t="shared" si="10"/>
        <v>29.542919999999999</v>
      </c>
      <c r="AF11" s="210">
        <f t="shared" si="11"/>
        <v>5.2557568000000003</v>
      </c>
      <c r="AG11" s="190">
        <f t="shared" si="11"/>
        <v>21.1396096</v>
      </c>
    </row>
    <row r="12" spans="1:33" s="182" customFormat="1" x14ac:dyDescent="0.25">
      <c r="A12" s="170">
        <v>10</v>
      </c>
      <c r="B12" s="204" t="s">
        <v>19</v>
      </c>
      <c r="C12" s="171" t="s">
        <v>6</v>
      </c>
      <c r="D12" s="171">
        <v>1</v>
      </c>
      <c r="E12" s="171">
        <v>3</v>
      </c>
      <c r="F12" s="180">
        <v>2</v>
      </c>
      <c r="G12" s="168">
        <v>7.5200000000000005</v>
      </c>
      <c r="H12" s="168">
        <v>4.2</v>
      </c>
      <c r="I12" s="181">
        <v>7.2</v>
      </c>
      <c r="J12" s="182">
        <v>6.24</v>
      </c>
      <c r="K12" s="182">
        <v>2.2999999999999998</v>
      </c>
      <c r="L12" s="183">
        <v>6.9</v>
      </c>
      <c r="M12" s="181">
        <v>16</v>
      </c>
      <c r="N12" s="184">
        <v>1.22</v>
      </c>
      <c r="O12" s="184">
        <v>6.1</v>
      </c>
      <c r="P12" s="184">
        <v>10.08</v>
      </c>
      <c r="Q12" s="181">
        <v>0.7</v>
      </c>
      <c r="R12" s="181">
        <v>5.3</v>
      </c>
      <c r="S12" s="300">
        <f t="shared" si="0"/>
        <v>4.6924800000000003E-2</v>
      </c>
      <c r="T12" s="300">
        <f t="shared" si="1"/>
        <v>1.7295999999999999E-2</v>
      </c>
      <c r="U12" s="300">
        <f t="shared" si="2"/>
        <v>5.1888000000000004E-2</v>
      </c>
      <c r="V12" s="301">
        <f t="shared" si="3"/>
        <v>6.720000000000001E-2</v>
      </c>
      <c r="W12" s="301">
        <f t="shared" si="4"/>
        <v>5.1240000000000001E-3</v>
      </c>
      <c r="X12" s="301">
        <f t="shared" si="5"/>
        <v>2.562E-2</v>
      </c>
      <c r="Y12" s="301">
        <f t="shared" si="6"/>
        <v>7.2576000000000002E-2</v>
      </c>
      <c r="Z12" s="300">
        <f t="shared" si="7"/>
        <v>5.0400000000000002E-3</v>
      </c>
      <c r="AA12" s="300">
        <f t="shared" si="8"/>
        <v>3.8159999999999999E-2</v>
      </c>
      <c r="AB12" s="300">
        <f t="shared" si="9"/>
        <v>0.1867008</v>
      </c>
      <c r="AC12" s="300">
        <f t="shared" si="9"/>
        <v>2.7459999999999998E-2</v>
      </c>
      <c r="AD12" s="300">
        <f t="shared" si="9"/>
        <v>0.11566800000000001</v>
      </c>
      <c r="AE12" s="188">
        <f t="shared" si="10"/>
        <v>28.005119999999998</v>
      </c>
      <c r="AF12" s="210">
        <f t="shared" si="11"/>
        <v>4.3935999999999993</v>
      </c>
      <c r="AG12" s="190">
        <f t="shared" si="11"/>
        <v>18.506880000000002</v>
      </c>
    </row>
    <row r="13" spans="1:33" s="182" customFormat="1" x14ac:dyDescent="0.25">
      <c r="A13" s="170">
        <v>11</v>
      </c>
      <c r="B13" s="204" t="s">
        <v>19</v>
      </c>
      <c r="C13" s="171" t="s">
        <v>6</v>
      </c>
      <c r="D13" s="171">
        <v>1</v>
      </c>
      <c r="E13" s="171">
        <v>3</v>
      </c>
      <c r="F13" s="180">
        <v>3</v>
      </c>
      <c r="G13" s="168">
        <v>9.0240000000000009</v>
      </c>
      <c r="H13" s="168">
        <v>5.0399999999999991</v>
      </c>
      <c r="I13" s="181">
        <v>6.8</v>
      </c>
      <c r="J13" s="182">
        <v>6.32</v>
      </c>
      <c r="K13" s="182">
        <v>2.6</v>
      </c>
      <c r="L13" s="183">
        <v>7.1</v>
      </c>
      <c r="M13" s="181">
        <v>15.299999999999999</v>
      </c>
      <c r="N13" s="184">
        <v>0.99</v>
      </c>
      <c r="O13" s="184">
        <v>5.6</v>
      </c>
      <c r="P13" s="184">
        <v>9.629999999999999</v>
      </c>
      <c r="Q13" s="181">
        <v>0.9</v>
      </c>
      <c r="R13" s="181">
        <v>4.3</v>
      </c>
      <c r="S13" s="300">
        <f t="shared" si="0"/>
        <v>5.7031680000000008E-2</v>
      </c>
      <c r="T13" s="300">
        <f t="shared" si="1"/>
        <v>2.3462400000000001E-2</v>
      </c>
      <c r="U13" s="300">
        <f t="shared" si="2"/>
        <v>6.40704E-2</v>
      </c>
      <c r="V13" s="301">
        <f t="shared" si="3"/>
        <v>7.7111999999999986E-2</v>
      </c>
      <c r="W13" s="301">
        <f t="shared" si="4"/>
        <v>4.9895999999999994E-3</v>
      </c>
      <c r="X13" s="301">
        <f t="shared" si="5"/>
        <v>2.8223999999999992E-2</v>
      </c>
      <c r="Y13" s="301">
        <f t="shared" si="6"/>
        <v>6.5484000000000001E-2</v>
      </c>
      <c r="Z13" s="300">
        <f t="shared" si="7"/>
        <v>6.1200000000000004E-3</v>
      </c>
      <c r="AA13" s="300">
        <f t="shared" si="8"/>
        <v>2.9239999999999999E-2</v>
      </c>
      <c r="AB13" s="300">
        <f t="shared" si="9"/>
        <v>0.19962767999999997</v>
      </c>
      <c r="AC13" s="300">
        <f t="shared" si="9"/>
        <v>3.4572000000000006E-2</v>
      </c>
      <c r="AD13" s="300">
        <f t="shared" si="9"/>
        <v>0.1215344</v>
      </c>
      <c r="AE13" s="188">
        <f t="shared" si="10"/>
        <v>29.944151999999995</v>
      </c>
      <c r="AF13" s="210">
        <f t="shared" si="11"/>
        <v>5.5315200000000004</v>
      </c>
      <c r="AG13" s="190">
        <f t="shared" si="11"/>
        <v>19.445504</v>
      </c>
    </row>
    <row r="14" spans="1:33" s="182" customFormat="1" x14ac:dyDescent="0.25">
      <c r="A14" s="170">
        <v>12</v>
      </c>
      <c r="B14" s="204" t="s">
        <v>19</v>
      </c>
      <c r="C14" s="171" t="s">
        <v>6</v>
      </c>
      <c r="D14" s="171">
        <v>1</v>
      </c>
      <c r="E14" s="171">
        <v>3</v>
      </c>
      <c r="F14" s="180">
        <v>4</v>
      </c>
      <c r="G14" s="168">
        <v>8.4960000000000004</v>
      </c>
      <c r="H14" s="168">
        <v>4.0655999999999999</v>
      </c>
      <c r="I14" s="181">
        <v>6.4</v>
      </c>
      <c r="J14" s="182">
        <v>6.24</v>
      </c>
      <c r="K14" s="182">
        <v>2.4</v>
      </c>
      <c r="L14" s="183">
        <v>7.8</v>
      </c>
      <c r="M14" s="181">
        <v>16</v>
      </c>
      <c r="N14" s="184">
        <v>1.04</v>
      </c>
      <c r="O14" s="184">
        <v>6.5</v>
      </c>
      <c r="P14" s="184">
        <v>9.9</v>
      </c>
      <c r="Q14" s="181">
        <v>0.97</v>
      </c>
      <c r="R14" s="181">
        <v>5.3</v>
      </c>
      <c r="S14" s="300">
        <f t="shared" si="0"/>
        <v>5.3015040000000006E-2</v>
      </c>
      <c r="T14" s="300">
        <f t="shared" si="1"/>
        <v>2.0390399999999999E-2</v>
      </c>
      <c r="U14" s="300">
        <f t="shared" si="2"/>
        <v>6.6268800000000003E-2</v>
      </c>
      <c r="V14" s="301">
        <f t="shared" si="3"/>
        <v>6.5049599999999999E-2</v>
      </c>
      <c r="W14" s="301">
        <f t="shared" si="4"/>
        <v>4.228224E-3</v>
      </c>
      <c r="X14" s="301">
        <f t="shared" si="5"/>
        <v>2.6426400000000003E-2</v>
      </c>
      <c r="Y14" s="301">
        <f t="shared" si="6"/>
        <v>6.336E-2</v>
      </c>
      <c r="Z14" s="300">
        <f t="shared" si="7"/>
        <v>6.208E-3</v>
      </c>
      <c r="AA14" s="300">
        <f t="shared" si="8"/>
        <v>3.3919999999999999E-2</v>
      </c>
      <c r="AB14" s="300">
        <f t="shared" si="9"/>
        <v>0.18142464</v>
      </c>
      <c r="AC14" s="300">
        <f t="shared" si="9"/>
        <v>3.0826623999999997E-2</v>
      </c>
      <c r="AD14" s="300">
        <f t="shared" si="9"/>
        <v>0.12661520000000001</v>
      </c>
      <c r="AE14" s="188">
        <f t="shared" si="10"/>
        <v>27.213695999999999</v>
      </c>
      <c r="AF14" s="210">
        <f t="shared" si="11"/>
        <v>4.9322598399999995</v>
      </c>
      <c r="AG14" s="190">
        <f t="shared" si="11"/>
        <v>20.258431999999999</v>
      </c>
    </row>
    <row r="15" spans="1:33" s="182" customFormat="1" x14ac:dyDescent="0.25">
      <c r="A15" s="170">
        <v>13</v>
      </c>
      <c r="B15" s="204" t="s">
        <v>19</v>
      </c>
      <c r="C15" s="180" t="s">
        <v>5</v>
      </c>
      <c r="D15" s="171">
        <v>1</v>
      </c>
      <c r="E15" s="171">
        <v>4</v>
      </c>
      <c r="F15" s="180">
        <v>1</v>
      </c>
      <c r="G15" s="168">
        <v>7.7440000000000015</v>
      </c>
      <c r="H15" s="168">
        <v>5.0880000000000001</v>
      </c>
      <c r="I15" s="181">
        <v>8.4</v>
      </c>
      <c r="J15" s="182">
        <v>6.4799999999999995</v>
      </c>
      <c r="K15" s="182">
        <v>3.5</v>
      </c>
      <c r="L15" s="183">
        <v>6.5</v>
      </c>
      <c r="M15" s="181">
        <v>17.5</v>
      </c>
      <c r="N15" s="184">
        <v>1.33</v>
      </c>
      <c r="O15" s="184">
        <v>5.6</v>
      </c>
      <c r="P15" s="184">
        <v>11.25</v>
      </c>
      <c r="Q15" s="181">
        <v>0.85</v>
      </c>
      <c r="R15" s="181">
        <v>4.3</v>
      </c>
      <c r="S15" s="300">
        <f t="shared" si="0"/>
        <v>5.018112000000001E-2</v>
      </c>
      <c r="T15" s="300">
        <f t="shared" si="1"/>
        <v>2.7104000000000007E-2</v>
      </c>
      <c r="U15" s="300">
        <f t="shared" si="2"/>
        <v>5.0336000000000013E-2</v>
      </c>
      <c r="V15" s="301">
        <f t="shared" si="3"/>
        <v>8.9040000000000008E-2</v>
      </c>
      <c r="W15" s="301">
        <f t="shared" si="4"/>
        <v>6.7670400000000002E-3</v>
      </c>
      <c r="X15" s="301">
        <f t="shared" si="5"/>
        <v>2.8492799999999999E-2</v>
      </c>
      <c r="Y15" s="301">
        <f t="shared" si="6"/>
        <v>9.4500000000000001E-2</v>
      </c>
      <c r="Z15" s="300">
        <f t="shared" si="7"/>
        <v>7.1399999999999996E-3</v>
      </c>
      <c r="AA15" s="300">
        <f t="shared" si="8"/>
        <v>3.6119999999999999E-2</v>
      </c>
      <c r="AB15" s="300">
        <f t="shared" si="9"/>
        <v>0.23372112000000003</v>
      </c>
      <c r="AC15" s="300">
        <f t="shared" si="9"/>
        <v>4.1011040000000006E-2</v>
      </c>
      <c r="AD15" s="300">
        <f t="shared" si="9"/>
        <v>0.1149488</v>
      </c>
      <c r="AE15" s="188">
        <f t="shared" si="10"/>
        <v>35.058168000000002</v>
      </c>
      <c r="AF15" s="210">
        <f t="shared" si="11"/>
        <v>6.5617664000000016</v>
      </c>
      <c r="AG15" s="190">
        <f t="shared" si="11"/>
        <v>18.391808000000001</v>
      </c>
    </row>
    <row r="16" spans="1:33" s="182" customFormat="1" x14ac:dyDescent="0.25">
      <c r="A16" s="170">
        <v>14</v>
      </c>
      <c r="B16" s="204" t="s">
        <v>19</v>
      </c>
      <c r="C16" s="180" t="s">
        <v>5</v>
      </c>
      <c r="D16" s="171">
        <v>1</v>
      </c>
      <c r="E16" s="171">
        <v>4</v>
      </c>
      <c r="F16" s="180">
        <v>2</v>
      </c>
      <c r="G16" s="168">
        <v>8.4224000000000014</v>
      </c>
      <c r="H16" s="168">
        <v>4.7040000000000006</v>
      </c>
      <c r="I16" s="181">
        <v>7.4</v>
      </c>
      <c r="J16" s="182">
        <v>6</v>
      </c>
      <c r="K16" s="182">
        <v>3.4</v>
      </c>
      <c r="L16" s="183">
        <v>6.9</v>
      </c>
      <c r="M16" s="181">
        <v>18</v>
      </c>
      <c r="N16" s="184">
        <v>1.34</v>
      </c>
      <c r="O16" s="184">
        <v>5.0999999999999996</v>
      </c>
      <c r="P16" s="184">
        <v>12.06</v>
      </c>
      <c r="Q16" s="181">
        <v>0.9</v>
      </c>
      <c r="R16" s="181">
        <v>4.9000000000000004</v>
      </c>
      <c r="S16" s="300">
        <f t="shared" si="0"/>
        <v>5.0534400000000007E-2</v>
      </c>
      <c r="T16" s="300">
        <f t="shared" si="1"/>
        <v>2.8636160000000004E-2</v>
      </c>
      <c r="U16" s="300">
        <f t="shared" si="2"/>
        <v>5.811456000000001E-2</v>
      </c>
      <c r="V16" s="301">
        <f t="shared" si="3"/>
        <v>8.4672000000000011E-2</v>
      </c>
      <c r="W16" s="301">
        <f t="shared" si="4"/>
        <v>6.3033600000000018E-3</v>
      </c>
      <c r="X16" s="301">
        <f t="shared" si="5"/>
        <v>2.3990400000000002E-2</v>
      </c>
      <c r="Y16" s="301">
        <f t="shared" si="6"/>
        <v>8.9244000000000018E-2</v>
      </c>
      <c r="Z16" s="300">
        <f t="shared" si="7"/>
        <v>6.6600000000000001E-3</v>
      </c>
      <c r="AA16" s="300">
        <f t="shared" si="8"/>
        <v>3.6260000000000008E-2</v>
      </c>
      <c r="AB16" s="300">
        <f t="shared" si="9"/>
        <v>0.22445040000000002</v>
      </c>
      <c r="AC16" s="300">
        <f t="shared" si="9"/>
        <v>4.1599520000000008E-2</v>
      </c>
      <c r="AD16" s="300">
        <f t="shared" si="9"/>
        <v>0.11836496000000002</v>
      </c>
      <c r="AE16" s="188">
        <f t="shared" si="10"/>
        <v>33.667560000000002</v>
      </c>
      <c r="AF16" s="210">
        <f t="shared" si="11"/>
        <v>6.655923200000001</v>
      </c>
      <c r="AG16" s="190">
        <f t="shared" si="11"/>
        <v>18.938393600000005</v>
      </c>
    </row>
    <row r="17" spans="1:33" s="182" customFormat="1" ht="15.75" customHeight="1" x14ac:dyDescent="0.25">
      <c r="A17" s="170">
        <v>15</v>
      </c>
      <c r="B17" s="171" t="s">
        <v>19</v>
      </c>
      <c r="C17" s="180" t="s">
        <v>5</v>
      </c>
      <c r="D17" s="171">
        <v>1</v>
      </c>
      <c r="E17" s="171">
        <v>4</v>
      </c>
      <c r="F17" s="180">
        <v>3</v>
      </c>
      <c r="G17" s="168">
        <v>8.4160000000000021</v>
      </c>
      <c r="H17" s="168">
        <v>4.2335999999999991</v>
      </c>
      <c r="I17" s="181">
        <v>7.6000000000000005</v>
      </c>
      <c r="J17" s="182">
        <v>6.24</v>
      </c>
      <c r="K17" s="182">
        <v>3.2</v>
      </c>
      <c r="L17" s="183">
        <v>6.1</v>
      </c>
      <c r="M17" s="181">
        <v>19</v>
      </c>
      <c r="N17" s="184">
        <v>1.39</v>
      </c>
      <c r="O17" s="184">
        <v>5.3</v>
      </c>
      <c r="P17" s="184">
        <v>11.34</v>
      </c>
      <c r="Q17" s="181">
        <v>0.8</v>
      </c>
      <c r="R17" s="181">
        <v>3.7</v>
      </c>
      <c r="S17" s="300">
        <f t="shared" si="0"/>
        <v>5.2515840000000022E-2</v>
      </c>
      <c r="T17" s="300">
        <f t="shared" si="1"/>
        <v>2.6931200000000009E-2</v>
      </c>
      <c r="U17" s="300">
        <f t="shared" si="2"/>
        <v>5.1337600000000011E-2</v>
      </c>
      <c r="V17" s="301">
        <f t="shared" si="3"/>
        <v>8.0438399999999993E-2</v>
      </c>
      <c r="W17" s="301">
        <f t="shared" si="4"/>
        <v>5.8847039999999984E-3</v>
      </c>
      <c r="X17" s="301">
        <f t="shared" si="5"/>
        <v>2.2438079999999996E-2</v>
      </c>
      <c r="Y17" s="301">
        <f t="shared" si="6"/>
        <v>8.6184000000000011E-2</v>
      </c>
      <c r="Z17" s="300">
        <f t="shared" si="7"/>
        <v>6.0800000000000012E-3</v>
      </c>
      <c r="AA17" s="300">
        <f t="shared" si="8"/>
        <v>2.8120000000000006E-2</v>
      </c>
      <c r="AB17" s="300">
        <f t="shared" si="9"/>
        <v>0.21913824000000001</v>
      </c>
      <c r="AC17" s="300">
        <f t="shared" si="9"/>
        <v>3.8895904000000009E-2</v>
      </c>
      <c r="AD17" s="300">
        <f t="shared" si="9"/>
        <v>0.10189568000000002</v>
      </c>
      <c r="AE17" s="188">
        <f t="shared" si="10"/>
        <v>32.870736000000008</v>
      </c>
      <c r="AF17" s="210">
        <f t="shared" si="11"/>
        <v>6.2233446400000014</v>
      </c>
      <c r="AG17" s="190">
        <f t="shared" si="11"/>
        <v>16.303308800000003</v>
      </c>
    </row>
    <row r="18" spans="1:33" s="182" customFormat="1" ht="16.5" thickBot="1" x14ac:dyDescent="0.3">
      <c r="A18" s="170">
        <v>16</v>
      </c>
      <c r="B18" s="171" t="s">
        <v>19</v>
      </c>
      <c r="C18" s="180" t="s">
        <v>5</v>
      </c>
      <c r="D18" s="171">
        <v>1</v>
      </c>
      <c r="E18" s="171">
        <v>4</v>
      </c>
      <c r="F18" s="180">
        <v>4</v>
      </c>
      <c r="G18" s="168">
        <v>7.5520000000000014</v>
      </c>
      <c r="H18" s="168">
        <v>5.9112</v>
      </c>
      <c r="I18" s="181">
        <v>9.1999999999999993</v>
      </c>
      <c r="J18" s="182">
        <v>6.4799999999999995</v>
      </c>
      <c r="K18" s="182">
        <v>3.3</v>
      </c>
      <c r="L18" s="183">
        <v>7.4</v>
      </c>
      <c r="M18" s="181">
        <v>18</v>
      </c>
      <c r="N18" s="184">
        <v>1.26</v>
      </c>
      <c r="O18" s="184">
        <v>5.8</v>
      </c>
      <c r="P18" s="184">
        <v>10.89</v>
      </c>
      <c r="Q18" s="181">
        <v>0.9</v>
      </c>
      <c r="R18" s="181">
        <v>5.5</v>
      </c>
      <c r="S18" s="300">
        <f t="shared" si="0"/>
        <v>4.8936960000000009E-2</v>
      </c>
      <c r="T18" s="300">
        <f t="shared" si="1"/>
        <v>2.4921600000000002E-2</v>
      </c>
      <c r="U18" s="300">
        <f t="shared" si="2"/>
        <v>5.5884800000000012E-2</v>
      </c>
      <c r="V18" s="301">
        <f t="shared" si="3"/>
        <v>0.1064016</v>
      </c>
      <c r="W18" s="301">
        <f t="shared" si="4"/>
        <v>7.4481119999999998E-3</v>
      </c>
      <c r="X18" s="301">
        <f t="shared" si="5"/>
        <v>3.4284959999999996E-2</v>
      </c>
      <c r="Y18" s="301">
        <f t="shared" si="6"/>
        <v>0.100188</v>
      </c>
      <c r="Z18" s="300">
        <f t="shared" si="7"/>
        <v>8.2799999999999992E-3</v>
      </c>
      <c r="AA18" s="300">
        <f t="shared" si="8"/>
        <v>5.0599999999999992E-2</v>
      </c>
      <c r="AB18" s="300">
        <f t="shared" si="9"/>
        <v>0.25552656000000001</v>
      </c>
      <c r="AC18" s="300">
        <f t="shared" si="9"/>
        <v>4.0649712000000005E-2</v>
      </c>
      <c r="AD18" s="300">
        <f t="shared" si="9"/>
        <v>0.14076976000000002</v>
      </c>
      <c r="AE18" s="201">
        <f t="shared" si="10"/>
        <v>38.328984000000005</v>
      </c>
      <c r="AF18" s="202">
        <f t="shared" si="11"/>
        <v>6.5039539200000007</v>
      </c>
      <c r="AG18" s="203">
        <f t="shared" si="11"/>
        <v>22.523161600000002</v>
      </c>
    </row>
    <row r="19" spans="1:33" s="174" customFormat="1" x14ac:dyDescent="0.25">
      <c r="A19" s="166">
        <v>17</v>
      </c>
      <c r="B19" s="172" t="s">
        <v>20</v>
      </c>
      <c r="C19" s="179" t="s">
        <v>4</v>
      </c>
      <c r="D19" s="167">
        <v>2</v>
      </c>
      <c r="E19" s="167">
        <v>1</v>
      </c>
      <c r="F19" s="179">
        <v>1</v>
      </c>
      <c r="G19" s="173">
        <v>9.4</v>
      </c>
      <c r="H19" s="173">
        <v>5.62</v>
      </c>
      <c r="I19" s="191">
        <v>8.8000000000000007</v>
      </c>
      <c r="J19" s="192">
        <v>5.9</v>
      </c>
      <c r="K19" s="192">
        <v>3.4</v>
      </c>
      <c r="L19" s="193">
        <v>7.4</v>
      </c>
      <c r="M19" s="191">
        <v>18.600000000000001</v>
      </c>
      <c r="N19" s="192">
        <v>1.3050000000000002</v>
      </c>
      <c r="O19" s="192">
        <v>5.8179999999999996</v>
      </c>
      <c r="P19" s="192">
        <v>10.16</v>
      </c>
      <c r="Q19" s="191">
        <v>0.88</v>
      </c>
      <c r="R19" s="191">
        <v>4.6109999999999998</v>
      </c>
      <c r="S19" s="302">
        <f t="shared" si="0"/>
        <v>5.5460000000000009E-2</v>
      </c>
      <c r="T19" s="302">
        <f t="shared" si="1"/>
        <v>3.1960000000000002E-2</v>
      </c>
      <c r="U19" s="302">
        <f t="shared" si="2"/>
        <v>6.9559999999999997E-2</v>
      </c>
      <c r="V19" s="302">
        <f t="shared" si="3"/>
        <v>0.10453200000000001</v>
      </c>
      <c r="W19" s="302">
        <f t="shared" si="4"/>
        <v>7.3341000000000014E-3</v>
      </c>
      <c r="X19" s="302">
        <f>O32*H19/1000</f>
        <v>2.3789459999999998E-2</v>
      </c>
      <c r="Y19" s="302">
        <f>P19*I19/1000</f>
        <v>8.9408000000000015E-2</v>
      </c>
      <c r="Z19" s="302">
        <f t="shared" si="7"/>
        <v>7.7440000000000009E-3</v>
      </c>
      <c r="AA19" s="302">
        <f t="shared" si="8"/>
        <v>4.0576799999999996E-2</v>
      </c>
      <c r="AB19" s="302">
        <f t="shared" ref="AB19:AD34" si="12">S19+V19+Y19</f>
        <v>0.24940000000000004</v>
      </c>
      <c r="AC19" s="302">
        <f t="shared" si="12"/>
        <v>4.7038100000000006E-2</v>
      </c>
      <c r="AD19" s="302">
        <f t="shared" si="12"/>
        <v>0.13392625999999999</v>
      </c>
      <c r="AE19" s="188">
        <f>AB19*150000/1000</f>
        <v>37.410000000000011</v>
      </c>
      <c r="AF19" s="189">
        <f>AC19*160000/1000</f>
        <v>7.5260960000000017</v>
      </c>
      <c r="AG19" s="190">
        <f>AD19*160000/1000</f>
        <v>21.428201600000001</v>
      </c>
    </row>
    <row r="20" spans="1:33" s="174" customFormat="1" x14ac:dyDescent="0.25">
      <c r="A20" s="170">
        <v>18</v>
      </c>
      <c r="B20" s="175" t="s">
        <v>20</v>
      </c>
      <c r="C20" s="180" t="s">
        <v>4</v>
      </c>
      <c r="D20" s="171">
        <v>2</v>
      </c>
      <c r="E20" s="171">
        <v>1</v>
      </c>
      <c r="F20" s="180">
        <v>2</v>
      </c>
      <c r="G20" s="168">
        <v>9.1999999999999993</v>
      </c>
      <c r="H20" s="168">
        <v>5.0263999999999998</v>
      </c>
      <c r="I20" s="181">
        <v>7.4</v>
      </c>
      <c r="J20" s="182">
        <v>6.1</v>
      </c>
      <c r="K20" s="182">
        <v>3.4</v>
      </c>
      <c r="L20" s="183">
        <v>6.9</v>
      </c>
      <c r="M20" s="181">
        <v>18.5</v>
      </c>
      <c r="N20" s="182">
        <v>1.35</v>
      </c>
      <c r="O20" s="182">
        <v>4.5649999999999995</v>
      </c>
      <c r="P20" s="182">
        <v>10.86</v>
      </c>
      <c r="Q20" s="181">
        <v>0.98</v>
      </c>
      <c r="R20" s="181">
        <v>5.4809999999999999</v>
      </c>
      <c r="S20" s="300">
        <f t="shared" si="0"/>
        <v>5.6119999999999989E-2</v>
      </c>
      <c r="T20" s="300">
        <f t="shared" si="1"/>
        <v>3.1279999999999995E-2</v>
      </c>
      <c r="U20" s="300">
        <f t="shared" si="2"/>
        <v>6.3479999999999995E-2</v>
      </c>
      <c r="V20" s="300">
        <f t="shared" si="3"/>
        <v>9.2988399999999999E-2</v>
      </c>
      <c r="W20" s="300">
        <f t="shared" si="4"/>
        <v>6.7856399999999999E-3</v>
      </c>
      <c r="X20" s="300">
        <f>O33*H20/1000</f>
        <v>2.2528324799999999E-2</v>
      </c>
      <c r="Y20" s="300">
        <f>P20*I20/1000</f>
        <v>8.0364000000000005E-2</v>
      </c>
      <c r="Z20" s="300">
        <f t="shared" si="7"/>
        <v>7.2519999999999998E-3</v>
      </c>
      <c r="AA20" s="300">
        <f>R29*I20/1000</f>
        <v>2.76834E-2</v>
      </c>
      <c r="AB20" s="300">
        <f t="shared" si="12"/>
        <v>0.22947239999999997</v>
      </c>
      <c r="AC20" s="300">
        <f t="shared" si="12"/>
        <v>4.5317639999999999E-2</v>
      </c>
      <c r="AD20" s="300">
        <f t="shared" si="12"/>
        <v>0.11369172479999999</v>
      </c>
      <c r="AE20" s="188">
        <f t="shared" ref="AE20:AE34" si="13">AB20*150000/1000</f>
        <v>34.42085999999999</v>
      </c>
      <c r="AF20" s="189">
        <f t="shared" ref="AF20:AG34" si="14">AC20*160000/1000</f>
        <v>7.2508223999999997</v>
      </c>
      <c r="AG20" s="190">
        <f t="shared" si="14"/>
        <v>18.190675968000001</v>
      </c>
    </row>
    <row r="21" spans="1:33" s="174" customFormat="1" x14ac:dyDescent="0.25">
      <c r="A21" s="170">
        <v>19</v>
      </c>
      <c r="B21" s="175" t="s">
        <v>20</v>
      </c>
      <c r="C21" s="180" t="s">
        <v>4</v>
      </c>
      <c r="D21" s="171">
        <v>2</v>
      </c>
      <c r="E21" s="171">
        <v>1</v>
      </c>
      <c r="F21" s="180">
        <v>3</v>
      </c>
      <c r="G21" s="168">
        <v>9.1</v>
      </c>
      <c r="H21" s="168">
        <v>5.35</v>
      </c>
      <c r="I21" s="181">
        <v>8.4</v>
      </c>
      <c r="J21" s="182">
        <v>6.3</v>
      </c>
      <c r="K21" s="182">
        <v>3.1</v>
      </c>
      <c r="L21" s="183">
        <v>7.7</v>
      </c>
      <c r="M21" s="181">
        <v>18.8</v>
      </c>
      <c r="N21" s="182">
        <v>1.1970000000000001</v>
      </c>
      <c r="O21" s="182">
        <v>5.4820000000000002</v>
      </c>
      <c r="P21" s="182">
        <v>11.2</v>
      </c>
      <c r="Q21" s="181">
        <v>0.71200000000000008</v>
      </c>
      <c r="R21" s="181">
        <v>4.7850000000000001</v>
      </c>
      <c r="S21" s="300">
        <f t="shared" si="0"/>
        <v>5.7329999999999999E-2</v>
      </c>
      <c r="T21" s="300">
        <f>K25*G21/1000</f>
        <v>2.2749999999999999E-2</v>
      </c>
      <c r="U21" s="300">
        <f t="shared" si="2"/>
        <v>7.0069999999999993E-2</v>
      </c>
      <c r="V21" s="300">
        <f t="shared" si="3"/>
        <v>0.10058</v>
      </c>
      <c r="W21" s="300">
        <f>N31*H21/1000</f>
        <v>7.4632499999999985E-3</v>
      </c>
      <c r="X21" s="300">
        <f t="shared" ref="X21:X34" si="15">O21*H21/1000</f>
        <v>2.9328699999999999E-2</v>
      </c>
      <c r="Y21" s="300">
        <f>P27*I21/1000</f>
        <v>7.4995200000000012E-2</v>
      </c>
      <c r="Z21" s="300">
        <f>Q26*I21/1000</f>
        <v>5.9808000000000014E-3</v>
      </c>
      <c r="AA21" s="300">
        <f>R32*I21/1000</f>
        <v>3.0332400000000002E-2</v>
      </c>
      <c r="AB21" s="300">
        <f t="shared" si="12"/>
        <v>0.23290520000000001</v>
      </c>
      <c r="AC21" s="300">
        <f t="shared" si="12"/>
        <v>3.6194049999999998E-2</v>
      </c>
      <c r="AD21" s="300">
        <f t="shared" si="12"/>
        <v>0.12973109999999999</v>
      </c>
      <c r="AE21" s="188">
        <f t="shared" si="13"/>
        <v>34.935780000000001</v>
      </c>
      <c r="AF21" s="189">
        <f t="shared" si="14"/>
        <v>5.791048</v>
      </c>
      <c r="AG21" s="190">
        <f t="shared" si="14"/>
        <v>20.756975999999998</v>
      </c>
    </row>
    <row r="22" spans="1:33" s="174" customFormat="1" x14ac:dyDescent="0.25">
      <c r="A22" s="170">
        <v>20</v>
      </c>
      <c r="B22" s="175" t="s">
        <v>20</v>
      </c>
      <c r="C22" s="180" t="s">
        <v>4</v>
      </c>
      <c r="D22" s="171">
        <v>2</v>
      </c>
      <c r="E22" s="171">
        <v>1</v>
      </c>
      <c r="F22" s="180">
        <v>4</v>
      </c>
      <c r="G22" s="168">
        <v>9.8320000000000007</v>
      </c>
      <c r="H22" s="168">
        <v>5.8</v>
      </c>
      <c r="I22" s="181">
        <v>9.4</v>
      </c>
      <c r="J22" s="182">
        <v>5.8</v>
      </c>
      <c r="K22" s="182">
        <v>3.8</v>
      </c>
      <c r="L22" s="183">
        <v>6.9</v>
      </c>
      <c r="M22" s="181">
        <v>19.100000000000001</v>
      </c>
      <c r="N22" s="182">
        <v>1.2509999999999999</v>
      </c>
      <c r="O22" s="182">
        <v>5.4820000000000002</v>
      </c>
      <c r="P22" s="182">
        <v>10.336</v>
      </c>
      <c r="Q22" s="181">
        <v>0.80100000000000005</v>
      </c>
      <c r="R22" s="181">
        <v>4.6109999999999998</v>
      </c>
      <c r="S22" s="300">
        <f t="shared" si="0"/>
        <v>5.7025600000000003E-2</v>
      </c>
      <c r="T22" s="300">
        <f>K22*G22/1000</f>
        <v>3.7361600000000002E-2</v>
      </c>
      <c r="U22" s="300">
        <f t="shared" si="2"/>
        <v>6.7840800000000007E-2</v>
      </c>
      <c r="V22" s="300">
        <f t="shared" si="3"/>
        <v>0.11078</v>
      </c>
      <c r="W22" s="300">
        <f>N33*H22/1000</f>
        <v>7.0585999999999999E-3</v>
      </c>
      <c r="X22" s="300">
        <f t="shared" si="15"/>
        <v>3.17956E-2</v>
      </c>
      <c r="Y22" s="300">
        <f>P31*I22/1000</f>
        <v>9.2383199999999999E-2</v>
      </c>
      <c r="Z22" s="300">
        <f>Q28*I22/1000</f>
        <v>7.1440000000000002E-3</v>
      </c>
      <c r="AA22" s="300">
        <f>R22*I22/1000</f>
        <v>4.3343400000000004E-2</v>
      </c>
      <c r="AB22" s="300">
        <f t="shared" si="12"/>
        <v>0.2601888</v>
      </c>
      <c r="AC22" s="300">
        <f t="shared" si="12"/>
        <v>5.1564199999999998E-2</v>
      </c>
      <c r="AD22" s="300">
        <f t="shared" si="12"/>
        <v>0.14297980000000002</v>
      </c>
      <c r="AE22" s="188">
        <f t="shared" si="13"/>
        <v>39.028320000000001</v>
      </c>
      <c r="AF22" s="189">
        <f t="shared" si="14"/>
        <v>8.2502719999999989</v>
      </c>
      <c r="AG22" s="190">
        <f t="shared" si="14"/>
        <v>22.876768000000002</v>
      </c>
    </row>
    <row r="23" spans="1:33" s="174" customFormat="1" x14ac:dyDescent="0.25">
      <c r="A23" s="170">
        <v>21</v>
      </c>
      <c r="B23" s="175" t="s">
        <v>20</v>
      </c>
      <c r="C23" s="180" t="s">
        <v>7</v>
      </c>
      <c r="D23" s="171">
        <v>2</v>
      </c>
      <c r="E23" s="171">
        <v>2</v>
      </c>
      <c r="F23" s="180">
        <v>1</v>
      </c>
      <c r="G23" s="168">
        <v>4.5</v>
      </c>
      <c r="H23" s="168">
        <v>3.06</v>
      </c>
      <c r="I23" s="181">
        <v>3.1</v>
      </c>
      <c r="J23" s="182">
        <v>4.2</v>
      </c>
      <c r="K23" s="182">
        <v>2.4</v>
      </c>
      <c r="L23" s="183">
        <v>6.5</v>
      </c>
      <c r="M23" s="181">
        <v>7.3592000000000004</v>
      </c>
      <c r="N23" s="182">
        <v>0.77</v>
      </c>
      <c r="O23" s="182">
        <v>3.2369999999999997</v>
      </c>
      <c r="P23" s="182">
        <v>6.2694000000000001</v>
      </c>
      <c r="Q23" s="181">
        <v>0.623</v>
      </c>
      <c r="R23" s="181">
        <v>2.7410000000000001</v>
      </c>
      <c r="S23" s="300">
        <f t="shared" si="0"/>
        <v>1.8900000000000004E-2</v>
      </c>
      <c r="T23" s="300">
        <f>L32*G23/1000</f>
        <v>2.4300000000000002E-2</v>
      </c>
      <c r="U23" s="300">
        <f t="shared" si="2"/>
        <v>2.9250000000000002E-2</v>
      </c>
      <c r="V23" s="300">
        <f t="shared" si="3"/>
        <v>2.2519152000000001E-2</v>
      </c>
      <c r="W23" s="300">
        <f>N23*H23/1000</f>
        <v>2.3562000000000001E-3</v>
      </c>
      <c r="X23" s="300">
        <f t="shared" si="15"/>
        <v>9.9052199999999993E-3</v>
      </c>
      <c r="Y23" s="300">
        <f>P32*I23/1000</f>
        <v>2.84301E-2</v>
      </c>
      <c r="Z23" s="300">
        <f>Q23*I23/1000</f>
        <v>1.9312999999999999E-3</v>
      </c>
      <c r="AA23" s="300">
        <f>R30*I23/1000</f>
        <v>1.1597099999999999E-2</v>
      </c>
      <c r="AB23" s="300">
        <f t="shared" si="12"/>
        <v>6.9849252000000001E-2</v>
      </c>
      <c r="AC23" s="300">
        <f t="shared" si="12"/>
        <v>2.8587500000000002E-2</v>
      </c>
      <c r="AD23" s="300">
        <f t="shared" si="12"/>
        <v>5.0752320000000004E-2</v>
      </c>
      <c r="AE23" s="188">
        <f t="shared" si="13"/>
        <v>10.477387800000001</v>
      </c>
      <c r="AF23" s="189">
        <f t="shared" si="14"/>
        <v>4.5739999999999998</v>
      </c>
      <c r="AG23" s="190">
        <f t="shared" si="14"/>
        <v>8.120371200000001</v>
      </c>
    </row>
    <row r="24" spans="1:33" s="174" customFormat="1" x14ac:dyDescent="0.25">
      <c r="A24" s="170">
        <v>22</v>
      </c>
      <c r="B24" s="175" t="s">
        <v>20</v>
      </c>
      <c r="C24" s="180" t="s">
        <v>7</v>
      </c>
      <c r="D24" s="171">
        <v>2</v>
      </c>
      <c r="E24" s="171">
        <v>2</v>
      </c>
      <c r="F24" s="180">
        <v>2</v>
      </c>
      <c r="G24" s="168">
        <v>4.0999999999999996</v>
      </c>
      <c r="H24" s="168">
        <v>2.42</v>
      </c>
      <c r="I24" s="181">
        <v>2.8800000000000003</v>
      </c>
      <c r="J24" s="182">
        <v>4.4000000000000004</v>
      </c>
      <c r="K24" s="182">
        <v>2.5</v>
      </c>
      <c r="L24" s="183">
        <v>6.9</v>
      </c>
      <c r="M24" s="181">
        <v>7.8280000000000003</v>
      </c>
      <c r="N24" s="182">
        <v>0.86</v>
      </c>
      <c r="O24" s="182">
        <v>3.6840000000000002</v>
      </c>
      <c r="P24" s="182">
        <v>7.3709999999999996</v>
      </c>
      <c r="Q24" s="181">
        <v>0.53400000000000003</v>
      </c>
      <c r="R24" s="181">
        <v>3.306</v>
      </c>
      <c r="S24" s="300">
        <f t="shared" si="0"/>
        <v>1.804E-2</v>
      </c>
      <c r="T24" s="300">
        <f>K24*G24/1000</f>
        <v>1.025E-2</v>
      </c>
      <c r="U24" s="300">
        <f t="shared" si="2"/>
        <v>2.8289999999999999E-2</v>
      </c>
      <c r="V24" s="300">
        <f t="shared" si="3"/>
        <v>1.894376E-2</v>
      </c>
      <c r="W24" s="300">
        <f>N28*H24/1000</f>
        <v>2.4829199999999996E-3</v>
      </c>
      <c r="X24" s="300">
        <f t="shared" si="15"/>
        <v>8.9152800000000011E-3</v>
      </c>
      <c r="Y24" s="300">
        <f>P33*I24/1000</f>
        <v>2.9963520000000004E-2</v>
      </c>
      <c r="Z24" s="300">
        <f>Q24*I24/1000</f>
        <v>1.5379200000000001E-3</v>
      </c>
      <c r="AA24" s="300">
        <f>R34*I24/1000</f>
        <v>9.2736000000000016E-3</v>
      </c>
      <c r="AB24" s="300">
        <f t="shared" si="12"/>
        <v>6.6947280000000012E-2</v>
      </c>
      <c r="AC24" s="300">
        <f t="shared" si="12"/>
        <v>1.427084E-2</v>
      </c>
      <c r="AD24" s="300">
        <f t="shared" si="12"/>
        <v>4.647888E-2</v>
      </c>
      <c r="AE24" s="188">
        <f t="shared" si="13"/>
        <v>10.042092000000002</v>
      </c>
      <c r="AF24" s="189">
        <f t="shared" si="14"/>
        <v>2.2833344000000002</v>
      </c>
      <c r="AG24" s="190">
        <f t="shared" si="14"/>
        <v>7.4366208</v>
      </c>
    </row>
    <row r="25" spans="1:33" s="174" customFormat="1" x14ac:dyDescent="0.25">
      <c r="A25" s="170">
        <v>23</v>
      </c>
      <c r="B25" s="175" t="s">
        <v>20</v>
      </c>
      <c r="C25" s="180" t="s">
        <v>7</v>
      </c>
      <c r="D25" s="171">
        <v>2</v>
      </c>
      <c r="E25" s="171">
        <v>2</v>
      </c>
      <c r="F25" s="180">
        <v>3</v>
      </c>
      <c r="G25" s="168">
        <v>3.843</v>
      </c>
      <c r="H25" s="168">
        <v>2.3199999999999998</v>
      </c>
      <c r="I25" s="181">
        <v>3.68</v>
      </c>
      <c r="J25" s="182">
        <v>3.6</v>
      </c>
      <c r="K25" s="182">
        <v>2.5</v>
      </c>
      <c r="L25" s="183">
        <v>6.4</v>
      </c>
      <c r="M25" s="181">
        <v>8.0795999999999992</v>
      </c>
      <c r="N25" s="182">
        <v>0.81</v>
      </c>
      <c r="O25" s="182">
        <v>3.7370000000000001</v>
      </c>
      <c r="P25" s="182">
        <v>6.1597</v>
      </c>
      <c r="Q25" s="181">
        <v>0.42299999999999999</v>
      </c>
      <c r="R25" s="181">
        <v>2.2629999999999999</v>
      </c>
      <c r="S25" s="300">
        <f t="shared" si="0"/>
        <v>1.38348E-2</v>
      </c>
      <c r="T25" s="300">
        <f>K29*G25/1000</f>
        <v>9.9918000000000003E-3</v>
      </c>
      <c r="U25" s="300">
        <f>L34*G25/1000</f>
        <v>2.38266E-2</v>
      </c>
      <c r="V25" s="300">
        <f t="shared" si="3"/>
        <v>1.8744671999999997E-2</v>
      </c>
      <c r="W25" s="300">
        <f>N25*H25/1000</f>
        <v>1.8791999999999999E-3</v>
      </c>
      <c r="X25" s="300">
        <f t="shared" si="15"/>
        <v>8.6698399999999981E-3</v>
      </c>
      <c r="Y25" s="300">
        <f>P25*I25/1000</f>
        <v>2.2667696000000001E-2</v>
      </c>
      <c r="Z25" s="300">
        <f>Q31*I25/1000</f>
        <v>3.2788800000000001E-3</v>
      </c>
      <c r="AA25" s="300">
        <f>R24*I25/1000</f>
        <v>1.2166080000000001E-2</v>
      </c>
      <c r="AB25" s="300">
        <f t="shared" si="12"/>
        <v>5.5247167999999999E-2</v>
      </c>
      <c r="AC25" s="300">
        <f t="shared" si="12"/>
        <v>1.5149879999999999E-2</v>
      </c>
      <c r="AD25" s="300">
        <f t="shared" si="12"/>
        <v>4.4662520000000004E-2</v>
      </c>
      <c r="AE25" s="188">
        <f t="shared" si="13"/>
        <v>8.2870751999999985</v>
      </c>
      <c r="AF25" s="189">
        <f t="shared" si="14"/>
        <v>2.4239807999999998</v>
      </c>
      <c r="AG25" s="190">
        <f t="shared" si="14"/>
        <v>7.1460032000000009</v>
      </c>
    </row>
    <row r="26" spans="1:33" s="174" customFormat="1" x14ac:dyDescent="0.25">
      <c r="A26" s="170">
        <v>24</v>
      </c>
      <c r="B26" s="175" t="s">
        <v>20</v>
      </c>
      <c r="C26" s="180" t="s">
        <v>7</v>
      </c>
      <c r="D26" s="171">
        <v>2</v>
      </c>
      <c r="E26" s="171">
        <v>2</v>
      </c>
      <c r="F26" s="180">
        <v>4</v>
      </c>
      <c r="G26" s="168">
        <v>3.46</v>
      </c>
      <c r="H26" s="168">
        <v>2.14</v>
      </c>
      <c r="I26" s="181">
        <v>3.52</v>
      </c>
      <c r="J26" s="182">
        <v>3.4</v>
      </c>
      <c r="K26" s="182">
        <v>2.7</v>
      </c>
      <c r="L26" s="183">
        <v>7.8</v>
      </c>
      <c r="M26" s="181">
        <v>6.8624000000000001</v>
      </c>
      <c r="N26" s="182">
        <v>0.82</v>
      </c>
      <c r="O26" s="182">
        <v>3.9839999999999995</v>
      </c>
      <c r="P26" s="182">
        <v>7.68</v>
      </c>
      <c r="Q26" s="181">
        <v>0.71200000000000008</v>
      </c>
      <c r="R26" s="181">
        <v>2.8719999999999999</v>
      </c>
      <c r="S26" s="300">
        <f t="shared" si="0"/>
        <v>1.1764E-2</v>
      </c>
      <c r="T26" s="300">
        <f t="shared" ref="T26:T34" si="16">K26*G26/1000</f>
        <v>9.3420000000000013E-3</v>
      </c>
      <c r="U26" s="300">
        <f>L26*G26/1000</f>
        <v>2.6987999999999998E-2</v>
      </c>
      <c r="V26" s="300">
        <f t="shared" si="3"/>
        <v>1.4685536000000001E-2</v>
      </c>
      <c r="W26" s="300">
        <f>N26*H26/1000</f>
        <v>1.7547999999999999E-3</v>
      </c>
      <c r="X26" s="300">
        <f t="shared" si="15"/>
        <v>8.5257600000000003E-3</v>
      </c>
      <c r="Y26" s="300">
        <f>P26*I26/1000</f>
        <v>2.7033600000000001E-2</v>
      </c>
      <c r="Z26" s="300">
        <f>Q32*I26/1000</f>
        <v>2.5062400000000003E-3</v>
      </c>
      <c r="AA26" s="300">
        <f>R26*I26/1000</f>
        <v>1.0109439999999999E-2</v>
      </c>
      <c r="AB26" s="300">
        <f t="shared" si="12"/>
        <v>5.3483136000000001E-2</v>
      </c>
      <c r="AC26" s="300">
        <f t="shared" si="12"/>
        <v>1.360304E-2</v>
      </c>
      <c r="AD26" s="300">
        <f t="shared" si="12"/>
        <v>4.5623199999999996E-2</v>
      </c>
      <c r="AE26" s="188">
        <f t="shared" si="13"/>
        <v>8.0224703999999996</v>
      </c>
      <c r="AF26" s="189">
        <f t="shared" si="14"/>
        <v>2.1764864000000004</v>
      </c>
      <c r="AG26" s="190">
        <f t="shared" si="14"/>
        <v>7.2997119999999995</v>
      </c>
    </row>
    <row r="27" spans="1:33" s="174" customFormat="1" x14ac:dyDescent="0.25">
      <c r="A27" s="170">
        <v>25</v>
      </c>
      <c r="B27" s="175" t="s">
        <v>20</v>
      </c>
      <c r="C27" s="171" t="s">
        <v>6</v>
      </c>
      <c r="D27" s="171">
        <v>2</v>
      </c>
      <c r="E27" s="171">
        <v>3</v>
      </c>
      <c r="F27" s="180">
        <v>1</v>
      </c>
      <c r="G27" s="168">
        <v>5.5271999999999997</v>
      </c>
      <c r="H27" s="168">
        <v>3.6215999999999999</v>
      </c>
      <c r="I27" s="181">
        <v>5.4</v>
      </c>
      <c r="J27" s="182">
        <v>5.26</v>
      </c>
      <c r="K27" s="182">
        <v>2.8</v>
      </c>
      <c r="L27" s="183">
        <v>7.1</v>
      </c>
      <c r="M27" s="181">
        <v>13.6</v>
      </c>
      <c r="N27" s="182">
        <v>1.0349999999999999</v>
      </c>
      <c r="O27" s="182">
        <v>4.1420000000000003</v>
      </c>
      <c r="P27" s="182">
        <v>8.9280000000000008</v>
      </c>
      <c r="Q27" s="181">
        <v>0.71200000000000008</v>
      </c>
      <c r="R27" s="181">
        <v>4.1769999999999996</v>
      </c>
      <c r="S27" s="300">
        <f t="shared" si="0"/>
        <v>2.9073071999999995E-2</v>
      </c>
      <c r="T27" s="300">
        <f t="shared" si="16"/>
        <v>1.5476159999999999E-2</v>
      </c>
      <c r="U27" s="300">
        <f>L27*G27/1000</f>
        <v>3.9243119999999999E-2</v>
      </c>
      <c r="V27" s="300">
        <f t="shared" si="3"/>
        <v>4.9253760000000001E-2</v>
      </c>
      <c r="W27" s="300">
        <f>N27*H27/1000</f>
        <v>3.748356E-3</v>
      </c>
      <c r="X27" s="300">
        <f t="shared" si="15"/>
        <v>1.50006672E-2</v>
      </c>
      <c r="Y27" s="300">
        <f>P24*I27/1000</f>
        <v>3.9803400000000003E-2</v>
      </c>
      <c r="Z27" s="300">
        <f>Q27*I27/1000</f>
        <v>3.8448000000000006E-3</v>
      </c>
      <c r="AA27" s="300">
        <f>R27*I27/1000</f>
        <v>2.2555799999999997E-2</v>
      </c>
      <c r="AB27" s="300">
        <f t="shared" si="12"/>
        <v>0.118130232</v>
      </c>
      <c r="AC27" s="300">
        <f t="shared" si="12"/>
        <v>2.3069315999999999E-2</v>
      </c>
      <c r="AD27" s="300">
        <f t="shared" si="12"/>
        <v>7.6799587199999991E-2</v>
      </c>
      <c r="AE27" s="188">
        <f t="shared" si="13"/>
        <v>17.719534800000002</v>
      </c>
      <c r="AF27" s="189">
        <f t="shared" si="14"/>
        <v>3.6910905600000001</v>
      </c>
      <c r="AG27" s="190">
        <f t="shared" si="14"/>
        <v>12.287933951999999</v>
      </c>
    </row>
    <row r="28" spans="1:33" s="174" customFormat="1" x14ac:dyDescent="0.25">
      <c r="A28" s="170">
        <v>26</v>
      </c>
      <c r="B28" s="175" t="s">
        <v>20</v>
      </c>
      <c r="C28" s="171" t="s">
        <v>6</v>
      </c>
      <c r="D28" s="171">
        <v>2</v>
      </c>
      <c r="E28" s="171">
        <v>3</v>
      </c>
      <c r="F28" s="180">
        <v>2</v>
      </c>
      <c r="G28" s="168">
        <v>5.2038000000000002</v>
      </c>
      <c r="H28" s="168">
        <v>3.5280000000000009</v>
      </c>
      <c r="I28" s="181">
        <v>6.2</v>
      </c>
      <c r="J28" s="182">
        <v>5.04</v>
      </c>
      <c r="K28" s="182">
        <v>2.7</v>
      </c>
      <c r="L28" s="183">
        <v>6.7</v>
      </c>
      <c r="M28" s="181">
        <v>12.9</v>
      </c>
      <c r="N28" s="182">
        <v>1.0259999999999998</v>
      </c>
      <c r="O28" s="182">
        <v>4.399</v>
      </c>
      <c r="P28" s="182">
        <v>7.9470000000000001</v>
      </c>
      <c r="Q28" s="181">
        <v>0.76</v>
      </c>
      <c r="R28" s="181">
        <v>4.6109999999999998</v>
      </c>
      <c r="S28" s="300">
        <f t="shared" si="0"/>
        <v>2.6227152E-2</v>
      </c>
      <c r="T28" s="300">
        <f t="shared" si="16"/>
        <v>1.4050260000000002E-2</v>
      </c>
      <c r="U28" s="300">
        <f>L28*G28/1000</f>
        <v>3.4865460000000001E-2</v>
      </c>
      <c r="V28" s="300">
        <f t="shared" si="3"/>
        <v>4.5511200000000016E-2</v>
      </c>
      <c r="W28" s="300">
        <f>N26*H28/1000</f>
        <v>2.8929600000000004E-3</v>
      </c>
      <c r="X28" s="300">
        <f t="shared" si="15"/>
        <v>1.5519672000000003E-2</v>
      </c>
      <c r="Y28" s="300">
        <f>P28*I28/1000</f>
        <v>4.92714E-2</v>
      </c>
      <c r="Z28" s="300">
        <f>Q25*I28/1000</f>
        <v>2.6225999999999997E-3</v>
      </c>
      <c r="AA28" s="300">
        <f>R28*I28/1000</f>
        <v>2.8588200000000001E-2</v>
      </c>
      <c r="AB28" s="300">
        <f t="shared" si="12"/>
        <v>0.12100975200000003</v>
      </c>
      <c r="AC28" s="300">
        <f t="shared" si="12"/>
        <v>1.9565820000000001E-2</v>
      </c>
      <c r="AD28" s="300">
        <f t="shared" si="12"/>
        <v>7.8973332000000007E-2</v>
      </c>
      <c r="AE28" s="188">
        <f t="shared" si="13"/>
        <v>18.151462800000004</v>
      </c>
      <c r="AF28" s="189">
        <f t="shared" si="14"/>
        <v>3.1305312000000005</v>
      </c>
      <c r="AG28" s="190">
        <f t="shared" si="14"/>
        <v>12.635733120000001</v>
      </c>
    </row>
    <row r="29" spans="1:33" s="174" customFormat="1" x14ac:dyDescent="0.25">
      <c r="A29" s="170">
        <v>27</v>
      </c>
      <c r="B29" s="175" t="s">
        <v>20</v>
      </c>
      <c r="C29" s="171" t="s">
        <v>6</v>
      </c>
      <c r="D29" s="171">
        <v>2</v>
      </c>
      <c r="E29" s="171">
        <v>3</v>
      </c>
      <c r="F29" s="180">
        <v>3</v>
      </c>
      <c r="G29" s="168">
        <v>4.8</v>
      </c>
      <c r="H29" s="168">
        <v>3.7800000000000002</v>
      </c>
      <c r="I29" s="181">
        <v>5.4</v>
      </c>
      <c r="J29" s="182">
        <v>5.3100000000000005</v>
      </c>
      <c r="K29" s="182">
        <v>2.6</v>
      </c>
      <c r="L29" s="183">
        <v>7.1</v>
      </c>
      <c r="M29" s="181">
        <v>13.6</v>
      </c>
      <c r="N29" s="182">
        <v>0.89100000000000001</v>
      </c>
      <c r="O29" s="182">
        <v>3.8179999999999996</v>
      </c>
      <c r="P29" s="182">
        <v>7.3709999999999996</v>
      </c>
      <c r="Q29" s="181">
        <v>0.64500000000000002</v>
      </c>
      <c r="R29" s="181">
        <v>3.7409999999999997</v>
      </c>
      <c r="S29" s="300">
        <f t="shared" si="0"/>
        <v>2.5488000000000004E-2</v>
      </c>
      <c r="T29" s="300">
        <f t="shared" si="16"/>
        <v>1.248E-2</v>
      </c>
      <c r="U29" s="300">
        <f>L25*G29/1000</f>
        <v>3.0719999999999997E-2</v>
      </c>
      <c r="V29" s="300">
        <f t="shared" si="3"/>
        <v>5.1408000000000002E-2</v>
      </c>
      <c r="W29" s="300">
        <f>N29*H29/1000</f>
        <v>3.36798E-3</v>
      </c>
      <c r="X29" s="300">
        <f t="shared" si="15"/>
        <v>1.4432039999999998E-2</v>
      </c>
      <c r="Y29" s="300">
        <f>P29*I29/1000</f>
        <v>3.9803400000000003E-2</v>
      </c>
      <c r="Z29" s="300">
        <f>Q29*I29/1000</f>
        <v>3.4830000000000004E-3</v>
      </c>
      <c r="AA29" s="300">
        <f>R20*I29/1000</f>
        <v>2.9597399999999999E-2</v>
      </c>
      <c r="AB29" s="300">
        <f t="shared" si="12"/>
        <v>0.11669940000000001</v>
      </c>
      <c r="AC29" s="300">
        <f t="shared" si="12"/>
        <v>1.9330980000000001E-2</v>
      </c>
      <c r="AD29" s="300">
        <f t="shared" si="12"/>
        <v>7.474944E-2</v>
      </c>
      <c r="AE29" s="188">
        <f t="shared" si="13"/>
        <v>17.504909999999999</v>
      </c>
      <c r="AF29" s="189">
        <f t="shared" si="14"/>
        <v>3.0929568000000005</v>
      </c>
      <c r="AG29" s="190">
        <f t="shared" si="14"/>
        <v>11.9599104</v>
      </c>
    </row>
    <row r="30" spans="1:33" s="174" customFormat="1" x14ac:dyDescent="0.25">
      <c r="A30" s="170">
        <v>28</v>
      </c>
      <c r="B30" s="175" t="s">
        <v>20</v>
      </c>
      <c r="C30" s="171" t="s">
        <v>6</v>
      </c>
      <c r="D30" s="171">
        <v>2</v>
      </c>
      <c r="E30" s="171">
        <v>3</v>
      </c>
      <c r="F30" s="180">
        <v>4</v>
      </c>
      <c r="G30" s="168">
        <v>4.5</v>
      </c>
      <c r="H30" s="168">
        <v>3.0492000000000004</v>
      </c>
      <c r="I30" s="181">
        <v>5.6</v>
      </c>
      <c r="J30" s="182">
        <v>5.12</v>
      </c>
      <c r="K30" s="182">
        <v>3.6</v>
      </c>
      <c r="L30" s="183">
        <v>7.3</v>
      </c>
      <c r="M30" s="181">
        <v>12</v>
      </c>
      <c r="N30" s="182">
        <v>0.93600000000000005</v>
      </c>
      <c r="O30" s="182">
        <v>3.8179999999999996</v>
      </c>
      <c r="P30" s="182">
        <v>8.766</v>
      </c>
      <c r="Q30" s="181">
        <v>0.53400000000000003</v>
      </c>
      <c r="R30" s="181">
        <v>3.7409999999999997</v>
      </c>
      <c r="S30" s="300">
        <f t="shared" si="0"/>
        <v>2.3039999999999998E-2</v>
      </c>
      <c r="T30" s="300">
        <f t="shared" si="16"/>
        <v>1.6199999999999999E-2</v>
      </c>
      <c r="U30" s="300">
        <f>L30*G30/1000</f>
        <v>3.2850000000000004E-2</v>
      </c>
      <c r="V30" s="300">
        <f t="shared" si="3"/>
        <v>3.6590400000000002E-2</v>
      </c>
      <c r="W30" s="300">
        <f>N30*H30/1000</f>
        <v>2.8540512000000007E-3</v>
      </c>
      <c r="X30" s="300">
        <f t="shared" si="15"/>
        <v>1.1641845600000001E-2</v>
      </c>
      <c r="Y30" s="300">
        <f>P21*I30/1000</f>
        <v>6.2719999999999998E-2</v>
      </c>
      <c r="Z30" s="300">
        <f>Q30*I30/1000</f>
        <v>2.9904000000000003E-3</v>
      </c>
      <c r="AA30" s="300">
        <f>R31*I30/1000</f>
        <v>2.0221599999999999E-2</v>
      </c>
      <c r="AB30" s="300">
        <f t="shared" si="12"/>
        <v>0.1223504</v>
      </c>
      <c r="AC30" s="300">
        <f t="shared" si="12"/>
        <v>2.2044451199999999E-2</v>
      </c>
      <c r="AD30" s="300">
        <f t="shared" si="12"/>
        <v>6.4713445600000002E-2</v>
      </c>
      <c r="AE30" s="188">
        <f t="shared" si="13"/>
        <v>18.35256</v>
      </c>
      <c r="AF30" s="189">
        <f t="shared" si="14"/>
        <v>3.5271121919999997</v>
      </c>
      <c r="AG30" s="190">
        <f t="shared" si="14"/>
        <v>10.354151296</v>
      </c>
    </row>
    <row r="31" spans="1:33" s="174" customFormat="1" x14ac:dyDescent="0.25">
      <c r="A31" s="170">
        <v>29</v>
      </c>
      <c r="B31" s="175" t="s">
        <v>20</v>
      </c>
      <c r="C31" s="180" t="s">
        <v>5</v>
      </c>
      <c r="D31" s="171">
        <v>2</v>
      </c>
      <c r="E31" s="171">
        <v>4</v>
      </c>
      <c r="F31" s="180">
        <v>1</v>
      </c>
      <c r="G31" s="168">
        <v>5.5271999999999997</v>
      </c>
      <c r="H31" s="168">
        <v>3.5560800000000001</v>
      </c>
      <c r="I31" s="181">
        <v>5.0999999999999996</v>
      </c>
      <c r="J31" s="182">
        <v>5.58</v>
      </c>
      <c r="K31" s="182">
        <v>2.8</v>
      </c>
      <c r="L31" s="183">
        <v>5.5</v>
      </c>
      <c r="M31" s="181">
        <v>15</v>
      </c>
      <c r="N31" s="182">
        <v>1.3949999999999998</v>
      </c>
      <c r="O31" s="182">
        <v>4.633</v>
      </c>
      <c r="P31" s="182">
        <v>9.8279999999999994</v>
      </c>
      <c r="Q31" s="181">
        <v>0.89100000000000001</v>
      </c>
      <c r="R31" s="181">
        <v>3.6110000000000002</v>
      </c>
      <c r="S31" s="300">
        <f t="shared" si="0"/>
        <v>3.0841775999999998E-2</v>
      </c>
      <c r="T31" s="300">
        <f t="shared" si="16"/>
        <v>1.5476159999999999E-2</v>
      </c>
      <c r="U31" s="300">
        <f>L31*G31/1000</f>
        <v>3.0399599999999999E-2</v>
      </c>
      <c r="V31" s="300">
        <f t="shared" si="3"/>
        <v>5.3341199999999998E-2</v>
      </c>
      <c r="W31" s="300">
        <f>N21*H31/1000</f>
        <v>4.2566277600000002E-3</v>
      </c>
      <c r="X31" s="300">
        <f t="shared" si="15"/>
        <v>1.647531864E-2</v>
      </c>
      <c r="Y31" s="300">
        <f>P22*I31/1000</f>
        <v>5.2713599999999999E-2</v>
      </c>
      <c r="Z31" s="300">
        <f>Q21*I31/1000</f>
        <v>3.6312000000000002E-3</v>
      </c>
      <c r="AA31" s="300">
        <f>R23*I31/1000</f>
        <v>1.39791E-2</v>
      </c>
      <c r="AB31" s="300">
        <f t="shared" si="12"/>
        <v>0.13689657599999999</v>
      </c>
      <c r="AC31" s="300">
        <f t="shared" si="12"/>
        <v>2.336398776E-2</v>
      </c>
      <c r="AD31" s="300">
        <f t="shared" si="12"/>
        <v>6.085401864E-2</v>
      </c>
      <c r="AE31" s="188">
        <f t="shared" si="13"/>
        <v>20.534486399999999</v>
      </c>
      <c r="AF31" s="189">
        <f t="shared" si="14"/>
        <v>3.7382380416000003</v>
      </c>
      <c r="AG31" s="190">
        <f t="shared" si="14"/>
        <v>9.7366429824000011</v>
      </c>
    </row>
    <row r="32" spans="1:33" s="174" customFormat="1" x14ac:dyDescent="0.25">
      <c r="A32" s="170">
        <v>30</v>
      </c>
      <c r="B32" s="175" t="s">
        <v>20</v>
      </c>
      <c r="C32" s="180" t="s">
        <v>5</v>
      </c>
      <c r="D32" s="171">
        <v>2</v>
      </c>
      <c r="E32" s="171">
        <v>4</v>
      </c>
      <c r="F32" s="180">
        <v>2</v>
      </c>
      <c r="G32" s="168">
        <v>6.6037999999999988</v>
      </c>
      <c r="H32" s="168">
        <v>3.4398000000000004</v>
      </c>
      <c r="I32" s="181">
        <v>5.6</v>
      </c>
      <c r="J32" s="182">
        <v>5.22</v>
      </c>
      <c r="K32" s="182">
        <v>2.9</v>
      </c>
      <c r="L32" s="183">
        <v>5.4</v>
      </c>
      <c r="M32" s="181">
        <v>14.45</v>
      </c>
      <c r="N32" s="182">
        <v>1.206</v>
      </c>
      <c r="O32" s="182">
        <v>4.2329999999999997</v>
      </c>
      <c r="P32" s="182">
        <v>9.1709999999999994</v>
      </c>
      <c r="Q32" s="181">
        <v>0.71200000000000008</v>
      </c>
      <c r="R32" s="181">
        <v>3.6110000000000002</v>
      </c>
      <c r="S32" s="300">
        <f t="shared" si="0"/>
        <v>3.4471835999999992E-2</v>
      </c>
      <c r="T32" s="300">
        <f t="shared" si="16"/>
        <v>1.9151019999999994E-2</v>
      </c>
      <c r="U32" s="300">
        <f>L22*G32/1000</f>
        <v>4.5566219999999998E-2</v>
      </c>
      <c r="V32" s="300">
        <f t="shared" si="3"/>
        <v>4.9705110000000004E-2</v>
      </c>
      <c r="W32" s="300">
        <f>N32*H32/1000</f>
        <v>4.1483988000000005E-3</v>
      </c>
      <c r="X32" s="300">
        <f t="shared" si="15"/>
        <v>1.45606734E-2</v>
      </c>
      <c r="Y32" s="300">
        <f>P23*I32/1000</f>
        <v>3.5108640000000003E-2</v>
      </c>
      <c r="Z32" s="300">
        <f>Q22*I32/1000</f>
        <v>4.4856000000000002E-3</v>
      </c>
      <c r="AA32" s="300">
        <f>R25*I32/1000</f>
        <v>1.2672799999999998E-2</v>
      </c>
      <c r="AB32" s="300">
        <f t="shared" si="12"/>
        <v>0.119285586</v>
      </c>
      <c r="AC32" s="300">
        <f t="shared" si="12"/>
        <v>2.7785018799999995E-2</v>
      </c>
      <c r="AD32" s="300">
        <f t="shared" si="12"/>
        <v>7.2799693400000004E-2</v>
      </c>
      <c r="AE32" s="194">
        <f t="shared" si="13"/>
        <v>17.8928379</v>
      </c>
      <c r="AF32" s="184">
        <f t="shared" si="14"/>
        <v>4.4456030079999991</v>
      </c>
      <c r="AG32" s="195">
        <f t="shared" si="14"/>
        <v>11.647950944</v>
      </c>
    </row>
    <row r="33" spans="1:33" s="174" customFormat="1" x14ac:dyDescent="0.25">
      <c r="A33" s="170">
        <v>31</v>
      </c>
      <c r="B33" s="175" t="s">
        <v>20</v>
      </c>
      <c r="C33" s="180" t="s">
        <v>5</v>
      </c>
      <c r="D33" s="171">
        <v>2</v>
      </c>
      <c r="E33" s="171">
        <v>4</v>
      </c>
      <c r="F33" s="180">
        <v>3</v>
      </c>
      <c r="G33" s="168">
        <v>5.7</v>
      </c>
      <c r="H33" s="168">
        <v>4.05</v>
      </c>
      <c r="I33" s="181">
        <v>5.4</v>
      </c>
      <c r="J33" s="182">
        <v>6.11</v>
      </c>
      <c r="K33" s="182">
        <v>3.7</v>
      </c>
      <c r="L33" s="183">
        <v>6.1</v>
      </c>
      <c r="M33" s="181">
        <v>16.149999999999999</v>
      </c>
      <c r="N33" s="182">
        <v>1.2170000000000001</v>
      </c>
      <c r="O33" s="182">
        <v>4.4820000000000002</v>
      </c>
      <c r="P33" s="182">
        <v>10.404</v>
      </c>
      <c r="Q33" s="181">
        <v>0.71200000000000008</v>
      </c>
      <c r="R33" s="181">
        <v>3.82</v>
      </c>
      <c r="S33" s="300">
        <f t="shared" si="0"/>
        <v>3.4827000000000004E-2</v>
      </c>
      <c r="T33" s="300">
        <f t="shared" si="16"/>
        <v>2.1090000000000005E-2</v>
      </c>
      <c r="U33" s="300">
        <f>L33*G33/1000</f>
        <v>3.4769999999999995E-2</v>
      </c>
      <c r="V33" s="300">
        <f t="shared" si="3"/>
        <v>6.540749999999998E-2</v>
      </c>
      <c r="W33" s="300">
        <f>N22*H33/1000</f>
        <v>5.0665499999999995E-3</v>
      </c>
      <c r="X33" s="300">
        <f t="shared" si="15"/>
        <v>1.8152100000000001E-2</v>
      </c>
      <c r="Y33" s="300">
        <f>P33*I33/1000</f>
        <v>5.6181600000000005E-2</v>
      </c>
      <c r="Z33" s="300">
        <f>Q33*I33/1000</f>
        <v>3.8448000000000006E-3</v>
      </c>
      <c r="AA33" s="300">
        <f>R33*I33/1000</f>
        <v>2.0628000000000001E-2</v>
      </c>
      <c r="AB33" s="300">
        <f t="shared" si="12"/>
        <v>0.15641609999999997</v>
      </c>
      <c r="AC33" s="300">
        <f t="shared" si="12"/>
        <v>3.0001350000000003E-2</v>
      </c>
      <c r="AD33" s="300">
        <f t="shared" si="12"/>
        <v>7.3550100000000007E-2</v>
      </c>
      <c r="AE33" s="188">
        <f t="shared" si="13"/>
        <v>23.462414999999996</v>
      </c>
      <c r="AF33" s="189">
        <f t="shared" si="14"/>
        <v>4.8002160000000007</v>
      </c>
      <c r="AG33" s="190">
        <f t="shared" si="14"/>
        <v>11.768016000000001</v>
      </c>
    </row>
    <row r="34" spans="1:33" s="174" customFormat="1" ht="16.5" thickBot="1" x14ac:dyDescent="0.3">
      <c r="A34" s="176">
        <v>32</v>
      </c>
      <c r="B34" s="177" t="s">
        <v>20</v>
      </c>
      <c r="C34" s="196" t="s">
        <v>5</v>
      </c>
      <c r="D34" s="197">
        <v>2</v>
      </c>
      <c r="E34" s="197">
        <v>4</v>
      </c>
      <c r="F34" s="196">
        <v>4</v>
      </c>
      <c r="G34" s="178">
        <v>6.5587200000000001</v>
      </c>
      <c r="H34" s="178">
        <v>4.4334000000000007</v>
      </c>
      <c r="I34" s="198">
        <v>6.4</v>
      </c>
      <c r="J34" s="199">
        <v>5.88</v>
      </c>
      <c r="K34" s="199">
        <v>3.6</v>
      </c>
      <c r="L34" s="200">
        <v>6.2</v>
      </c>
      <c r="M34" s="198">
        <v>14.45</v>
      </c>
      <c r="N34" s="199">
        <v>1.1339999999999999</v>
      </c>
      <c r="O34" s="199">
        <v>4.16</v>
      </c>
      <c r="P34" s="199">
        <v>8.9459999999999997</v>
      </c>
      <c r="Q34" s="198">
        <v>0.80100000000000005</v>
      </c>
      <c r="R34" s="198">
        <v>3.22</v>
      </c>
      <c r="S34" s="303">
        <f t="shared" si="0"/>
        <v>3.8565273599999998E-2</v>
      </c>
      <c r="T34" s="303">
        <f t="shared" si="16"/>
        <v>2.3611392000000002E-2</v>
      </c>
      <c r="U34" s="303">
        <f>L34*G34/1000</f>
        <v>4.0664064000000007E-2</v>
      </c>
      <c r="V34" s="303">
        <f t="shared" si="3"/>
        <v>6.4062630000000009E-2</v>
      </c>
      <c r="W34" s="303">
        <f>N34*H34/1000</f>
        <v>5.0274756000000011E-3</v>
      </c>
      <c r="X34" s="303">
        <f t="shared" si="15"/>
        <v>1.8442944000000003E-2</v>
      </c>
      <c r="Y34" s="303">
        <f>P34*I34/1000</f>
        <v>5.7254400000000004E-2</v>
      </c>
      <c r="Z34" s="303">
        <f>Q34*I34/1000</f>
        <v>5.1264000000000006E-3</v>
      </c>
      <c r="AA34" s="303">
        <f>R21*I34/1000</f>
        <v>3.0624000000000002E-2</v>
      </c>
      <c r="AB34" s="303">
        <f t="shared" si="12"/>
        <v>0.15988230360000003</v>
      </c>
      <c r="AC34" s="303">
        <f t="shared" si="12"/>
        <v>3.3765267600000003E-2</v>
      </c>
      <c r="AD34" s="303">
        <f t="shared" si="12"/>
        <v>8.9731008000000015E-2</v>
      </c>
      <c r="AE34" s="201">
        <f t="shared" si="13"/>
        <v>23.982345540000001</v>
      </c>
      <c r="AF34" s="202">
        <f t="shared" si="14"/>
        <v>5.4024428160000006</v>
      </c>
      <c r="AG34" s="203">
        <f t="shared" si="14"/>
        <v>14.356961280000004</v>
      </c>
    </row>
    <row r="35" spans="1:33" x14ac:dyDescent="0.25">
      <c r="I35" s="102" t="s">
        <v>54</v>
      </c>
      <c r="J35" s="36">
        <f>_xlfn.STDEV.S(J3:J34)</f>
        <v>0.89464626276750858</v>
      </c>
      <c r="K35" s="36">
        <f t="shared" ref="K35:Q35" si="17">_xlfn.STDEV.S(K3:K34)</f>
        <v>0.46704933427333389</v>
      </c>
      <c r="L35" s="36">
        <f t="shared" si="17"/>
        <v>0.68955338514704001</v>
      </c>
      <c r="M35" s="36">
        <f t="shared" si="17"/>
        <v>3.7772787179909235</v>
      </c>
      <c r="N35" s="36">
        <f t="shared" si="17"/>
        <v>0.24308351603127687</v>
      </c>
      <c r="O35" s="36">
        <f t="shared" si="17"/>
        <v>0.97601396200682555</v>
      </c>
      <c r="P35" s="36">
        <f t="shared" si="17"/>
        <v>1.5731441425168518</v>
      </c>
      <c r="Q35" s="36">
        <f t="shared" si="17"/>
        <v>0.24537091738177663</v>
      </c>
      <c r="R35" s="36">
        <f>_xlfn.STDEV.S(R3:R34)</f>
        <v>1.230891387926232</v>
      </c>
    </row>
    <row r="36" spans="1:33" x14ac:dyDescent="0.25">
      <c r="I36" s="103" t="s">
        <v>53</v>
      </c>
      <c r="J36" s="27">
        <f>AVERAGE(J3:J34)</f>
        <v>5.7462499999999999</v>
      </c>
      <c r="K36" s="27">
        <f t="shared" ref="K36:Q36" si="18">AVERAGE(K3:K34)</f>
        <v>3.0156249999999996</v>
      </c>
      <c r="L36" s="27">
        <f t="shared" si="18"/>
        <v>7.0250000000000004</v>
      </c>
      <c r="M36" s="27">
        <f t="shared" si="18"/>
        <v>15.168412499999999</v>
      </c>
      <c r="N36" s="27">
        <f t="shared" si="18"/>
        <v>1.1382187500000003</v>
      </c>
      <c r="O36" s="27">
        <f t="shared" si="18"/>
        <v>4.8448124999999997</v>
      </c>
      <c r="P36" s="27">
        <f t="shared" si="18"/>
        <v>9.7194093749999997</v>
      </c>
      <c r="Q36" s="27">
        <f t="shared" si="18"/>
        <v>0.81412499999999988</v>
      </c>
      <c r="R36" s="27">
        <f>AVERAGE(R3:R34)</f>
        <v>4.4625624999999998</v>
      </c>
    </row>
    <row r="37" spans="1:33" x14ac:dyDescent="0.25">
      <c r="I37" s="103" t="s">
        <v>34</v>
      </c>
      <c r="J37" s="36">
        <f>J35/J36*100</f>
        <v>15.569219278094559</v>
      </c>
      <c r="K37" s="36">
        <f t="shared" ref="K37:Q37" si="19">K35/K36*100</f>
        <v>15.487646317872214</v>
      </c>
      <c r="L37" s="36">
        <f t="shared" si="19"/>
        <v>9.8157065501358005</v>
      </c>
      <c r="M37" s="36">
        <f t="shared" si="19"/>
        <v>24.902267907013499</v>
      </c>
      <c r="N37" s="36">
        <f t="shared" si="19"/>
        <v>21.356484949073</v>
      </c>
      <c r="O37" s="36">
        <f t="shared" si="19"/>
        <v>20.145546644102854</v>
      </c>
      <c r="P37" s="36">
        <f t="shared" si="19"/>
        <v>16.185594019357293</v>
      </c>
      <c r="Q37" s="36">
        <f t="shared" si="19"/>
        <v>30.139219085739494</v>
      </c>
      <c r="R37" s="36">
        <f>R35/R36*100</f>
        <v>27.582613978543314</v>
      </c>
    </row>
    <row r="38" spans="1:33" x14ac:dyDescent="0.25">
      <c r="Q38" s="39"/>
    </row>
    <row r="39" spans="1:33" x14ac:dyDescent="0.25">
      <c r="Q39" s="39"/>
    </row>
    <row r="40" spans="1:33" customFormat="1" ht="28.5" customHeight="1" x14ac:dyDescent="0.35">
      <c r="G40" s="45" t="s">
        <v>28</v>
      </c>
      <c r="L40" s="92"/>
      <c r="V40" s="45" t="s">
        <v>29</v>
      </c>
    </row>
    <row r="41" spans="1:33" customFormat="1" ht="15" x14ac:dyDescent="0.25">
      <c r="G41" s="155" t="s">
        <v>21</v>
      </c>
      <c r="H41" s="155"/>
      <c r="I41" s="155"/>
      <c r="K41" s="155" t="s">
        <v>54</v>
      </c>
      <c r="L41" s="155"/>
      <c r="M41" s="155"/>
      <c r="V41" s="155" t="s">
        <v>21</v>
      </c>
      <c r="W41" s="155"/>
      <c r="X41" s="155"/>
      <c r="Z41" s="155" t="s">
        <v>54</v>
      </c>
      <c r="AA41" s="155"/>
      <c r="AB41" s="155"/>
    </row>
    <row r="42" spans="1:33" customFormat="1" thickBot="1" x14ac:dyDescent="0.3">
      <c r="B42" s="136" t="s">
        <v>10</v>
      </c>
      <c r="C42" s="136"/>
      <c r="D42" s="137"/>
      <c r="G42" s="40" t="s">
        <v>22</v>
      </c>
      <c r="H42" s="40" t="s">
        <v>23</v>
      </c>
      <c r="I42" s="40" t="s">
        <v>24</v>
      </c>
      <c r="K42" s="40" t="s">
        <v>22</v>
      </c>
      <c r="L42" s="93" t="s">
        <v>23</v>
      </c>
      <c r="M42" s="40" t="s">
        <v>24</v>
      </c>
      <c r="Q42" s="136" t="s">
        <v>10</v>
      </c>
      <c r="R42" s="136"/>
      <c r="S42" s="137"/>
      <c r="V42" s="40" t="s">
        <v>22</v>
      </c>
      <c r="W42" s="40" t="s">
        <v>23</v>
      </c>
      <c r="X42" s="40" t="s">
        <v>24</v>
      </c>
      <c r="Z42" s="40" t="s">
        <v>22</v>
      </c>
      <c r="AA42" s="40" t="s">
        <v>23</v>
      </c>
      <c r="AB42" s="40" t="s">
        <v>24</v>
      </c>
    </row>
    <row r="43" spans="1:33" customFormat="1" ht="16.5" thickBot="1" x14ac:dyDescent="0.3">
      <c r="B43" s="13" t="s">
        <v>22</v>
      </c>
      <c r="C43" s="5" t="s">
        <v>23</v>
      </c>
      <c r="D43" s="43" t="s">
        <v>24</v>
      </c>
      <c r="F43" t="s">
        <v>14</v>
      </c>
      <c r="G43" s="41">
        <f>AVERAGE(B44:B47)</f>
        <v>9.8509999999999991</v>
      </c>
      <c r="H43" s="41">
        <f>AVERAGE(C44:C47)</f>
        <v>5.9239999999999995</v>
      </c>
      <c r="I43" s="41">
        <f>AVERAGE(D44:D47)</f>
        <v>10.5</v>
      </c>
      <c r="K43" s="41">
        <f>STDEV(B44:B47)</f>
        <v>0.41111717713242446</v>
      </c>
      <c r="L43" s="41">
        <f>STDEV(C44:C47)</f>
        <v>0.60786840681186893</v>
      </c>
      <c r="M43" s="41">
        <f>STDEV(D44:D47)</f>
        <v>0.2581988897471616</v>
      </c>
      <c r="Q43" s="13" t="s">
        <v>25</v>
      </c>
      <c r="R43" s="5" t="s">
        <v>26</v>
      </c>
      <c r="S43" s="43" t="s">
        <v>27</v>
      </c>
      <c r="U43" t="s">
        <v>14</v>
      </c>
      <c r="V43" s="41">
        <f>AVERAGE(Q44:Q47)</f>
        <v>9.3830000000000009</v>
      </c>
      <c r="W43" s="41">
        <f>AVERAGE(R44:R47)</f>
        <v>5.4490999999999996</v>
      </c>
      <c r="X43" s="41">
        <f>AVERAGE(S44:S47)</f>
        <v>8.5</v>
      </c>
      <c r="Z43" s="41">
        <f>STDEV(Q44:Q47)</f>
        <v>0.32427765880492043</v>
      </c>
      <c r="AA43" s="41">
        <f>STDEV(R44:R47)</f>
        <v>0.33706266479691882</v>
      </c>
      <c r="AB43" s="41">
        <f t="shared" ref="AB43" si="20">STDEV(S44:S47)</f>
        <v>0.84063468086123294</v>
      </c>
    </row>
    <row r="44" spans="1:33" customFormat="1" ht="16.5" thickBot="1" x14ac:dyDescent="0.3">
      <c r="A44" t="s">
        <v>14</v>
      </c>
      <c r="B44" s="44">
        <f>G3</f>
        <v>9.7200000000000006</v>
      </c>
      <c r="C44" s="44">
        <f>H3</f>
        <v>5.7</v>
      </c>
      <c r="D44" s="44">
        <f>I3</f>
        <v>10.199999999999999</v>
      </c>
      <c r="F44" t="s">
        <v>15</v>
      </c>
      <c r="G44" s="41">
        <f>AVERAGE(B48:B51)</f>
        <v>6.9157000000000002</v>
      </c>
      <c r="H44" s="41">
        <f>AVERAGE(C48:C51)</f>
        <v>3.4871600000000003</v>
      </c>
      <c r="I44" s="41">
        <f>AVERAGE(D48:D51)</f>
        <v>4.9649999999999999</v>
      </c>
      <c r="K44" s="41">
        <f>STDEV(B48:B51)</f>
        <v>0.5564088065442534</v>
      </c>
      <c r="L44" s="41">
        <f>STDEV(C48:C51)</f>
        <v>0.43513277176818627</v>
      </c>
      <c r="M44" s="41">
        <f>STDEV(D48:D51)</f>
        <v>0.34578413304642369</v>
      </c>
      <c r="P44" t="s">
        <v>14</v>
      </c>
      <c r="Q44" s="48">
        <f>G19</f>
        <v>9.4</v>
      </c>
      <c r="R44" s="48">
        <f>H19</f>
        <v>5.62</v>
      </c>
      <c r="S44" s="48">
        <f>I19</f>
        <v>8.8000000000000007</v>
      </c>
      <c r="U44" t="s">
        <v>15</v>
      </c>
      <c r="V44" s="41">
        <f>AVERAGE(Q48:Q51)</f>
        <v>3.9757499999999997</v>
      </c>
      <c r="W44" s="41">
        <f>AVERAGE(R48:R51)</f>
        <v>2.4850000000000003</v>
      </c>
      <c r="X44" s="41">
        <f>AVERAGE(S48:S51)</f>
        <v>3.2949999999999999</v>
      </c>
      <c r="Z44" s="41">
        <f>STDEV(Q48:Q51)</f>
        <v>0.43737731613181163</v>
      </c>
      <c r="AA44" s="41">
        <f>STDEV(R48:R51)</f>
        <v>0.4004580710469744</v>
      </c>
      <c r="AB44" s="41">
        <f t="shared" ref="AB44" si="21">STDEV(S48:S51)</f>
        <v>0.36927857596490299</v>
      </c>
    </row>
    <row r="45" spans="1:33" customFormat="1" ht="16.5" thickBot="1" x14ac:dyDescent="0.3">
      <c r="B45" s="44">
        <f>G4</f>
        <v>10.384</v>
      </c>
      <c r="C45" s="44">
        <f>H4</f>
        <v>6.8</v>
      </c>
      <c r="D45" s="44">
        <f>I4</f>
        <v>10.8</v>
      </c>
      <c r="F45" t="s">
        <v>16</v>
      </c>
      <c r="G45" s="41">
        <f>AVERAGE(B52:B55)</f>
        <v>8.620000000000001</v>
      </c>
      <c r="H45" s="41">
        <f>AVERAGE(C52:C55)</f>
        <v>4.4352</v>
      </c>
      <c r="I45" s="41">
        <f>AVERAGE(D52:D55)</f>
        <v>7</v>
      </c>
      <c r="K45" s="41">
        <f>STDEV(B52:B55)</f>
        <v>0.82885302275695039</v>
      </c>
      <c r="L45" s="41">
        <f>STDEV(C52:C55)</f>
        <v>0.43116363483021114</v>
      </c>
      <c r="M45" s="41">
        <f>STDEV(D52:D55)</f>
        <v>0.51639777949432242</v>
      </c>
      <c r="Q45" s="48">
        <f>G20</f>
        <v>9.1999999999999993</v>
      </c>
      <c r="R45" s="48">
        <f>H20</f>
        <v>5.0263999999999998</v>
      </c>
      <c r="S45" s="48">
        <f>I20</f>
        <v>7.4</v>
      </c>
      <c r="U45" t="s">
        <v>16</v>
      </c>
      <c r="V45" s="41">
        <f>AVERAGE(Q52:Q55)</f>
        <v>5.0077499999999997</v>
      </c>
      <c r="W45" s="41">
        <f>AVERAGE(R52:R55)</f>
        <v>3.4947000000000004</v>
      </c>
      <c r="X45" s="41">
        <f>AVERAGE(S52:S55)</f>
        <v>5.65</v>
      </c>
      <c r="Z45" s="41">
        <f>STDEV(Q52:Q55)</f>
        <v>0.45064177569328823</v>
      </c>
      <c r="AA45" s="41">
        <f>STDEV(R52:R55)</f>
        <v>0.31468441334136643</v>
      </c>
      <c r="AB45" s="41">
        <f t="shared" ref="AB45" si="22">STDEV(S52:S55)</f>
        <v>0.37859388972001817</v>
      </c>
    </row>
    <row r="46" spans="1:33" customFormat="1" ht="12" customHeight="1" thickBot="1" x14ac:dyDescent="0.3">
      <c r="B46" s="44">
        <f>G5</f>
        <v>9.4</v>
      </c>
      <c r="C46" s="44">
        <f>H5</f>
        <v>5.4</v>
      </c>
      <c r="D46" s="44">
        <f>I5</f>
        <v>10.4</v>
      </c>
      <c r="F46" t="s">
        <v>17</v>
      </c>
      <c r="G46" s="41">
        <f>AVERAGE(B56:B59)</f>
        <v>8.0336000000000016</v>
      </c>
      <c r="H46" s="41">
        <f>AVERAGE(C56:C59)</f>
        <v>4.9842000000000004</v>
      </c>
      <c r="I46" s="41">
        <f>AVERAGE(D56:D59)</f>
        <v>8.15</v>
      </c>
      <c r="K46" s="41">
        <f>STDEV(B56:B59)</f>
        <v>0.45210689001606708</v>
      </c>
      <c r="L46" s="41">
        <f>STDEV(C56:C59)</f>
        <v>0.70993329264092964</v>
      </c>
      <c r="M46" s="41">
        <f>STDEV(D56:D59)</f>
        <v>0.82259751195020392</v>
      </c>
      <c r="Q46" s="48">
        <f>G21</f>
        <v>9.1</v>
      </c>
      <c r="R46" s="48">
        <f>H21</f>
        <v>5.35</v>
      </c>
      <c r="S46" s="48">
        <f>I21</f>
        <v>8.4</v>
      </c>
      <c r="U46" t="s">
        <v>17</v>
      </c>
      <c r="V46" s="41">
        <f>AVERAGE(Q56:Q59)</f>
        <v>6.0974300000000001</v>
      </c>
      <c r="W46" s="41">
        <f>AVERAGE(R56:R59)</f>
        <v>3.8698200000000003</v>
      </c>
      <c r="X46" s="41">
        <f t="shared" ref="X46" si="23">AVERAGE(S56:S59)</f>
        <v>5.625</v>
      </c>
      <c r="Z46" s="41">
        <f>STDEV(Q56:Q59)</f>
        <v>0.56341574312402709</v>
      </c>
      <c r="AA46" s="41">
        <f>STDEV(R56:R59)</f>
        <v>0.45950597993932535</v>
      </c>
      <c r="AB46" s="41">
        <f t="shared" ref="AB46" si="24">STDEV(S56:S59)</f>
        <v>0.55602757725374286</v>
      </c>
    </row>
    <row r="47" spans="1:33" customFormat="1" ht="16.5" hidden="1" thickBot="1" x14ac:dyDescent="0.3">
      <c r="B47" s="44">
        <f>G6</f>
        <v>9.9</v>
      </c>
      <c r="C47" s="44">
        <f>H6</f>
        <v>5.7959999999999994</v>
      </c>
      <c r="D47" s="44">
        <f>I6</f>
        <v>10.6</v>
      </c>
      <c r="L47" s="92"/>
      <c r="Q47" s="48">
        <f>G22</f>
        <v>9.8320000000000007</v>
      </c>
      <c r="R47" s="48">
        <f>H22</f>
        <v>5.8</v>
      </c>
      <c r="S47" s="48">
        <f>I22</f>
        <v>9.4</v>
      </c>
    </row>
    <row r="48" spans="1:33" customFormat="1" ht="16.5" hidden="1" thickBot="1" x14ac:dyDescent="0.3">
      <c r="A48" t="s">
        <v>15</v>
      </c>
      <c r="B48" s="44">
        <f>G7</f>
        <v>7.4</v>
      </c>
      <c r="C48" s="44">
        <f>H7</f>
        <v>4.04</v>
      </c>
      <c r="D48" s="44">
        <f>I7</f>
        <v>4.5999999999999996</v>
      </c>
      <c r="L48" s="92"/>
      <c r="P48" t="s">
        <v>15</v>
      </c>
      <c r="Q48" s="48">
        <f>G23</f>
        <v>4.5</v>
      </c>
      <c r="R48" s="48">
        <f>H23</f>
        <v>3.06</v>
      </c>
      <c r="S48" s="48">
        <f>I23</f>
        <v>3.1</v>
      </c>
    </row>
    <row r="49" spans="1:33" customFormat="1" ht="16.5" hidden="1" thickBot="1" x14ac:dyDescent="0.3">
      <c r="B49" s="44">
        <f t="shared" ref="B49:B59" si="25">G8</f>
        <v>6.1167999999999996</v>
      </c>
      <c r="C49" s="44">
        <f t="shared" ref="C49:C59" si="26">H8</f>
        <v>3.1386400000000001</v>
      </c>
      <c r="D49" s="44">
        <f t="shared" ref="D49:D59" si="27">I8</f>
        <v>5.4</v>
      </c>
      <c r="L49" s="92"/>
      <c r="Q49" s="48">
        <f>G24</f>
        <v>4.0999999999999996</v>
      </c>
      <c r="R49" s="48">
        <f>H24</f>
        <v>2.42</v>
      </c>
      <c r="S49" s="48">
        <f>I24</f>
        <v>2.8800000000000003</v>
      </c>
    </row>
    <row r="50" spans="1:33" customFormat="1" ht="16.5" hidden="1" thickBot="1" x14ac:dyDescent="0.3">
      <c r="B50" s="44">
        <f t="shared" si="25"/>
        <v>7.016</v>
      </c>
      <c r="C50" s="44">
        <f t="shared" si="26"/>
        <v>3.14</v>
      </c>
      <c r="D50" s="44">
        <f t="shared" si="27"/>
        <v>4.8</v>
      </c>
      <c r="L50" s="92"/>
      <c r="Q50" s="48">
        <f>G25</f>
        <v>3.843</v>
      </c>
      <c r="R50" s="48">
        <f>H25</f>
        <v>2.3199999999999998</v>
      </c>
      <c r="S50" s="48">
        <f>I25</f>
        <v>3.68</v>
      </c>
    </row>
    <row r="51" spans="1:33" customFormat="1" ht="16.5" thickBot="1" x14ac:dyDescent="0.3">
      <c r="B51" s="44">
        <f t="shared" si="25"/>
        <v>7.13</v>
      </c>
      <c r="C51" s="44">
        <f t="shared" si="26"/>
        <v>3.63</v>
      </c>
      <c r="D51" s="44">
        <f t="shared" si="27"/>
        <v>5.0599999999999996</v>
      </c>
      <c r="L51" s="92"/>
      <c r="Q51" s="48">
        <f>G26</f>
        <v>3.46</v>
      </c>
      <c r="R51" s="48">
        <f>H26</f>
        <v>2.14</v>
      </c>
      <c r="S51" s="48">
        <f>I26</f>
        <v>3.52</v>
      </c>
    </row>
    <row r="52" spans="1:33" customFormat="1" ht="16.5" thickBot="1" x14ac:dyDescent="0.3">
      <c r="A52" t="s">
        <v>16</v>
      </c>
      <c r="B52" s="44">
        <f t="shared" si="25"/>
        <v>9.4400000000000013</v>
      </c>
      <c r="C52" s="44">
        <f t="shared" si="26"/>
        <v>4.4351999999999991</v>
      </c>
      <c r="D52" s="44">
        <f t="shared" si="27"/>
        <v>7.6000000000000005</v>
      </c>
      <c r="L52" s="92"/>
      <c r="P52" t="s">
        <v>16</v>
      </c>
      <c r="Q52" s="48">
        <f>G27</f>
        <v>5.5271999999999997</v>
      </c>
      <c r="R52" s="48">
        <f>H27</f>
        <v>3.6215999999999999</v>
      </c>
      <c r="S52" s="48">
        <f>I27</f>
        <v>5.4</v>
      </c>
    </row>
    <row r="53" spans="1:33" customFormat="1" ht="16.5" thickBot="1" x14ac:dyDescent="0.3">
      <c r="B53" s="44">
        <f t="shared" si="25"/>
        <v>7.5200000000000005</v>
      </c>
      <c r="C53" s="44">
        <f t="shared" si="26"/>
        <v>4.2</v>
      </c>
      <c r="D53" s="44">
        <f t="shared" si="27"/>
        <v>7.2</v>
      </c>
      <c r="L53" s="92"/>
      <c r="Q53" s="48">
        <f>G28</f>
        <v>5.2038000000000002</v>
      </c>
      <c r="R53" s="48">
        <f>H28</f>
        <v>3.5280000000000009</v>
      </c>
      <c r="S53" s="48">
        <f>I28</f>
        <v>6.2</v>
      </c>
    </row>
    <row r="54" spans="1:33" customFormat="1" ht="16.5" thickBot="1" x14ac:dyDescent="0.3">
      <c r="B54" s="44">
        <f t="shared" si="25"/>
        <v>9.0240000000000009</v>
      </c>
      <c r="C54" s="44">
        <f t="shared" si="26"/>
        <v>5.0399999999999991</v>
      </c>
      <c r="D54" s="44">
        <f t="shared" si="27"/>
        <v>6.8</v>
      </c>
      <c r="L54" s="92"/>
      <c r="Q54" s="48">
        <f>G29</f>
        <v>4.8</v>
      </c>
      <c r="R54" s="48">
        <f>H29</f>
        <v>3.7800000000000002</v>
      </c>
      <c r="S54" s="48">
        <f>I29</f>
        <v>5.4</v>
      </c>
    </row>
    <row r="55" spans="1:33" customFormat="1" ht="16.5" thickBot="1" x14ac:dyDescent="0.3">
      <c r="A55" s="8"/>
      <c r="B55" s="44">
        <f t="shared" si="25"/>
        <v>8.4960000000000004</v>
      </c>
      <c r="C55" s="44">
        <f t="shared" si="26"/>
        <v>4.0655999999999999</v>
      </c>
      <c r="D55" s="44">
        <f t="shared" si="27"/>
        <v>6.4</v>
      </c>
      <c r="L55" s="92"/>
      <c r="P55" s="8"/>
      <c r="Q55" s="48">
        <f>G30</f>
        <v>4.5</v>
      </c>
      <c r="R55" s="48">
        <f>H30</f>
        <v>3.0492000000000004</v>
      </c>
      <c r="S55" s="48">
        <f>I30</f>
        <v>5.6</v>
      </c>
      <c r="AC55" s="42"/>
      <c r="AD55" s="42"/>
    </row>
    <row r="56" spans="1:33" customFormat="1" ht="16.5" thickBot="1" x14ac:dyDescent="0.3">
      <c r="A56" t="s">
        <v>14</v>
      </c>
      <c r="B56" s="44">
        <f t="shared" si="25"/>
        <v>7.7440000000000015</v>
      </c>
      <c r="C56" s="44">
        <f t="shared" si="26"/>
        <v>5.0880000000000001</v>
      </c>
      <c r="D56" s="44">
        <f t="shared" si="27"/>
        <v>8.4</v>
      </c>
      <c r="L56" s="92"/>
      <c r="P56" t="s">
        <v>14</v>
      </c>
      <c r="Q56" s="48">
        <f>G31</f>
        <v>5.5271999999999997</v>
      </c>
      <c r="R56" s="48">
        <f>H31</f>
        <v>3.5560800000000001</v>
      </c>
      <c r="S56" s="48">
        <f>I31</f>
        <v>5.0999999999999996</v>
      </c>
      <c r="AC56" s="42"/>
      <c r="AD56" s="42"/>
    </row>
    <row r="57" spans="1:33" customFormat="1" ht="16.5" thickBot="1" x14ac:dyDescent="0.3">
      <c r="B57" s="44">
        <f t="shared" si="25"/>
        <v>8.4224000000000014</v>
      </c>
      <c r="C57" s="44">
        <f t="shared" si="26"/>
        <v>4.7040000000000006</v>
      </c>
      <c r="D57" s="44">
        <f t="shared" si="27"/>
        <v>7.4</v>
      </c>
      <c r="L57" s="92"/>
      <c r="Q57" s="48">
        <f>G32</f>
        <v>6.6037999999999988</v>
      </c>
      <c r="R57" s="48">
        <f>H32</f>
        <v>3.4398000000000004</v>
      </c>
      <c r="S57" s="48">
        <f>I32</f>
        <v>5.6</v>
      </c>
      <c r="AC57" s="158"/>
      <c r="AD57" s="158"/>
      <c r="AE57" s="158"/>
      <c r="AF57" s="158"/>
      <c r="AG57" s="158"/>
    </row>
    <row r="58" spans="1:33" customFormat="1" ht="16.5" thickBot="1" x14ac:dyDescent="0.3">
      <c r="B58" s="44">
        <f t="shared" si="25"/>
        <v>8.4160000000000021</v>
      </c>
      <c r="C58" s="44">
        <f t="shared" si="26"/>
        <v>4.2335999999999991</v>
      </c>
      <c r="D58" s="44">
        <f t="shared" si="27"/>
        <v>7.6000000000000005</v>
      </c>
      <c r="L58" s="92"/>
      <c r="Q58" s="48">
        <f>G33</f>
        <v>5.7</v>
      </c>
      <c r="R58" s="48">
        <f>H33</f>
        <v>4.05</v>
      </c>
      <c r="S58" s="48">
        <f>I33</f>
        <v>5.4</v>
      </c>
      <c r="AC58" s="42"/>
      <c r="AD58" s="42"/>
    </row>
    <row r="59" spans="1:33" customFormat="1" x14ac:dyDescent="0.25">
      <c r="B59" s="44">
        <f t="shared" si="25"/>
        <v>7.5520000000000014</v>
      </c>
      <c r="C59" s="44">
        <f t="shared" si="26"/>
        <v>5.9112</v>
      </c>
      <c r="D59" s="44">
        <f t="shared" si="27"/>
        <v>9.1999999999999993</v>
      </c>
      <c r="L59" s="92"/>
      <c r="Q59" s="48">
        <f>G34</f>
        <v>6.5587200000000001</v>
      </c>
      <c r="R59" s="48">
        <f>H34</f>
        <v>4.4334000000000007</v>
      </c>
      <c r="S59" s="48">
        <f>I34</f>
        <v>6.4</v>
      </c>
      <c r="AC59" s="42"/>
      <c r="AD59" s="42"/>
      <c r="AE59" s="42"/>
      <c r="AF59" s="42"/>
      <c r="AG59" s="42"/>
    </row>
    <row r="60" spans="1:33" x14ac:dyDescent="0.25">
      <c r="Q60" s="39"/>
    </row>
    <row r="61" spans="1:33" x14ac:dyDescent="0.25">
      <c r="Q61" s="39"/>
    </row>
    <row r="62" spans="1:33" x14ac:dyDescent="0.25">
      <c r="Q62" s="39"/>
    </row>
    <row r="63" spans="1:33" x14ac:dyDescent="0.25">
      <c r="Q63" s="39"/>
    </row>
    <row r="64" spans="1:33" x14ac:dyDescent="0.25">
      <c r="Q64" s="39"/>
    </row>
    <row r="65" spans="13:24" x14ac:dyDescent="0.25">
      <c r="Q65" s="39"/>
    </row>
    <row r="66" spans="13:24" ht="15.75" customHeight="1" x14ac:dyDescent="0.25">
      <c r="M66" s="156" t="s">
        <v>30</v>
      </c>
      <c r="N66" s="154" t="s">
        <v>117</v>
      </c>
      <c r="O66" s="154"/>
      <c r="P66" s="154"/>
      <c r="Q66" s="130"/>
      <c r="R66" s="154" t="s">
        <v>118</v>
      </c>
      <c r="S66" s="154"/>
      <c r="T66" s="154"/>
      <c r="U66" s="130"/>
      <c r="V66" s="154" t="s">
        <v>119</v>
      </c>
      <c r="W66" s="154"/>
      <c r="X66" s="154"/>
    </row>
    <row r="67" spans="13:24" ht="15.75" customHeight="1" x14ac:dyDescent="0.25">
      <c r="M67" s="157"/>
      <c r="N67" s="104" t="s">
        <v>0</v>
      </c>
      <c r="O67" s="104" t="s">
        <v>8</v>
      </c>
      <c r="P67" s="104" t="s">
        <v>9</v>
      </c>
      <c r="Q67" s="129"/>
      <c r="R67" s="104" t="s">
        <v>0</v>
      </c>
      <c r="S67" s="104" t="s">
        <v>8</v>
      </c>
      <c r="T67" s="104" t="s">
        <v>9</v>
      </c>
      <c r="U67" s="129"/>
      <c r="V67" s="104" t="s">
        <v>0</v>
      </c>
      <c r="W67" s="104" t="s">
        <v>8</v>
      </c>
      <c r="X67" s="104" t="s">
        <v>9</v>
      </c>
    </row>
    <row r="68" spans="13:24" x14ac:dyDescent="0.25">
      <c r="M68" s="105" t="s">
        <v>35</v>
      </c>
      <c r="N68" s="106"/>
      <c r="O68" s="106"/>
      <c r="P68" s="106"/>
      <c r="Q68" s="41"/>
      <c r="R68" s="106"/>
      <c r="S68" s="106"/>
      <c r="T68" s="106"/>
      <c r="U68" s="41"/>
      <c r="V68" s="107"/>
      <c r="W68" s="107"/>
      <c r="X68" s="107"/>
    </row>
    <row r="69" spans="13:24" x14ac:dyDescent="0.25">
      <c r="M69" s="106" t="s">
        <v>14</v>
      </c>
      <c r="N69" s="108" t="s">
        <v>81</v>
      </c>
      <c r="O69" s="109" t="s">
        <v>86</v>
      </c>
      <c r="P69" s="109" t="s">
        <v>89</v>
      </c>
      <c r="Q69" s="91"/>
      <c r="R69" s="110" t="s">
        <v>93</v>
      </c>
      <c r="S69" s="110" t="s">
        <v>97</v>
      </c>
      <c r="T69" s="111" t="s">
        <v>104</v>
      </c>
      <c r="V69" s="109" t="s">
        <v>105</v>
      </c>
      <c r="W69" s="112" t="s">
        <v>110</v>
      </c>
      <c r="X69" s="112" t="s">
        <v>113</v>
      </c>
    </row>
    <row r="70" spans="13:24" x14ac:dyDescent="0.25">
      <c r="M70" s="113" t="s">
        <v>15</v>
      </c>
      <c r="N70" s="112" t="s">
        <v>82</v>
      </c>
      <c r="O70" s="112" t="s">
        <v>87</v>
      </c>
      <c r="P70" s="112" t="s">
        <v>90</v>
      </c>
      <c r="Q70" s="91"/>
      <c r="R70" s="114" t="s">
        <v>96</v>
      </c>
      <c r="S70" s="114" t="s">
        <v>98</v>
      </c>
      <c r="T70" s="111" t="s">
        <v>101</v>
      </c>
      <c r="V70" s="112" t="s">
        <v>107</v>
      </c>
      <c r="W70" s="112" t="s">
        <v>112</v>
      </c>
      <c r="X70" s="112" t="s">
        <v>114</v>
      </c>
    </row>
    <row r="71" spans="13:24" x14ac:dyDescent="0.25">
      <c r="M71" s="113" t="s">
        <v>16</v>
      </c>
      <c r="N71" s="112" t="s">
        <v>83</v>
      </c>
      <c r="O71" s="112" t="s">
        <v>88</v>
      </c>
      <c r="P71" s="112" t="s">
        <v>91</v>
      </c>
      <c r="Q71" s="41"/>
      <c r="R71" s="114" t="s">
        <v>95</v>
      </c>
      <c r="S71" s="114" t="s">
        <v>99</v>
      </c>
      <c r="T71" s="111" t="s">
        <v>103</v>
      </c>
      <c r="U71" s="41"/>
      <c r="V71" s="112" t="s">
        <v>108</v>
      </c>
      <c r="W71" s="112" t="s">
        <v>109</v>
      </c>
      <c r="X71" s="112" t="s">
        <v>115</v>
      </c>
    </row>
    <row r="72" spans="13:24" x14ac:dyDescent="0.25">
      <c r="M72" s="106" t="s">
        <v>17</v>
      </c>
      <c r="N72" s="108" t="s">
        <v>84</v>
      </c>
      <c r="O72" s="115" t="s">
        <v>85</v>
      </c>
      <c r="P72" s="115" t="s">
        <v>92</v>
      </c>
      <c r="Q72" s="41"/>
      <c r="R72" s="116" t="s">
        <v>94</v>
      </c>
      <c r="S72" s="116" t="s">
        <v>100</v>
      </c>
      <c r="T72" s="117" t="s">
        <v>102</v>
      </c>
      <c r="U72" s="41"/>
      <c r="V72" s="115" t="s">
        <v>106</v>
      </c>
      <c r="W72" s="118" t="s">
        <v>111</v>
      </c>
      <c r="X72" s="119" t="s">
        <v>116</v>
      </c>
    </row>
    <row r="73" spans="13:24" x14ac:dyDescent="0.25">
      <c r="M73" s="105" t="s">
        <v>36</v>
      </c>
      <c r="N73" s="120"/>
      <c r="O73" s="121"/>
      <c r="P73" s="121"/>
      <c r="Q73" s="91"/>
      <c r="R73" s="122"/>
      <c r="S73" s="122"/>
      <c r="T73" s="123"/>
      <c r="V73" s="124"/>
      <c r="W73" s="125"/>
      <c r="X73" s="125"/>
    </row>
    <row r="74" spans="13:24" x14ac:dyDescent="0.25">
      <c r="M74" s="113" t="s">
        <v>37</v>
      </c>
      <c r="N74" s="112">
        <v>6.29</v>
      </c>
      <c r="O74" s="126">
        <v>3</v>
      </c>
      <c r="P74" s="125">
        <v>7.3</v>
      </c>
      <c r="Q74" s="91"/>
      <c r="R74" s="111">
        <v>16.75</v>
      </c>
      <c r="S74" s="111">
        <v>1.2</v>
      </c>
      <c r="T74" s="111">
        <v>5.33</v>
      </c>
      <c r="V74" s="126">
        <v>10.6</v>
      </c>
      <c r="W74" s="126">
        <v>0.91</v>
      </c>
      <c r="X74" s="126">
        <v>5.0999999999999996</v>
      </c>
    </row>
    <row r="75" spans="13:24" x14ac:dyDescent="0.25">
      <c r="M75" s="113" t="s">
        <v>38</v>
      </c>
      <c r="N75" s="126">
        <v>5.0199999999999996</v>
      </c>
      <c r="O75" s="126">
        <v>3.03</v>
      </c>
      <c r="P75" s="125">
        <v>6.74</v>
      </c>
      <c r="Q75" s="91"/>
      <c r="R75" s="111">
        <v>13.59</v>
      </c>
      <c r="S75" s="111">
        <v>1.08</v>
      </c>
      <c r="T75" s="111">
        <v>4.3499999999999996</v>
      </c>
      <c r="V75" s="126">
        <v>8.83</v>
      </c>
      <c r="W75" s="126">
        <v>0.71</v>
      </c>
      <c r="X75" s="126">
        <v>3.82</v>
      </c>
    </row>
    <row r="76" spans="13:24" x14ac:dyDescent="0.25">
      <c r="M76" s="106" t="s">
        <v>31</v>
      </c>
      <c r="N76" s="127" t="s">
        <v>43</v>
      </c>
      <c r="O76" s="128" t="s">
        <v>43</v>
      </c>
      <c r="P76" s="128" t="s">
        <v>43</v>
      </c>
      <c r="Q76" s="91"/>
      <c r="R76" s="128" t="s">
        <v>43</v>
      </c>
      <c r="S76" s="128" t="s">
        <v>43</v>
      </c>
      <c r="T76" s="128" t="s">
        <v>43</v>
      </c>
      <c r="V76" s="128" t="s">
        <v>43</v>
      </c>
      <c r="W76" s="128" t="s">
        <v>43</v>
      </c>
      <c r="X76" s="121" t="s">
        <v>43</v>
      </c>
    </row>
    <row r="77" spans="13:24" x14ac:dyDescent="0.25">
      <c r="M77" s="106" t="s">
        <v>32</v>
      </c>
      <c r="N77" s="127" t="s">
        <v>43</v>
      </c>
      <c r="O77" s="128" t="s">
        <v>44</v>
      </c>
      <c r="P77" s="128" t="s">
        <v>43</v>
      </c>
      <c r="Q77" s="91"/>
      <c r="R77" s="128" t="s">
        <v>43</v>
      </c>
      <c r="S77" s="128" t="s">
        <v>43</v>
      </c>
      <c r="T77" s="128" t="s">
        <v>43</v>
      </c>
      <c r="V77" s="128" t="s">
        <v>43</v>
      </c>
      <c r="W77" s="128" t="s">
        <v>43</v>
      </c>
      <c r="X77" s="121" t="s">
        <v>43</v>
      </c>
    </row>
    <row r="78" spans="13:24" x14ac:dyDescent="0.25">
      <c r="M78" s="106" t="s">
        <v>33</v>
      </c>
      <c r="N78" s="128" t="s">
        <v>43</v>
      </c>
      <c r="O78" s="128" t="s">
        <v>42</v>
      </c>
      <c r="P78" s="128" t="s">
        <v>44</v>
      </c>
      <c r="Q78" s="91"/>
      <c r="R78" s="128" t="s">
        <v>43</v>
      </c>
      <c r="S78" s="128" t="s">
        <v>44</v>
      </c>
      <c r="T78" s="128" t="s">
        <v>42</v>
      </c>
      <c r="V78" s="128" t="s">
        <v>42</v>
      </c>
      <c r="W78" s="128" t="s">
        <v>42</v>
      </c>
      <c r="X78" s="121" t="s">
        <v>44</v>
      </c>
    </row>
    <row r="79" spans="13:24" x14ac:dyDescent="0.25">
      <c r="M79" s="131" t="s">
        <v>34</v>
      </c>
      <c r="N79" s="132">
        <v>15.569219278094559</v>
      </c>
      <c r="O79" s="132">
        <v>15.487646317872214</v>
      </c>
      <c r="P79" s="132">
        <v>9.8157065501358005</v>
      </c>
      <c r="Q79" s="133"/>
      <c r="R79" s="132">
        <v>24.902267907013499</v>
      </c>
      <c r="S79" s="132">
        <v>21.356484949073</v>
      </c>
      <c r="T79" s="132">
        <v>20.145546644102854</v>
      </c>
      <c r="U79" s="134"/>
      <c r="V79" s="135">
        <v>16.185594019357293</v>
      </c>
      <c r="W79" s="135">
        <v>30.139219085739494</v>
      </c>
      <c r="X79" s="135">
        <v>27.582613978543314</v>
      </c>
    </row>
    <row r="80" spans="13:24" x14ac:dyDescent="0.25">
      <c r="Q80" s="39"/>
    </row>
    <row r="81" spans="13:23" x14ac:dyDescent="0.25">
      <c r="Q81" s="39"/>
    </row>
    <row r="82" spans="13:23" ht="15.75" customHeight="1" x14ac:dyDescent="0.25">
      <c r="M82" s="51" t="s">
        <v>48</v>
      </c>
      <c r="O82" s="153" t="s">
        <v>45</v>
      </c>
      <c r="P82" s="153"/>
      <c r="Q82" s="153"/>
      <c r="R82" s="153" t="s">
        <v>46</v>
      </c>
      <c r="S82" s="153"/>
      <c r="T82" s="153"/>
      <c r="U82" s="153" t="s">
        <v>47</v>
      </c>
      <c r="V82" s="153"/>
      <c r="W82" s="153"/>
    </row>
    <row r="83" spans="13:23" x14ac:dyDescent="0.25">
      <c r="N83" s="47" t="s">
        <v>35</v>
      </c>
      <c r="O83" s="46" t="s">
        <v>0</v>
      </c>
      <c r="P83" s="46" t="s">
        <v>8</v>
      </c>
      <c r="Q83" s="46" t="s">
        <v>9</v>
      </c>
      <c r="R83" s="53" t="s">
        <v>0</v>
      </c>
      <c r="S83" s="53" t="s">
        <v>8</v>
      </c>
      <c r="T83" s="53" t="s">
        <v>9</v>
      </c>
      <c r="U83" s="46" t="s">
        <v>0</v>
      </c>
      <c r="V83" s="46" t="s">
        <v>8</v>
      </c>
      <c r="W83" s="46" t="s">
        <v>9</v>
      </c>
    </row>
    <row r="84" spans="13:23" x14ac:dyDescent="0.25">
      <c r="N84" s="52" t="s">
        <v>14</v>
      </c>
      <c r="O84" s="57" t="s">
        <v>39</v>
      </c>
      <c r="P84" s="295" t="s">
        <v>39</v>
      </c>
      <c r="Q84" s="57" t="s">
        <v>39</v>
      </c>
      <c r="R84" s="55" t="s">
        <v>39</v>
      </c>
      <c r="S84" s="56" t="s">
        <v>39</v>
      </c>
      <c r="T84" s="55" t="s">
        <v>39</v>
      </c>
      <c r="U84" s="59" t="s">
        <v>39</v>
      </c>
      <c r="V84" s="59" t="s">
        <v>39</v>
      </c>
      <c r="W84" s="59" t="s">
        <v>39</v>
      </c>
    </row>
    <row r="85" spans="13:23" x14ac:dyDescent="0.25">
      <c r="N85" s="52" t="s">
        <v>15</v>
      </c>
      <c r="O85" s="58" t="s">
        <v>41</v>
      </c>
      <c r="P85" s="296" t="s">
        <v>40</v>
      </c>
      <c r="Q85" s="58" t="s">
        <v>40</v>
      </c>
      <c r="R85" s="56" t="s">
        <v>49</v>
      </c>
      <c r="S85" s="56" t="s">
        <v>49</v>
      </c>
      <c r="T85" s="56" t="s">
        <v>41</v>
      </c>
      <c r="U85" s="54" t="s">
        <v>41</v>
      </c>
      <c r="V85" s="54" t="s">
        <v>41</v>
      </c>
      <c r="W85" s="54" t="s">
        <v>40</v>
      </c>
    </row>
    <row r="86" spans="13:23" x14ac:dyDescent="0.25">
      <c r="N86" s="52" t="s">
        <v>16</v>
      </c>
      <c r="O86" s="58" t="s">
        <v>40</v>
      </c>
      <c r="P86" s="296" t="s">
        <v>40</v>
      </c>
      <c r="Q86" s="58" t="s">
        <v>50</v>
      </c>
      <c r="R86" s="56" t="s">
        <v>41</v>
      </c>
      <c r="S86" s="56" t="s">
        <v>41</v>
      </c>
      <c r="T86" s="56" t="s">
        <v>40</v>
      </c>
      <c r="U86" s="54" t="s">
        <v>40</v>
      </c>
      <c r="V86" s="54" t="s">
        <v>51</v>
      </c>
      <c r="W86" s="54" t="s">
        <v>40</v>
      </c>
    </row>
    <row r="87" spans="13:23" x14ac:dyDescent="0.25">
      <c r="N87" s="52" t="s">
        <v>17</v>
      </c>
      <c r="O87" s="297" t="s">
        <v>50</v>
      </c>
      <c r="P87" s="133" t="s">
        <v>39</v>
      </c>
      <c r="Q87" s="297" t="s">
        <v>41</v>
      </c>
      <c r="R87" s="298" t="s">
        <v>40</v>
      </c>
      <c r="S87" s="298" t="s">
        <v>40</v>
      </c>
      <c r="T87" s="299" t="s">
        <v>40</v>
      </c>
      <c r="U87" s="297" t="s">
        <v>39</v>
      </c>
      <c r="V87" s="297" t="s">
        <v>40</v>
      </c>
      <c r="W87" s="297" t="s">
        <v>41</v>
      </c>
    </row>
    <row r="88" spans="13:23" x14ac:dyDescent="0.25">
      <c r="Q88" s="39"/>
    </row>
    <row r="89" spans="13:23" x14ac:dyDescent="0.25">
      <c r="Q89" s="39"/>
    </row>
    <row r="90" spans="13:23" x14ac:dyDescent="0.25">
      <c r="Q90" s="39"/>
    </row>
    <row r="91" spans="13:23" x14ac:dyDescent="0.25">
      <c r="Q91" s="39"/>
    </row>
    <row r="92" spans="13:23" x14ac:dyDescent="0.25">
      <c r="Q92" s="39"/>
    </row>
    <row r="93" spans="13:23" x14ac:dyDescent="0.25">
      <c r="Q93" s="39"/>
    </row>
    <row r="94" spans="13:23" x14ac:dyDescent="0.25">
      <c r="Q94" s="39"/>
    </row>
    <row r="95" spans="13:23" x14ac:dyDescent="0.25">
      <c r="Q95" s="39"/>
    </row>
    <row r="96" spans="13:23" x14ac:dyDescent="0.25">
      <c r="Q96" s="39"/>
    </row>
    <row r="97" spans="17:17" x14ac:dyDescent="0.25">
      <c r="Q97" s="39"/>
    </row>
    <row r="98" spans="17:17" x14ac:dyDescent="0.25">
      <c r="Q98" s="39"/>
    </row>
    <row r="99" spans="17:17" x14ac:dyDescent="0.25">
      <c r="Q99" s="39"/>
    </row>
    <row r="100" spans="17:17" x14ac:dyDescent="0.25">
      <c r="Q100" s="39"/>
    </row>
  </sheetData>
  <mergeCells count="23">
    <mergeCell ref="V66:X66"/>
    <mergeCell ref="O82:Q82"/>
    <mergeCell ref="R82:T82"/>
    <mergeCell ref="U82:W82"/>
    <mergeCell ref="M66:M67"/>
    <mergeCell ref="N66:P66"/>
    <mergeCell ref="AC57:AE57"/>
    <mergeCell ref="AF57:AG57"/>
    <mergeCell ref="V41:X41"/>
    <mergeCell ref="Z41:AB41"/>
    <mergeCell ref="B42:D42"/>
    <mergeCell ref="Q42:S42"/>
    <mergeCell ref="G41:I41"/>
    <mergeCell ref="K41:M41"/>
    <mergeCell ref="R66:T66"/>
    <mergeCell ref="G1:I1"/>
    <mergeCell ref="Y1:AA1"/>
    <mergeCell ref="AB1:AD1"/>
    <mergeCell ref="AE1:AG1"/>
    <mergeCell ref="M1:O1"/>
    <mergeCell ref="P1:R1"/>
    <mergeCell ref="V1:X1"/>
    <mergeCell ref="J1:L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A4E28-9066-4034-9221-F5844DB5FDF7}">
  <dimension ref="B1:AC44"/>
  <sheetViews>
    <sheetView workbookViewId="0">
      <selection activeCell="M17" sqref="M17"/>
    </sheetView>
  </sheetViews>
  <sheetFormatPr defaultRowHeight="15.75" x14ac:dyDescent="0.25"/>
  <cols>
    <col min="3" max="3" width="9.140625" style="8"/>
    <col min="4" max="5" width="10" style="8" customWidth="1"/>
    <col min="6" max="8" width="9.140625" style="8"/>
    <col min="14" max="16" width="9.140625" style="8"/>
    <col min="17" max="17" width="10" style="8" customWidth="1"/>
    <col min="18" max="18" width="9.140625" style="8"/>
    <col min="20" max="20" width="10" style="8" customWidth="1"/>
    <col min="21" max="24" width="9.140625" style="8"/>
    <col min="25" max="26" width="10" style="8" customWidth="1"/>
    <col min="28" max="29" width="9.140625" style="8"/>
  </cols>
  <sheetData>
    <row r="1" spans="2:29" ht="16.5" thickBot="1" x14ac:dyDescent="0.3">
      <c r="C1"/>
      <c r="D1" s="150" t="s">
        <v>12</v>
      </c>
      <c r="E1" s="151"/>
      <c r="F1" s="152"/>
      <c r="G1" s="161" t="s">
        <v>80</v>
      </c>
      <c r="H1" s="162"/>
      <c r="I1" s="162"/>
      <c r="J1" s="8"/>
      <c r="K1" s="8"/>
      <c r="M1" s="8"/>
      <c r="O1"/>
      <c r="P1"/>
      <c r="Q1"/>
      <c r="R1"/>
      <c r="T1"/>
      <c r="U1"/>
      <c r="V1"/>
      <c r="W1"/>
      <c r="X1"/>
      <c r="Y1"/>
      <c r="Z1"/>
      <c r="AB1"/>
      <c r="AC1"/>
    </row>
    <row r="2" spans="2:29" ht="16.5" thickBot="1" x14ac:dyDescent="0.3">
      <c r="B2" s="6" t="s">
        <v>52</v>
      </c>
      <c r="C2" s="7" t="s">
        <v>2</v>
      </c>
      <c r="D2" s="65" t="s">
        <v>0</v>
      </c>
      <c r="E2" s="65" t="s">
        <v>8</v>
      </c>
      <c r="F2" s="65" t="s">
        <v>9</v>
      </c>
      <c r="G2" s="233" t="s">
        <v>0</v>
      </c>
      <c r="H2" s="233" t="s">
        <v>8</v>
      </c>
      <c r="I2" s="233" t="s">
        <v>9</v>
      </c>
      <c r="J2" s="8"/>
      <c r="K2" s="8"/>
      <c r="M2" s="8"/>
      <c r="O2"/>
      <c r="P2"/>
      <c r="Q2"/>
      <c r="R2"/>
      <c r="T2"/>
      <c r="U2"/>
      <c r="V2"/>
      <c r="W2"/>
      <c r="X2"/>
      <c r="Y2"/>
      <c r="Z2"/>
      <c r="AB2"/>
      <c r="AC2"/>
    </row>
    <row r="3" spans="2:29" x14ac:dyDescent="0.25">
      <c r="B3" s="28">
        <v>1</v>
      </c>
      <c r="C3" s="28">
        <v>1</v>
      </c>
      <c r="D3" s="66">
        <v>42.6447</v>
      </c>
      <c r="E3" s="67">
        <v>8.355360000000001</v>
      </c>
      <c r="F3" s="89">
        <v>31.12416</v>
      </c>
      <c r="G3" s="234">
        <f>AVERAGE(D3:D6)</f>
        <v>45.548602499999994</v>
      </c>
      <c r="H3" s="235">
        <f t="shared" ref="H3:I3" si="0">AVERAGE(E3:E6)</f>
        <v>9.1419712000000004</v>
      </c>
      <c r="I3" s="236">
        <f t="shared" si="0"/>
        <v>29.908729600000001</v>
      </c>
      <c r="J3" s="8"/>
      <c r="K3" s="8"/>
      <c r="M3" s="8"/>
      <c r="O3"/>
      <c r="P3"/>
      <c r="Q3"/>
      <c r="R3"/>
      <c r="T3"/>
      <c r="U3"/>
      <c r="V3"/>
      <c r="W3"/>
      <c r="X3"/>
      <c r="Y3"/>
      <c r="Z3"/>
      <c r="AB3"/>
      <c r="AC3"/>
    </row>
    <row r="4" spans="2:29" x14ac:dyDescent="0.25">
      <c r="B4" s="28">
        <v>1</v>
      </c>
      <c r="C4" s="28">
        <v>1</v>
      </c>
      <c r="D4" s="68">
        <v>52.186199999999999</v>
      </c>
      <c r="E4" s="23">
        <v>9.7916159999999994</v>
      </c>
      <c r="F4" s="30">
        <v>32.164096000000008</v>
      </c>
      <c r="G4" s="237"/>
      <c r="H4" s="238"/>
      <c r="I4" s="239"/>
      <c r="J4" s="8"/>
      <c r="K4" s="8"/>
      <c r="M4" s="8"/>
      <c r="O4"/>
      <c r="P4"/>
      <c r="Q4"/>
      <c r="R4"/>
      <c r="T4"/>
      <c r="U4"/>
      <c r="V4"/>
      <c r="W4"/>
      <c r="X4"/>
      <c r="Y4"/>
      <c r="Z4"/>
      <c r="AB4"/>
      <c r="AC4"/>
    </row>
    <row r="5" spans="2:29" x14ac:dyDescent="0.25">
      <c r="B5" s="28">
        <v>1</v>
      </c>
      <c r="C5" s="28">
        <v>1</v>
      </c>
      <c r="D5" s="68">
        <v>42.899819999999998</v>
      </c>
      <c r="E5" s="23">
        <v>9.6195199999999996</v>
      </c>
      <c r="F5" s="30">
        <v>28.354560000000006</v>
      </c>
      <c r="G5" s="240"/>
      <c r="H5" s="238"/>
      <c r="I5" s="239"/>
      <c r="J5" s="8"/>
      <c r="K5" s="8"/>
      <c r="M5" s="8"/>
      <c r="O5"/>
      <c r="P5"/>
      <c r="Q5"/>
      <c r="R5"/>
      <c r="T5"/>
      <c r="U5"/>
      <c r="V5"/>
      <c r="W5"/>
      <c r="X5"/>
      <c r="Y5"/>
      <c r="Z5"/>
      <c r="AB5"/>
      <c r="AC5"/>
    </row>
    <row r="6" spans="2:29" x14ac:dyDescent="0.25">
      <c r="B6" s="28">
        <v>1</v>
      </c>
      <c r="C6" s="28">
        <v>1</v>
      </c>
      <c r="D6" s="69">
        <v>44.463689999999993</v>
      </c>
      <c r="E6" s="26">
        <v>8.8013887999999998</v>
      </c>
      <c r="F6" s="90">
        <v>27.9921024</v>
      </c>
      <c r="G6" s="237"/>
      <c r="H6" s="238"/>
      <c r="I6" s="239"/>
      <c r="J6" s="8"/>
      <c r="K6" s="8"/>
      <c r="M6" s="8"/>
      <c r="O6"/>
      <c r="P6"/>
      <c r="Q6"/>
      <c r="R6"/>
      <c r="T6"/>
      <c r="U6"/>
      <c r="V6"/>
      <c r="W6"/>
      <c r="X6"/>
      <c r="Y6"/>
      <c r="Z6"/>
      <c r="AB6"/>
      <c r="AC6"/>
    </row>
    <row r="7" spans="2:29" x14ac:dyDescent="0.25">
      <c r="B7" s="61">
        <v>1</v>
      </c>
      <c r="C7" s="62">
        <v>2</v>
      </c>
      <c r="D7" s="68">
        <v>22.585799999999999</v>
      </c>
      <c r="E7" s="23">
        <v>4.5499520000000002</v>
      </c>
      <c r="F7" s="30">
        <v>14.286080000000002</v>
      </c>
      <c r="G7" s="237">
        <f>AVERAGE(D7:D10)</f>
        <v>20.484255900000001</v>
      </c>
      <c r="H7" s="238"/>
      <c r="I7" s="239"/>
      <c r="J7" s="8"/>
      <c r="K7" s="8"/>
      <c r="M7" s="8"/>
      <c r="O7"/>
      <c r="P7"/>
      <c r="Q7"/>
      <c r="R7"/>
      <c r="T7"/>
      <c r="U7"/>
      <c r="V7"/>
      <c r="W7"/>
      <c r="X7"/>
      <c r="Y7"/>
      <c r="Z7"/>
      <c r="AB7"/>
      <c r="AC7"/>
    </row>
    <row r="8" spans="2:29" x14ac:dyDescent="0.25">
      <c r="B8" s="61">
        <v>1</v>
      </c>
      <c r="C8" s="62">
        <v>2</v>
      </c>
      <c r="D8" s="68">
        <v>20.161845599999996</v>
      </c>
      <c r="E8" s="23">
        <v>3.3367349759999998</v>
      </c>
      <c r="F8" s="30">
        <v>12.618053119999999</v>
      </c>
      <c r="G8" s="240"/>
      <c r="H8" s="238"/>
      <c r="I8" s="239"/>
      <c r="J8" s="8"/>
      <c r="K8" s="8"/>
      <c r="M8" s="8"/>
      <c r="O8"/>
      <c r="P8"/>
      <c r="Q8"/>
      <c r="R8"/>
      <c r="T8"/>
      <c r="U8"/>
      <c r="V8"/>
      <c r="W8"/>
      <c r="X8"/>
      <c r="Y8"/>
      <c r="Z8"/>
      <c r="AB8"/>
      <c r="AC8"/>
    </row>
    <row r="9" spans="2:29" x14ac:dyDescent="0.25">
      <c r="B9" s="61">
        <v>1</v>
      </c>
      <c r="C9" s="62">
        <v>2</v>
      </c>
      <c r="D9" s="68">
        <v>18.503447999999999</v>
      </c>
      <c r="E9" s="23">
        <v>4.127904</v>
      </c>
      <c r="F9" s="30">
        <v>13.033983999999998</v>
      </c>
      <c r="G9" s="237"/>
      <c r="H9" s="238"/>
      <c r="I9" s="239"/>
      <c r="J9" s="8"/>
      <c r="K9" s="8"/>
      <c r="M9" s="8"/>
      <c r="O9"/>
      <c r="P9"/>
      <c r="Q9"/>
      <c r="R9"/>
      <c r="T9"/>
      <c r="U9"/>
      <c r="V9"/>
      <c r="W9"/>
      <c r="X9"/>
      <c r="Y9"/>
      <c r="Z9"/>
      <c r="AB9"/>
      <c r="AC9"/>
    </row>
    <row r="10" spans="2:29" x14ac:dyDescent="0.25">
      <c r="B10" s="61">
        <v>1</v>
      </c>
      <c r="C10" s="62">
        <v>2</v>
      </c>
      <c r="D10" s="68">
        <v>20.685929999999999</v>
      </c>
      <c r="E10" s="23">
        <v>4.2085279999999994</v>
      </c>
      <c r="F10" s="30">
        <v>13.281439999999996</v>
      </c>
      <c r="G10" s="237"/>
      <c r="H10" s="238"/>
      <c r="I10" s="239"/>
      <c r="J10" s="8"/>
      <c r="K10" s="8"/>
      <c r="M10" s="8"/>
      <c r="O10"/>
      <c r="P10"/>
      <c r="Q10"/>
      <c r="R10"/>
      <c r="T10"/>
      <c r="U10"/>
      <c r="V10"/>
      <c r="W10"/>
      <c r="X10"/>
      <c r="Y10"/>
      <c r="Z10"/>
      <c r="AB10"/>
      <c r="AC10"/>
    </row>
    <row r="11" spans="2:29" x14ac:dyDescent="0.25">
      <c r="B11" s="32">
        <v>1</v>
      </c>
      <c r="C11" s="33">
        <v>3</v>
      </c>
      <c r="D11" s="66">
        <v>29.542919999999999</v>
      </c>
      <c r="E11" s="67">
        <v>5.2557568000000003</v>
      </c>
      <c r="F11" s="89">
        <v>21.1396096</v>
      </c>
      <c r="G11" s="237"/>
      <c r="H11" s="238">
        <f>AVERAGE(E11:E14)</f>
        <v>5.0282841600000001</v>
      </c>
      <c r="I11" s="239"/>
      <c r="J11" s="8"/>
      <c r="K11" s="8"/>
      <c r="M11" s="8"/>
      <c r="O11"/>
      <c r="P11"/>
      <c r="Q11"/>
      <c r="R11"/>
      <c r="T11"/>
      <c r="U11"/>
      <c r="V11"/>
      <c r="W11"/>
      <c r="X11"/>
      <c r="Y11"/>
      <c r="Z11"/>
      <c r="AB11"/>
      <c r="AC11"/>
    </row>
    <row r="12" spans="2:29" x14ac:dyDescent="0.25">
      <c r="B12" s="32">
        <v>1</v>
      </c>
      <c r="C12" s="33">
        <v>3</v>
      </c>
      <c r="D12" s="68">
        <v>28.005119999999998</v>
      </c>
      <c r="E12" s="23">
        <v>4.3935999999999993</v>
      </c>
      <c r="F12" s="30">
        <v>18.506880000000002</v>
      </c>
      <c r="G12" s="237"/>
      <c r="H12" s="238"/>
      <c r="I12" s="239"/>
      <c r="J12" s="8"/>
      <c r="K12" s="8"/>
      <c r="M12" s="8"/>
      <c r="O12"/>
      <c r="P12"/>
      <c r="Q12"/>
      <c r="R12"/>
      <c r="T12"/>
      <c r="U12"/>
      <c r="V12"/>
      <c r="W12"/>
      <c r="X12"/>
      <c r="Y12"/>
      <c r="Z12"/>
      <c r="AB12"/>
      <c r="AC12"/>
    </row>
    <row r="13" spans="2:29" x14ac:dyDescent="0.25">
      <c r="B13" s="32">
        <v>1</v>
      </c>
      <c r="C13" s="33">
        <v>3</v>
      </c>
      <c r="D13" s="68">
        <v>29.944151999999995</v>
      </c>
      <c r="E13" s="23">
        <v>5.5315200000000004</v>
      </c>
      <c r="F13" s="30">
        <v>19.445504</v>
      </c>
      <c r="G13" s="237"/>
      <c r="H13" s="238"/>
      <c r="I13" s="239"/>
      <c r="J13" s="8"/>
      <c r="K13" s="8"/>
      <c r="M13" s="8"/>
      <c r="O13"/>
      <c r="P13"/>
      <c r="Q13"/>
      <c r="R13"/>
      <c r="T13"/>
      <c r="U13"/>
      <c r="V13"/>
      <c r="W13"/>
      <c r="X13"/>
      <c r="Y13"/>
      <c r="Z13"/>
      <c r="AB13"/>
      <c r="AC13"/>
    </row>
    <row r="14" spans="2:29" x14ac:dyDescent="0.25">
      <c r="B14" s="32">
        <v>1</v>
      </c>
      <c r="C14" s="33">
        <v>3</v>
      </c>
      <c r="D14" s="69">
        <v>27.213695999999999</v>
      </c>
      <c r="E14" s="26">
        <v>4.9322598399999995</v>
      </c>
      <c r="F14" s="90">
        <v>20.258431999999999</v>
      </c>
      <c r="G14" s="237"/>
      <c r="H14" s="238"/>
      <c r="I14" s="239"/>
      <c r="J14" s="8"/>
      <c r="K14" s="8"/>
      <c r="M14" s="8"/>
      <c r="O14"/>
      <c r="P14"/>
      <c r="Q14"/>
      <c r="R14"/>
      <c r="T14"/>
      <c r="U14"/>
      <c r="V14"/>
      <c r="W14"/>
      <c r="X14"/>
      <c r="Y14"/>
      <c r="Z14"/>
      <c r="AB14"/>
      <c r="AC14"/>
    </row>
    <row r="15" spans="2:29" x14ac:dyDescent="0.25">
      <c r="B15" s="21">
        <v>1</v>
      </c>
      <c r="C15" s="22">
        <v>4</v>
      </c>
      <c r="D15" s="68">
        <v>35.058168000000002</v>
      </c>
      <c r="E15" s="23">
        <v>6.5617664000000016</v>
      </c>
      <c r="F15" s="30">
        <v>18.391808000000001</v>
      </c>
      <c r="G15" s="237"/>
      <c r="H15" s="238"/>
      <c r="I15" s="239">
        <f>AVERAGE(F15:F18)</f>
        <v>19.039168000000004</v>
      </c>
      <c r="J15" s="8"/>
      <c r="K15" s="8"/>
      <c r="M15" s="8"/>
      <c r="O15"/>
      <c r="P15"/>
      <c r="Q15"/>
      <c r="R15"/>
      <c r="T15"/>
      <c r="U15"/>
      <c r="V15"/>
      <c r="W15"/>
      <c r="X15"/>
      <c r="Y15"/>
      <c r="Z15"/>
      <c r="AB15"/>
      <c r="AC15"/>
    </row>
    <row r="16" spans="2:29" x14ac:dyDescent="0.25">
      <c r="B16" s="21">
        <v>1</v>
      </c>
      <c r="C16" s="22">
        <v>4</v>
      </c>
      <c r="D16" s="68">
        <v>33.667560000000002</v>
      </c>
      <c r="E16" s="23">
        <v>6.655923200000001</v>
      </c>
      <c r="F16" s="30">
        <v>18.938393600000005</v>
      </c>
      <c r="G16" s="237"/>
      <c r="H16" s="238"/>
      <c r="I16" s="239"/>
      <c r="J16" s="8"/>
      <c r="K16" s="8"/>
      <c r="M16" s="8"/>
      <c r="O16"/>
      <c r="P16"/>
      <c r="Q16"/>
      <c r="R16"/>
      <c r="T16"/>
      <c r="U16"/>
      <c r="V16"/>
      <c r="W16"/>
      <c r="X16"/>
      <c r="Y16"/>
      <c r="Z16"/>
      <c r="AB16"/>
      <c r="AC16"/>
    </row>
    <row r="17" spans="2:29" x14ac:dyDescent="0.25">
      <c r="B17" s="21">
        <v>1</v>
      </c>
      <c r="C17" s="22">
        <v>4</v>
      </c>
      <c r="D17" s="68">
        <v>32.870736000000008</v>
      </c>
      <c r="E17" s="23">
        <v>6.2233446400000014</v>
      </c>
      <c r="F17" s="30">
        <v>16.303308800000003</v>
      </c>
      <c r="G17" s="237"/>
      <c r="H17" s="238"/>
      <c r="I17" s="239"/>
      <c r="J17" s="8"/>
      <c r="K17" s="8"/>
      <c r="M17" s="8"/>
      <c r="O17"/>
      <c r="P17"/>
      <c r="Q17"/>
      <c r="R17"/>
      <c r="T17"/>
      <c r="U17"/>
      <c r="V17"/>
      <c r="W17"/>
      <c r="X17"/>
      <c r="Y17"/>
      <c r="Z17"/>
      <c r="AB17"/>
      <c r="AC17"/>
    </row>
    <row r="18" spans="2:29" ht="16.5" thickBot="1" x14ac:dyDescent="0.3">
      <c r="B18" s="21">
        <v>1</v>
      </c>
      <c r="C18" s="22">
        <v>4</v>
      </c>
      <c r="D18" s="68">
        <v>38.328984000000005</v>
      </c>
      <c r="E18" s="23">
        <v>6.5039539200000007</v>
      </c>
      <c r="F18" s="30">
        <v>22.523161600000002</v>
      </c>
      <c r="G18" s="241"/>
      <c r="H18" s="242"/>
      <c r="I18" s="243"/>
      <c r="J18" s="8"/>
      <c r="K18" s="8"/>
      <c r="M18" s="8"/>
      <c r="O18"/>
      <c r="P18"/>
      <c r="Q18"/>
      <c r="R18"/>
      <c r="T18"/>
      <c r="U18"/>
      <c r="V18"/>
      <c r="W18"/>
      <c r="X18"/>
      <c r="Y18"/>
      <c r="Z18"/>
      <c r="AB18"/>
      <c r="AC18"/>
    </row>
    <row r="19" spans="2:29" x14ac:dyDescent="0.25">
      <c r="B19" s="60">
        <v>2</v>
      </c>
      <c r="C19" s="60">
        <v>1</v>
      </c>
      <c r="D19" s="66">
        <v>37.410000000000011</v>
      </c>
      <c r="E19" s="67">
        <v>7.5260960000000017</v>
      </c>
      <c r="F19" s="89">
        <v>21.428201600000001</v>
      </c>
      <c r="G19" s="234">
        <f>AVERAGE(D19:D22)</f>
        <v>36.448740000000001</v>
      </c>
      <c r="H19" s="235">
        <f t="shared" ref="H19" si="1">AVERAGE(E19:E22)</f>
        <v>7.2045596000000005</v>
      </c>
      <c r="I19" s="236">
        <f t="shared" ref="I19" si="2">AVERAGE(F19:F22)</f>
        <v>20.813155391999999</v>
      </c>
      <c r="J19" s="8"/>
      <c r="K19" s="8"/>
      <c r="M19" s="8"/>
      <c r="O19"/>
      <c r="P19"/>
      <c r="Q19"/>
      <c r="R19"/>
      <c r="T19"/>
      <c r="U19"/>
      <c r="V19"/>
      <c r="W19"/>
      <c r="X19"/>
      <c r="Y19"/>
      <c r="Z19"/>
      <c r="AB19"/>
      <c r="AC19"/>
    </row>
    <row r="20" spans="2:29" x14ac:dyDescent="0.25">
      <c r="B20" s="28">
        <v>2</v>
      </c>
      <c r="C20" s="28">
        <v>1</v>
      </c>
      <c r="D20" s="68">
        <v>34.42085999999999</v>
      </c>
      <c r="E20" s="23">
        <v>7.2508223999999997</v>
      </c>
      <c r="F20" s="30">
        <v>18.190675968000001</v>
      </c>
      <c r="G20" s="237"/>
      <c r="H20" s="238"/>
      <c r="I20" s="239"/>
      <c r="J20" s="8"/>
      <c r="K20" s="8"/>
      <c r="M20" s="8"/>
      <c r="O20"/>
      <c r="P20"/>
      <c r="Q20"/>
      <c r="R20"/>
      <c r="T20"/>
      <c r="U20"/>
      <c r="V20"/>
      <c r="W20"/>
      <c r="X20"/>
      <c r="Y20"/>
      <c r="Z20"/>
      <c r="AB20"/>
      <c r="AC20"/>
    </row>
    <row r="21" spans="2:29" x14ac:dyDescent="0.25">
      <c r="B21" s="28">
        <v>2</v>
      </c>
      <c r="C21" s="28">
        <v>1</v>
      </c>
      <c r="D21" s="68">
        <v>34.935780000000001</v>
      </c>
      <c r="E21" s="23">
        <v>5.791048</v>
      </c>
      <c r="F21" s="30">
        <v>20.756975999999998</v>
      </c>
      <c r="G21" s="240"/>
      <c r="H21" s="238"/>
      <c r="I21" s="239"/>
      <c r="J21" s="8"/>
      <c r="K21" s="8"/>
      <c r="M21" s="8"/>
      <c r="O21"/>
      <c r="P21"/>
      <c r="Q21"/>
      <c r="R21"/>
      <c r="T21"/>
      <c r="U21"/>
      <c r="V21"/>
      <c r="W21"/>
      <c r="X21"/>
      <c r="Y21"/>
      <c r="Z21"/>
      <c r="AB21"/>
      <c r="AC21"/>
    </row>
    <row r="22" spans="2:29" x14ac:dyDescent="0.25">
      <c r="B22" s="28">
        <v>2</v>
      </c>
      <c r="C22" s="28">
        <v>1</v>
      </c>
      <c r="D22" s="69">
        <v>39.028320000000001</v>
      </c>
      <c r="E22" s="26">
        <v>8.2502719999999989</v>
      </c>
      <c r="F22" s="90">
        <v>22.876768000000002</v>
      </c>
      <c r="G22" s="237"/>
      <c r="H22" s="238"/>
      <c r="I22" s="239"/>
      <c r="J22" s="8"/>
      <c r="K22" s="8"/>
      <c r="M22" s="8"/>
      <c r="O22"/>
      <c r="P22"/>
      <c r="Q22"/>
      <c r="R22"/>
      <c r="T22"/>
      <c r="U22"/>
      <c r="V22"/>
      <c r="W22"/>
      <c r="X22"/>
      <c r="Y22"/>
      <c r="Z22"/>
      <c r="AB22"/>
      <c r="AC22"/>
    </row>
    <row r="23" spans="2:29" x14ac:dyDescent="0.25">
      <c r="B23" s="61">
        <v>2</v>
      </c>
      <c r="C23" s="62">
        <v>2</v>
      </c>
      <c r="D23" s="70">
        <v>10.477387800000001</v>
      </c>
      <c r="E23" s="23">
        <v>4.5739999999999998</v>
      </c>
      <c r="F23" s="23">
        <v>8.120371200000001</v>
      </c>
      <c r="G23" s="237">
        <v>9.1999999999999993</v>
      </c>
      <c r="H23" s="238"/>
      <c r="I23" s="239"/>
      <c r="J23" s="8"/>
      <c r="K23" s="8"/>
      <c r="M23" s="8"/>
      <c r="O23"/>
      <c r="P23"/>
      <c r="Q23"/>
      <c r="R23"/>
      <c r="T23"/>
      <c r="U23"/>
      <c r="V23"/>
      <c r="W23"/>
      <c r="X23"/>
      <c r="Y23"/>
      <c r="Z23"/>
      <c r="AB23"/>
      <c r="AC23"/>
    </row>
    <row r="24" spans="2:29" x14ac:dyDescent="0.25">
      <c r="B24" s="61">
        <v>2</v>
      </c>
      <c r="C24" s="62">
        <v>2</v>
      </c>
      <c r="D24" s="70">
        <v>10.042092000000002</v>
      </c>
      <c r="E24" s="23">
        <v>2.2833344000000002</v>
      </c>
      <c r="F24" s="23">
        <v>7.4366208</v>
      </c>
      <c r="G24" s="240"/>
      <c r="H24" s="238"/>
      <c r="I24" s="239"/>
      <c r="J24" s="8"/>
      <c r="K24" s="8"/>
      <c r="M24" s="8"/>
      <c r="O24"/>
      <c r="P24"/>
      <c r="Q24"/>
      <c r="R24"/>
      <c r="T24"/>
      <c r="U24"/>
      <c r="V24"/>
      <c r="W24"/>
      <c r="X24"/>
      <c r="Y24"/>
      <c r="Z24"/>
      <c r="AB24"/>
      <c r="AC24"/>
    </row>
    <row r="25" spans="2:29" x14ac:dyDescent="0.25">
      <c r="B25" s="61">
        <v>2</v>
      </c>
      <c r="C25" s="62">
        <v>2</v>
      </c>
      <c r="D25" s="70">
        <v>8.2870751999999985</v>
      </c>
      <c r="E25" s="23">
        <v>2.4239807999999998</v>
      </c>
      <c r="F25" s="23">
        <v>7.1460032000000009</v>
      </c>
      <c r="G25" s="237"/>
      <c r="H25" s="238"/>
      <c r="I25" s="239"/>
      <c r="J25" s="8"/>
      <c r="K25" s="8"/>
      <c r="M25" s="8"/>
      <c r="O25"/>
      <c r="P25"/>
      <c r="Q25"/>
      <c r="R25"/>
      <c r="T25"/>
      <c r="U25"/>
      <c r="V25"/>
      <c r="W25"/>
      <c r="X25"/>
      <c r="Y25"/>
      <c r="Z25"/>
      <c r="AB25"/>
      <c r="AC25"/>
    </row>
    <row r="26" spans="2:29" x14ac:dyDescent="0.25">
      <c r="B26" s="61">
        <v>2</v>
      </c>
      <c r="C26" s="62">
        <v>2</v>
      </c>
      <c r="D26" s="70">
        <v>8.0224703999999996</v>
      </c>
      <c r="E26" s="23">
        <v>2.1764864000000004</v>
      </c>
      <c r="F26" s="23">
        <v>7.2997119999999995</v>
      </c>
      <c r="G26" s="237"/>
      <c r="H26" s="238"/>
      <c r="I26" s="239"/>
      <c r="J26" s="8"/>
      <c r="K26" s="8"/>
      <c r="M26" s="8"/>
      <c r="O26"/>
      <c r="P26"/>
      <c r="Q26"/>
      <c r="R26"/>
      <c r="T26"/>
      <c r="U26"/>
      <c r="V26"/>
      <c r="W26"/>
      <c r="X26"/>
      <c r="Y26"/>
      <c r="Z26"/>
      <c r="AB26"/>
      <c r="AC26"/>
    </row>
    <row r="27" spans="2:29" x14ac:dyDescent="0.25">
      <c r="B27" s="32">
        <v>2</v>
      </c>
      <c r="C27" s="33">
        <v>3</v>
      </c>
      <c r="D27" s="66">
        <v>17.719534800000002</v>
      </c>
      <c r="E27" s="67">
        <v>3.6910905600000001</v>
      </c>
      <c r="F27" s="89">
        <v>12.287933951999999</v>
      </c>
      <c r="G27" s="237"/>
      <c r="H27" s="238">
        <f>AVERAGE(E27:E30)</f>
        <v>3.3604226880000008</v>
      </c>
      <c r="I27" s="239"/>
      <c r="J27" s="8"/>
      <c r="K27" s="8"/>
      <c r="M27" s="8"/>
      <c r="O27"/>
      <c r="P27"/>
      <c r="Q27"/>
      <c r="R27"/>
      <c r="T27"/>
      <c r="U27"/>
      <c r="V27"/>
      <c r="W27"/>
      <c r="X27"/>
      <c r="Y27"/>
      <c r="Z27"/>
      <c r="AB27"/>
      <c r="AC27"/>
    </row>
    <row r="28" spans="2:29" x14ac:dyDescent="0.25">
      <c r="B28" s="32">
        <v>2</v>
      </c>
      <c r="C28" s="33">
        <v>3</v>
      </c>
      <c r="D28" s="68">
        <v>18.151462800000004</v>
      </c>
      <c r="E28" s="23">
        <v>3.1305312000000005</v>
      </c>
      <c r="F28" s="30">
        <v>12.635733120000001</v>
      </c>
      <c r="G28" s="237"/>
      <c r="H28" s="238"/>
      <c r="I28" s="239"/>
      <c r="J28" s="8"/>
      <c r="K28" s="8"/>
      <c r="M28" s="8"/>
      <c r="O28"/>
      <c r="P28"/>
      <c r="Q28"/>
      <c r="R28"/>
      <c r="T28"/>
      <c r="U28"/>
      <c r="V28"/>
      <c r="W28"/>
      <c r="X28"/>
      <c r="Y28"/>
      <c r="Z28"/>
      <c r="AB28"/>
      <c r="AC28"/>
    </row>
    <row r="29" spans="2:29" x14ac:dyDescent="0.25">
      <c r="B29" s="32">
        <v>2</v>
      </c>
      <c r="C29" s="33">
        <v>3</v>
      </c>
      <c r="D29" s="68">
        <v>17.504909999999999</v>
      </c>
      <c r="E29" s="23">
        <v>3.0929568000000005</v>
      </c>
      <c r="F29" s="30">
        <v>11.9599104</v>
      </c>
      <c r="G29" s="237"/>
      <c r="H29" s="238"/>
      <c r="I29" s="239"/>
      <c r="J29" s="8"/>
      <c r="K29" s="8"/>
      <c r="M29" s="8"/>
      <c r="O29"/>
      <c r="P29"/>
      <c r="Q29"/>
      <c r="R29"/>
      <c r="T29"/>
      <c r="U29"/>
      <c r="V29"/>
      <c r="W29"/>
      <c r="X29"/>
      <c r="Y29"/>
      <c r="Z29"/>
      <c r="AB29"/>
      <c r="AC29"/>
    </row>
    <row r="30" spans="2:29" x14ac:dyDescent="0.25">
      <c r="B30" s="32">
        <v>2</v>
      </c>
      <c r="C30" s="33">
        <v>3</v>
      </c>
      <c r="D30" s="69">
        <v>18.35256</v>
      </c>
      <c r="E30" s="26">
        <v>3.5271121919999997</v>
      </c>
      <c r="F30" s="90">
        <v>10.354151296</v>
      </c>
      <c r="G30" s="237"/>
      <c r="H30" s="238"/>
      <c r="I30" s="239"/>
      <c r="J30" s="8"/>
      <c r="K30" s="8"/>
      <c r="M30" s="8"/>
      <c r="O30"/>
      <c r="P30"/>
      <c r="Q30"/>
      <c r="R30"/>
      <c r="T30"/>
      <c r="U30"/>
      <c r="V30"/>
      <c r="W30"/>
      <c r="X30"/>
      <c r="Y30"/>
      <c r="Z30"/>
      <c r="AB30"/>
      <c r="AC30"/>
    </row>
    <row r="31" spans="2:29" x14ac:dyDescent="0.25">
      <c r="B31" s="21">
        <v>2</v>
      </c>
      <c r="C31" s="22">
        <v>4</v>
      </c>
      <c r="D31" s="68">
        <v>20.534486399999999</v>
      </c>
      <c r="E31" s="23">
        <v>3.7382380416000003</v>
      </c>
      <c r="F31" s="30">
        <v>9.7366429824000011</v>
      </c>
      <c r="G31" s="237"/>
      <c r="H31" s="238"/>
      <c r="I31" s="239">
        <f>AVERAGE(F31:F34)</f>
        <v>11.877392801600003</v>
      </c>
      <c r="J31" s="8"/>
      <c r="K31" s="8"/>
      <c r="M31" s="8"/>
      <c r="O31"/>
      <c r="P31"/>
      <c r="Q31"/>
      <c r="R31"/>
      <c r="T31"/>
      <c r="U31"/>
      <c r="V31"/>
      <c r="W31"/>
      <c r="X31"/>
      <c r="Y31"/>
      <c r="Z31"/>
      <c r="AB31"/>
      <c r="AC31"/>
    </row>
    <row r="32" spans="2:29" ht="15" x14ac:dyDescent="0.25">
      <c r="B32" s="21">
        <v>2</v>
      </c>
      <c r="C32" s="22">
        <v>4</v>
      </c>
      <c r="D32" s="68">
        <v>17.8928379</v>
      </c>
      <c r="E32" s="232">
        <v>4.4456030079999991</v>
      </c>
      <c r="F32" s="30">
        <v>11.647950944</v>
      </c>
      <c r="G32" s="237"/>
      <c r="H32" s="238"/>
      <c r="I32" s="239"/>
      <c r="N32"/>
      <c r="O32"/>
      <c r="P32"/>
      <c r="Q32"/>
      <c r="R32"/>
      <c r="T32"/>
      <c r="U32"/>
      <c r="V32"/>
      <c r="W32"/>
      <c r="X32"/>
      <c r="Y32"/>
      <c r="Z32"/>
      <c r="AB32"/>
      <c r="AC32"/>
    </row>
    <row r="33" spans="2:29" ht="15" x14ac:dyDescent="0.25">
      <c r="B33" s="21">
        <v>2</v>
      </c>
      <c r="C33" s="22">
        <v>4</v>
      </c>
      <c r="D33" s="68">
        <v>23.462414999999996</v>
      </c>
      <c r="E33" s="23">
        <v>4.8002160000000007</v>
      </c>
      <c r="F33" s="30">
        <v>11.768016000000001</v>
      </c>
      <c r="G33" s="237"/>
      <c r="H33" s="238"/>
      <c r="I33" s="239"/>
      <c r="N33"/>
      <c r="O33"/>
      <c r="P33"/>
      <c r="Q33"/>
      <c r="R33"/>
      <c r="T33"/>
      <c r="U33"/>
      <c r="V33"/>
      <c r="W33"/>
      <c r="X33"/>
      <c r="Y33"/>
      <c r="Z33"/>
      <c r="AB33"/>
      <c r="AC33"/>
    </row>
    <row r="34" spans="2:29" thickBot="1" x14ac:dyDescent="0.3">
      <c r="B34" s="63">
        <v>2</v>
      </c>
      <c r="C34" s="64">
        <v>4</v>
      </c>
      <c r="D34" s="69">
        <v>23.982345540000001</v>
      </c>
      <c r="E34" s="26">
        <v>5.4024428160000006</v>
      </c>
      <c r="F34" s="90">
        <v>14.356961280000004</v>
      </c>
      <c r="G34" s="241"/>
      <c r="H34" s="242"/>
      <c r="I34" s="243"/>
      <c r="N34"/>
      <c r="O34"/>
      <c r="P34"/>
      <c r="Q34"/>
      <c r="R34"/>
      <c r="T34"/>
      <c r="U34"/>
      <c r="V34"/>
      <c r="W34"/>
      <c r="X34"/>
      <c r="Y34"/>
      <c r="Z34"/>
      <c r="AB34"/>
      <c r="AC34"/>
    </row>
    <row r="35" spans="2:29" x14ac:dyDescent="0.25">
      <c r="T35" s="169"/>
    </row>
    <row r="36" spans="2:29" x14ac:dyDescent="0.25">
      <c r="T36"/>
    </row>
    <row r="38" spans="2:29" x14ac:dyDescent="0.25">
      <c r="B38" s="25" t="s">
        <v>37</v>
      </c>
      <c r="K38" s="25" t="s">
        <v>59</v>
      </c>
    </row>
    <row r="39" spans="2:29" x14ac:dyDescent="0.25">
      <c r="B39" s="160" t="s">
        <v>2</v>
      </c>
      <c r="C39" s="159" t="s">
        <v>53</v>
      </c>
      <c r="D39" s="159"/>
      <c r="E39" s="159"/>
      <c r="F39" s="74"/>
      <c r="G39" s="159" t="s">
        <v>54</v>
      </c>
      <c r="H39" s="159"/>
      <c r="I39" s="159"/>
      <c r="L39" s="159" t="s">
        <v>53</v>
      </c>
      <c r="M39" s="159"/>
      <c r="N39" s="159"/>
      <c r="O39" s="74"/>
      <c r="P39" s="159" t="s">
        <v>13</v>
      </c>
      <c r="Q39" s="159"/>
      <c r="R39" s="159"/>
    </row>
    <row r="40" spans="2:29" x14ac:dyDescent="0.25">
      <c r="B40" s="160"/>
      <c r="C40" s="73" t="s">
        <v>0</v>
      </c>
      <c r="D40" s="73" t="s">
        <v>8</v>
      </c>
      <c r="E40" s="73" t="s">
        <v>9</v>
      </c>
      <c r="F40" s="73"/>
      <c r="G40" s="73" t="s">
        <v>0</v>
      </c>
      <c r="H40" s="73" t="s">
        <v>8</v>
      </c>
      <c r="I40" s="2" t="s">
        <v>9</v>
      </c>
      <c r="L40" s="73" t="s">
        <v>0</v>
      </c>
      <c r="M40" s="73" t="s">
        <v>8</v>
      </c>
      <c r="N40" s="73" t="s">
        <v>9</v>
      </c>
      <c r="O40" s="73"/>
      <c r="P40" s="73" t="s">
        <v>0</v>
      </c>
      <c r="Q40" s="73" t="s">
        <v>8</v>
      </c>
      <c r="R40" s="2" t="s">
        <v>9</v>
      </c>
    </row>
    <row r="41" spans="2:29" x14ac:dyDescent="0.25">
      <c r="B41" s="29" t="s">
        <v>55</v>
      </c>
      <c r="C41" s="71">
        <f>AVERAGE(D3:D6)</f>
        <v>45.548602499999994</v>
      </c>
      <c r="D41" s="71">
        <f t="shared" ref="D41:E41" si="3">AVERAGE(E3:E6)</f>
        <v>9.1419712000000004</v>
      </c>
      <c r="E41" s="71">
        <f t="shared" si="3"/>
        <v>29.908729600000001</v>
      </c>
      <c r="F41" s="31"/>
      <c r="G41" s="49">
        <f>_xlfn.STDEV.S(D3:D6)</f>
        <v>4.4975339230321554</v>
      </c>
      <c r="H41" s="49">
        <f t="shared" ref="H41:I41" si="4">_xlfn.STDEV.S(E3:E6)</f>
        <v>0.67942249342209193</v>
      </c>
      <c r="I41" s="49">
        <f t="shared" si="4"/>
        <v>2.0536838140957929</v>
      </c>
      <c r="K41" s="34" t="s">
        <v>55</v>
      </c>
      <c r="L41" s="72">
        <f>AVERAGE(D19:D22)</f>
        <v>36.448740000000001</v>
      </c>
      <c r="M41" s="72">
        <f t="shared" ref="M41:N41" si="5">AVERAGE(E19:E22)</f>
        <v>7.2045596000000005</v>
      </c>
      <c r="N41" s="72">
        <f t="shared" si="5"/>
        <v>20.813155391999999</v>
      </c>
      <c r="O41" s="35"/>
      <c r="P41" s="50">
        <f>_xlfn.STDEV.S(D19:D22)</f>
        <v>2.1586723558706216</v>
      </c>
      <c r="Q41" s="50">
        <f t="shared" ref="Q41:R41" si="6">_xlfn.STDEV.S(E19:E22)</f>
        <v>1.0323202620048209</v>
      </c>
      <c r="R41" s="50">
        <f t="shared" si="6"/>
        <v>1.9593649725749249</v>
      </c>
    </row>
    <row r="42" spans="2:29" x14ac:dyDescent="0.25">
      <c r="B42" s="29" t="s">
        <v>56</v>
      </c>
      <c r="C42" s="71">
        <f>AVERAGE(D7:D10)</f>
        <v>20.484255900000001</v>
      </c>
      <c r="D42" s="71">
        <f t="shared" ref="D42:E42" si="7">AVERAGE(E7:E10)</f>
        <v>4.0557797440000005</v>
      </c>
      <c r="E42" s="71">
        <f t="shared" si="7"/>
        <v>13.304889279999999</v>
      </c>
      <c r="F42" s="31"/>
      <c r="G42" s="49">
        <f>_xlfn.STDEV.S(D7:D10)</f>
        <v>1.6817360459858262</v>
      </c>
      <c r="H42" s="49">
        <f t="shared" ref="H42:I42" si="8">_xlfn.STDEV.S(E7:E10)</f>
        <v>0.5130839876027028</v>
      </c>
      <c r="I42" s="49">
        <f t="shared" si="8"/>
        <v>0.70908830648048038</v>
      </c>
      <c r="K42" s="34" t="s">
        <v>56</v>
      </c>
      <c r="L42" s="72">
        <f>AVERAGE(D23:D26)</f>
        <v>9.2072563500000015</v>
      </c>
      <c r="M42" s="72">
        <f t="shared" ref="M42:N42" si="9">AVERAGE(E19:E22)</f>
        <v>7.2045596000000005</v>
      </c>
      <c r="N42" s="72">
        <f t="shared" si="9"/>
        <v>20.813155391999999</v>
      </c>
      <c r="O42" s="35"/>
      <c r="P42" s="50">
        <f>_xlfn.STDEV.S(D23:D26)</f>
        <v>1.2329687153266489</v>
      </c>
      <c r="Q42" s="50">
        <f t="shared" ref="Q42:R42" si="10">_xlfn.STDEV.S(E23:E26)</f>
        <v>1.1441974733608873</v>
      </c>
      <c r="R42" s="50">
        <f t="shared" si="10"/>
        <v>0.42984669123745378</v>
      </c>
    </row>
    <row r="43" spans="2:29" x14ac:dyDescent="0.25">
      <c r="B43" s="29" t="s">
        <v>58</v>
      </c>
      <c r="C43" s="71">
        <f>AVERAGE(D11:D14)</f>
        <v>28.676471999999997</v>
      </c>
      <c r="D43" s="71">
        <f t="shared" ref="D43:E43" si="11">AVERAGE(E11:E14)</f>
        <v>5.0282841600000001</v>
      </c>
      <c r="E43" s="71">
        <f t="shared" si="11"/>
        <v>19.837606399999999</v>
      </c>
      <c r="F43" s="31"/>
      <c r="G43" s="49">
        <f>_xlfn.STDEV.S(D11:D14)</f>
        <v>1.2842860342338065</v>
      </c>
      <c r="H43" s="49">
        <f t="shared" ref="H43:I43" si="12">_xlfn.STDEV.S(E11:E14)</f>
        <v>0.48888811453318737</v>
      </c>
      <c r="I43" s="49">
        <f t="shared" si="12"/>
        <v>1.1250012684686646</v>
      </c>
      <c r="K43" s="34" t="s">
        <v>58</v>
      </c>
      <c r="L43" s="72">
        <f>AVERAGE(D27:D30)</f>
        <v>17.9321169</v>
      </c>
      <c r="M43" s="72">
        <f t="shared" ref="M43:N43" si="13">AVERAGE(E27:E30)</f>
        <v>3.3604226880000008</v>
      </c>
      <c r="N43" s="72">
        <f t="shared" si="13"/>
        <v>11.809432191999999</v>
      </c>
      <c r="O43" s="35"/>
      <c r="P43" s="50">
        <f>_xlfn.STDEV.S(D27:D30)</f>
        <v>0.38840782211160585</v>
      </c>
      <c r="Q43" s="50">
        <f t="shared" ref="Q43:R43" si="14">_xlfn.STDEV.S(E27:E30)</f>
        <v>0.29524833040185938</v>
      </c>
      <c r="R43" s="50">
        <f t="shared" si="14"/>
        <v>1.0086663365193691</v>
      </c>
    </row>
    <row r="44" spans="2:29" x14ac:dyDescent="0.25">
      <c r="B44" s="29" t="s">
        <v>57</v>
      </c>
      <c r="C44" s="71">
        <f>AVERAGE(D15:D18)</f>
        <v>34.981362000000004</v>
      </c>
      <c r="D44" s="71">
        <f t="shared" ref="D44:E44" si="15">AVERAGE(E15:E18)</f>
        <v>6.4862470400000012</v>
      </c>
      <c r="E44" s="71">
        <f t="shared" si="15"/>
        <v>19.039168000000004</v>
      </c>
      <c r="F44" s="31"/>
      <c r="G44" s="49">
        <f>_xlfn.STDEV.S(D15:D18)</f>
        <v>2.4078545099735571</v>
      </c>
      <c r="H44" s="49">
        <f t="shared" ref="H44:I44" si="16">_xlfn.STDEV.S(E15:E18)</f>
        <v>0.18612216286823507</v>
      </c>
      <c r="I44" s="49">
        <f t="shared" si="16"/>
        <v>2.5853669898334077</v>
      </c>
      <c r="K44" s="34" t="s">
        <v>57</v>
      </c>
      <c r="L44" s="72">
        <f>AVERAGE(D31:D34)</f>
        <v>21.468021209999996</v>
      </c>
      <c r="M44" s="72">
        <f t="shared" ref="M44:N44" si="17">AVERAGE(E31:E34)</f>
        <v>4.5966249664000003</v>
      </c>
      <c r="N44" s="72">
        <f t="shared" si="17"/>
        <v>11.877392801600003</v>
      </c>
      <c r="O44" s="35"/>
      <c r="P44" s="50">
        <f>_xlfn.STDEV.S(D31:D34)</f>
        <v>2.8256477940232494</v>
      </c>
      <c r="Q44" s="50">
        <f t="shared" ref="Q44:R44" si="18">_xlfn.STDEV.S(E31:E34)</f>
        <v>0.69532425536169029</v>
      </c>
      <c r="R44" s="50">
        <f t="shared" si="18"/>
        <v>1.8969867754087391</v>
      </c>
    </row>
  </sheetData>
  <mergeCells count="7">
    <mergeCell ref="G1:I1"/>
    <mergeCell ref="D1:F1"/>
    <mergeCell ref="P39:R39"/>
    <mergeCell ref="B39:B40"/>
    <mergeCell ref="C39:E39"/>
    <mergeCell ref="G39:I39"/>
    <mergeCell ref="L39:N39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CA70F-0B01-4CCB-9938-FCCB65B2E24F}">
  <dimension ref="A1:AH35"/>
  <sheetViews>
    <sheetView topLeftCell="A28" workbookViewId="0">
      <selection activeCell="E39" sqref="E39"/>
    </sheetView>
  </sheetViews>
  <sheetFormatPr defaultColWidth="8.85546875" defaultRowHeight="25.15" customHeight="1" x14ac:dyDescent="0.25"/>
  <cols>
    <col min="1" max="1" width="9.140625" style="8"/>
    <col min="2" max="2" width="9.7109375" style="8" customWidth="1"/>
    <col min="3" max="3" width="9.28515625" customWidth="1"/>
    <col min="5" max="5" width="8.85546875" style="1"/>
    <col min="6" max="6" width="8.85546875" style="3"/>
    <col min="7" max="7" width="9" style="3" customWidth="1"/>
    <col min="8" max="8" width="9.140625" style="75" customWidth="1"/>
    <col min="12" max="12" width="8.85546875" style="1"/>
    <col min="14" max="14" width="8.85546875" style="18"/>
    <col min="15" max="16" width="8.85546875" style="3"/>
    <col min="17" max="17" width="10.42578125" style="3" customWidth="1"/>
    <col min="19" max="19" width="7.140625" customWidth="1"/>
    <col min="20" max="20" width="6.42578125" style="41" customWidth="1"/>
    <col min="21" max="21" width="7.28515625" style="41" customWidth="1"/>
    <col min="22" max="22" width="6" style="41" customWidth="1"/>
    <col min="23" max="23" width="6.42578125" style="41" customWidth="1"/>
    <col min="24" max="24" width="6.140625" style="41" customWidth="1"/>
    <col min="25" max="25" width="5.85546875" style="41" customWidth="1"/>
    <col min="26" max="26" width="5.5703125" style="41" customWidth="1"/>
    <col min="27" max="27" width="4.42578125" style="41" customWidth="1"/>
    <col min="28" max="28" width="5.28515625" style="41" customWidth="1"/>
    <col min="29" max="29" width="5.140625" style="41" customWidth="1"/>
    <col min="30" max="30" width="5.5703125" style="41" customWidth="1"/>
    <col min="31" max="31" width="8.5703125" style="41" customWidth="1"/>
    <col min="32" max="32" width="8.140625" style="41" customWidth="1"/>
    <col min="33" max="33" width="8" style="23" customWidth="1"/>
    <col min="34" max="34" width="6.85546875" customWidth="1"/>
  </cols>
  <sheetData>
    <row r="1" spans="1:34" ht="30" x14ac:dyDescent="0.25">
      <c r="C1">
        <f t="shared" ref="C1:P1" si="0">CORREL(D4:D15,C4:C15)</f>
        <v>0.92304614482837877</v>
      </c>
      <c r="D1">
        <f t="shared" si="0"/>
        <v>0.91318859066137692</v>
      </c>
      <c r="E1" s="1">
        <f t="shared" si="0"/>
        <v>0.88611855022569264</v>
      </c>
      <c r="F1" s="3">
        <f t="shared" si="0"/>
        <v>0.62390718976840287</v>
      </c>
      <c r="G1" s="3">
        <f t="shared" si="0"/>
        <v>0.54299393844640953</v>
      </c>
      <c r="H1" s="3">
        <f t="shared" si="0"/>
        <v>0.66544995719740618</v>
      </c>
      <c r="I1">
        <f t="shared" si="0"/>
        <v>0.9344519869940372</v>
      </c>
      <c r="J1">
        <f>CORREL(K4:K15,J4:J15)</f>
        <v>0.73798455581040379</v>
      </c>
      <c r="K1">
        <f>CORREL(L4:L15,K4:K15)</f>
        <v>0.34326069456775393</v>
      </c>
      <c r="L1" s="1">
        <f t="shared" si="0"/>
        <v>0.72553421650476702</v>
      </c>
      <c r="M1">
        <f>CORREL(N4:N15,M4:M15)</f>
        <v>0.89625839312239319</v>
      </c>
      <c r="N1" s="18">
        <f>CORREL(O4:O15,N4:N15)</f>
        <v>0.92547004029097724</v>
      </c>
      <c r="O1" s="3">
        <f t="shared" si="0"/>
        <v>0.96796161055496999</v>
      </c>
      <c r="P1" s="3">
        <f t="shared" si="0"/>
        <v>0.94974112865777593</v>
      </c>
      <c r="S1" s="24" t="s">
        <v>71</v>
      </c>
      <c r="T1" s="98">
        <f t="shared" ref="T1:AG1" si="1">CORREL($C$4:$C$35,D4:D35)</f>
        <v>0.88356110993941883</v>
      </c>
      <c r="U1" s="98">
        <f t="shared" si="1"/>
        <v>0.86268648383152136</v>
      </c>
      <c r="V1" s="98">
        <f t="shared" si="1"/>
        <v>0.84080563522924512</v>
      </c>
      <c r="W1" s="98">
        <f t="shared" si="1"/>
        <v>0.42765916750918542</v>
      </c>
      <c r="X1" s="98">
        <f t="shared" si="1"/>
        <v>0.39536099150140264</v>
      </c>
      <c r="Y1" s="98">
        <f t="shared" si="1"/>
        <v>0.89241705025014517</v>
      </c>
      <c r="Z1" s="98">
        <f t="shared" si="1"/>
        <v>0.71164802356235957</v>
      </c>
      <c r="AA1" s="98">
        <f t="shared" si="1"/>
        <v>0.80004885936296044</v>
      </c>
      <c r="AB1" s="98">
        <f t="shared" si="1"/>
        <v>0.77900965303825764</v>
      </c>
      <c r="AC1" s="98">
        <f t="shared" si="1"/>
        <v>0.68285699843966097</v>
      </c>
      <c r="AD1" s="96">
        <f t="shared" si="1"/>
        <v>0.78276076453322252</v>
      </c>
      <c r="AE1" s="98">
        <f t="shared" si="1"/>
        <v>0.91664671281648591</v>
      </c>
      <c r="AF1" s="98">
        <f t="shared" si="1"/>
        <v>0.87619933674239536</v>
      </c>
      <c r="AG1" s="96">
        <f t="shared" si="1"/>
        <v>0.90563416473158365</v>
      </c>
    </row>
    <row r="2" spans="1:34" ht="30.75" thickBot="1" x14ac:dyDescent="0.3">
      <c r="C2" s="163" t="s">
        <v>60</v>
      </c>
      <c r="D2" s="164"/>
      <c r="E2" s="165"/>
      <c r="F2" s="76" t="s">
        <v>70</v>
      </c>
      <c r="G2" s="77"/>
      <c r="H2" s="78"/>
      <c r="I2" s="79" t="s">
        <v>61</v>
      </c>
      <c r="J2" s="80"/>
      <c r="K2" s="81"/>
      <c r="L2" s="82" t="s">
        <v>62</v>
      </c>
      <c r="M2" s="83"/>
      <c r="N2" s="84"/>
      <c r="O2" s="85" t="s">
        <v>63</v>
      </c>
      <c r="P2" s="86"/>
      <c r="Q2" s="87"/>
      <c r="S2" s="94"/>
      <c r="T2" s="97" t="s">
        <v>72</v>
      </c>
      <c r="U2" s="98">
        <f>CORREL($D$4:$D$35,$E$4:$E$35)</f>
        <v>0.93478818743337544</v>
      </c>
      <c r="V2" s="98">
        <f t="shared" ref="V2:AG2" si="2">CORREL($D$4:$D$35,F4:F35)</f>
        <v>0.84500555549109702</v>
      </c>
      <c r="W2" s="98">
        <f t="shared" si="2"/>
        <v>0.60282527283100262</v>
      </c>
      <c r="X2" s="98">
        <f t="shared" si="2"/>
        <v>0.36039564791709827</v>
      </c>
      <c r="Y2" s="98">
        <f t="shared" si="2"/>
        <v>0.90503389733817097</v>
      </c>
      <c r="Z2" s="98">
        <f t="shared" si="2"/>
        <v>0.78385516426655477</v>
      </c>
      <c r="AA2" s="98">
        <f t="shared" si="2"/>
        <v>0.80583441708008852</v>
      </c>
      <c r="AB2" s="98">
        <f t="shared" si="2"/>
        <v>0.7519113429151778</v>
      </c>
      <c r="AC2" s="98">
        <f t="shared" si="2"/>
        <v>0.73663635431490615</v>
      </c>
      <c r="AD2" s="98">
        <f t="shared" si="2"/>
        <v>0.79623078020243898</v>
      </c>
      <c r="AE2" s="98">
        <f t="shared" si="2"/>
        <v>0.96572259926522197</v>
      </c>
      <c r="AF2" s="98">
        <f t="shared" si="2"/>
        <v>0.91906846010208176</v>
      </c>
      <c r="AG2" s="98">
        <f t="shared" si="2"/>
        <v>0.9188806309812132</v>
      </c>
    </row>
    <row r="3" spans="1:34" ht="30.75" thickBot="1" x14ac:dyDescent="0.3">
      <c r="A3" s="6" t="s">
        <v>18</v>
      </c>
      <c r="B3" s="7" t="s">
        <v>2</v>
      </c>
      <c r="C3" s="13" t="s">
        <v>22</v>
      </c>
      <c r="D3" s="5" t="s">
        <v>23</v>
      </c>
      <c r="E3" s="16" t="s">
        <v>24</v>
      </c>
      <c r="F3" s="14" t="s">
        <v>0</v>
      </c>
      <c r="G3" s="14" t="s">
        <v>8</v>
      </c>
      <c r="H3" s="15" t="s">
        <v>9</v>
      </c>
      <c r="I3" s="10" t="s">
        <v>0</v>
      </c>
      <c r="J3" s="10" t="s">
        <v>8</v>
      </c>
      <c r="K3" s="9" t="s">
        <v>9</v>
      </c>
      <c r="L3" s="4" t="s">
        <v>0</v>
      </c>
      <c r="M3" s="4" t="s">
        <v>8</v>
      </c>
      <c r="N3" s="11" t="s">
        <v>9</v>
      </c>
      <c r="O3" s="4" t="s">
        <v>0</v>
      </c>
      <c r="P3" s="4" t="s">
        <v>8</v>
      </c>
      <c r="Q3" s="11" t="s">
        <v>9</v>
      </c>
      <c r="S3" s="94"/>
      <c r="T3" s="98"/>
      <c r="U3" s="97" t="s">
        <v>73</v>
      </c>
      <c r="V3" s="98">
        <f t="shared" ref="V3:AD3" si="3">CORREL($E$4:$E$35,F4:F35)</f>
        <v>0.8197249270073933</v>
      </c>
      <c r="W3" s="98">
        <f t="shared" si="3"/>
        <v>0.61118504606788948</v>
      </c>
      <c r="X3" s="98">
        <f t="shared" si="3"/>
        <v>0.42560573352331443</v>
      </c>
      <c r="Y3" s="98">
        <f t="shared" si="3"/>
        <v>0.90492327705483344</v>
      </c>
      <c r="Z3" s="98">
        <f t="shared" si="3"/>
        <v>0.82901613496620497</v>
      </c>
      <c r="AA3" s="98">
        <f t="shared" si="3"/>
        <v>0.83352647593478579</v>
      </c>
      <c r="AB3" s="98">
        <f t="shared" si="3"/>
        <v>0.74480175536403181</v>
      </c>
      <c r="AC3" s="98">
        <f t="shared" si="3"/>
        <v>0.77674945156495634</v>
      </c>
      <c r="AD3" s="98">
        <f t="shared" si="3"/>
        <v>0.85873578610535573</v>
      </c>
      <c r="AE3" s="98">
        <f>CORREL($E$4:$E$35,O4:O35)</f>
        <v>0.96903037163351213</v>
      </c>
      <c r="AF3" s="98">
        <f>CORREL($E$4:$E$35,P4:P35)</f>
        <v>0.9117518411156087</v>
      </c>
      <c r="AG3" s="98">
        <f>CORREL($E$4:$E$35,Q4:Q35)</f>
        <v>0.94922593234501229</v>
      </c>
      <c r="AH3" s="88"/>
    </row>
    <row r="4" spans="1:34" ht="30" x14ac:dyDescent="0.25">
      <c r="A4" s="291">
        <v>1</v>
      </c>
      <c r="B4" s="292">
        <v>1</v>
      </c>
      <c r="C4" s="244">
        <v>9.7200000000000006</v>
      </c>
      <c r="D4" s="244">
        <v>5.7</v>
      </c>
      <c r="E4" s="245">
        <v>10.199999999999999</v>
      </c>
      <c r="F4" s="246">
        <v>6.4</v>
      </c>
      <c r="G4" s="246">
        <v>3.2</v>
      </c>
      <c r="H4" s="247">
        <v>8.4</v>
      </c>
      <c r="I4" s="248">
        <v>19.100000000000001</v>
      </c>
      <c r="J4" s="248">
        <v>1.45</v>
      </c>
      <c r="K4" s="245">
        <v>6.74</v>
      </c>
      <c r="L4" s="248">
        <v>11.1</v>
      </c>
      <c r="M4" s="245">
        <v>1.26</v>
      </c>
      <c r="N4" s="245">
        <v>7.3</v>
      </c>
      <c r="O4" s="249">
        <v>42.6447</v>
      </c>
      <c r="P4" s="249">
        <v>8.355360000000001</v>
      </c>
      <c r="Q4" s="250">
        <v>31.12416</v>
      </c>
      <c r="S4" s="94"/>
      <c r="T4" s="98"/>
      <c r="U4" s="98"/>
      <c r="V4" s="97" t="s">
        <v>74</v>
      </c>
      <c r="W4" s="98">
        <f t="shared" ref="W4:AD4" si="4">CORREL($F$4:$F$35,G4:G35)</f>
        <v>0.46921940090196096</v>
      </c>
      <c r="X4" s="98">
        <f t="shared" si="4"/>
        <v>0.28440558334897653</v>
      </c>
      <c r="Y4" s="98">
        <f t="shared" si="4"/>
        <v>0.90948948130719554</v>
      </c>
      <c r="Z4" s="98">
        <f t="shared" si="4"/>
        <v>0.72990878844081042</v>
      </c>
      <c r="AA4" s="98">
        <f t="shared" si="4"/>
        <v>0.74188786075119151</v>
      </c>
      <c r="AB4" s="98">
        <f t="shared" si="4"/>
        <v>0.85655347622372513</v>
      </c>
      <c r="AC4" s="98">
        <f t="shared" si="4"/>
        <v>0.68825550213620923</v>
      </c>
      <c r="AD4" s="98">
        <f t="shared" si="4"/>
        <v>0.77856117964676441</v>
      </c>
      <c r="AE4" s="98">
        <f>CORREL($F$4:$F$35,O4:O35)</f>
        <v>0.88290270137485027</v>
      </c>
      <c r="AF4" s="98">
        <f>CORREL($F$4:$F$35,P4:P35)</f>
        <v>0.77337450629086413</v>
      </c>
      <c r="AG4" s="98">
        <f>CORREL($F$4:$F$35,Q4:Q35)</f>
        <v>0.82605225992363607</v>
      </c>
    </row>
    <row r="5" spans="1:34" ht="30" x14ac:dyDescent="0.25">
      <c r="A5" s="293">
        <v>1</v>
      </c>
      <c r="B5" s="287">
        <v>1</v>
      </c>
      <c r="C5" s="251">
        <v>10.384</v>
      </c>
      <c r="D5" s="251">
        <v>6.8</v>
      </c>
      <c r="E5" s="252">
        <v>10.8</v>
      </c>
      <c r="F5" s="253">
        <v>7.5</v>
      </c>
      <c r="G5" s="253">
        <v>3.4</v>
      </c>
      <c r="H5" s="254">
        <v>7.9</v>
      </c>
      <c r="I5" s="255">
        <v>20.81</v>
      </c>
      <c r="J5" s="255">
        <v>1.6</v>
      </c>
      <c r="K5" s="252">
        <v>6.54</v>
      </c>
      <c r="L5" s="255">
        <v>11.9</v>
      </c>
      <c r="M5" s="252">
        <v>1.39</v>
      </c>
      <c r="N5" s="252">
        <v>6.9</v>
      </c>
      <c r="O5" s="256">
        <v>52.186199999999999</v>
      </c>
      <c r="P5" s="256">
        <v>9.7916159999999994</v>
      </c>
      <c r="Q5" s="257">
        <v>32.164096000000008</v>
      </c>
      <c r="S5" s="94"/>
      <c r="T5" s="98"/>
      <c r="U5" s="98"/>
      <c r="V5" s="98"/>
      <c r="W5" s="97" t="s">
        <v>75</v>
      </c>
      <c r="X5" s="98">
        <f t="shared" ref="X5:AD5" si="5">CORREL($G$4:$G$35,H4:H35)</f>
        <v>2.9798515159665848E-2</v>
      </c>
      <c r="Y5" s="101">
        <f t="shared" si="5"/>
        <v>0.59146250647051346</v>
      </c>
      <c r="Z5" s="98">
        <f t="shared" si="5"/>
        <v>0.63829971401851959</v>
      </c>
      <c r="AA5" s="98">
        <f t="shared" si="5"/>
        <v>0.2895493798851706</v>
      </c>
      <c r="AB5" s="98">
        <f t="shared" si="5"/>
        <v>0.60208181521394633</v>
      </c>
      <c r="AC5" s="98">
        <f t="shared" si="5"/>
        <v>0.48686387878656995</v>
      </c>
      <c r="AD5" s="98">
        <f t="shared" si="5"/>
        <v>0.3745094316016529</v>
      </c>
      <c r="AE5" s="98">
        <f>CORREL($G$4:$G$35,O4:O35)</f>
        <v>0.615420116709537</v>
      </c>
      <c r="AF5" s="98">
        <f>CORREL($G$4:$G$35,P4:P35)</f>
        <v>0.68134890043155272</v>
      </c>
      <c r="AG5" s="98">
        <f>CORREL($G$4:$G$35,Q4:Q35)</f>
        <v>0.46595411800136988</v>
      </c>
    </row>
    <row r="6" spans="1:34" ht="30" x14ac:dyDescent="0.25">
      <c r="A6" s="293">
        <v>1</v>
      </c>
      <c r="B6" s="287">
        <v>1</v>
      </c>
      <c r="C6" s="251">
        <v>9.4</v>
      </c>
      <c r="D6" s="251">
        <v>5.4</v>
      </c>
      <c r="E6" s="252">
        <v>10.4</v>
      </c>
      <c r="F6" s="253">
        <v>6.94</v>
      </c>
      <c r="G6" s="253">
        <v>3.7</v>
      </c>
      <c r="H6" s="254">
        <v>7.7</v>
      </c>
      <c r="I6" s="255">
        <v>19.25</v>
      </c>
      <c r="J6" s="255">
        <v>1.65</v>
      </c>
      <c r="K6" s="252">
        <v>5.74</v>
      </c>
      <c r="L6" s="255">
        <v>11.232000000000001</v>
      </c>
      <c r="M6" s="252">
        <v>1.58</v>
      </c>
      <c r="N6" s="252">
        <v>7.1</v>
      </c>
      <c r="O6" s="256">
        <v>42.899819999999998</v>
      </c>
      <c r="P6" s="256">
        <v>9.6195199999999996</v>
      </c>
      <c r="Q6" s="257">
        <v>28.354560000000006</v>
      </c>
      <c r="S6" s="94"/>
      <c r="T6" s="98"/>
      <c r="U6" s="98"/>
      <c r="V6" s="98"/>
      <c r="W6" s="98"/>
      <c r="X6" s="97" t="s">
        <v>76</v>
      </c>
      <c r="Y6" s="98">
        <f t="shared" ref="Y6:AD6" si="6">CORREL($H$4:$H$35,I4:I35)</f>
        <v>0.22099595482009474</v>
      </c>
      <c r="Z6" s="98">
        <f t="shared" si="6"/>
        <v>5.0079953741304202E-2</v>
      </c>
      <c r="AA6" s="98">
        <f t="shared" si="6"/>
        <v>0.41516432319964908</v>
      </c>
      <c r="AB6" s="98">
        <f t="shared" si="6"/>
        <v>0.24875428166894925</v>
      </c>
      <c r="AC6" s="98">
        <f t="shared" si="6"/>
        <v>0.40466442255990809</v>
      </c>
      <c r="AD6" s="98">
        <f t="shared" si="6"/>
        <v>0.60528338551105731</v>
      </c>
      <c r="AE6" s="98">
        <f>CORREL($H$4:$H$35,O4:O35)</f>
        <v>0.41200879142551255</v>
      </c>
      <c r="AF6" s="98">
        <f>CORREL($H$4:$H$35,P4:P35)</f>
        <v>0.34834074031440315</v>
      </c>
      <c r="AG6" s="98">
        <f>CORREL($H$4:$H$35,Q4:Q35)</f>
        <v>0.57505173702608248</v>
      </c>
    </row>
    <row r="7" spans="1:34" ht="30" x14ac:dyDescent="0.25">
      <c r="A7" s="293">
        <v>1</v>
      </c>
      <c r="B7" s="287">
        <v>1</v>
      </c>
      <c r="C7" s="251">
        <v>9.9</v>
      </c>
      <c r="D7" s="251">
        <v>5.7959999999999994</v>
      </c>
      <c r="E7" s="252">
        <v>10.6</v>
      </c>
      <c r="F7" s="253">
        <v>6.7</v>
      </c>
      <c r="G7" s="253">
        <v>3.6</v>
      </c>
      <c r="H7" s="254">
        <v>7.8</v>
      </c>
      <c r="I7" s="255">
        <v>18.850000000000001</v>
      </c>
      <c r="J7" s="255">
        <v>1.33</v>
      </c>
      <c r="K7" s="252">
        <v>5.34</v>
      </c>
      <c r="L7" s="255">
        <v>11.4</v>
      </c>
      <c r="M7" s="252">
        <v>1.1000000000000001</v>
      </c>
      <c r="N7" s="252">
        <v>6.3</v>
      </c>
      <c r="O7" s="256">
        <v>44.463689999999993</v>
      </c>
      <c r="P7" s="256">
        <v>8.8013887999999998</v>
      </c>
      <c r="Q7" s="257">
        <v>27.9921024</v>
      </c>
      <c r="S7" s="94"/>
      <c r="T7" s="98"/>
      <c r="U7" s="98"/>
      <c r="V7" s="98"/>
      <c r="W7" s="98"/>
      <c r="X7" s="98"/>
      <c r="Y7" s="97" t="s">
        <v>64</v>
      </c>
      <c r="Z7" s="98">
        <f t="shared" ref="Z7:AG7" si="7">CORREL($I$4:$I$35,J4:J35)</f>
        <v>0.84989645027587157</v>
      </c>
      <c r="AA7" s="98">
        <f t="shared" si="7"/>
        <v>0.7966037412916962</v>
      </c>
      <c r="AB7" s="98">
        <f t="shared" si="7"/>
        <v>0.86600490731927537</v>
      </c>
      <c r="AC7" s="98">
        <f t="shared" si="7"/>
        <v>0.68267761157511631</v>
      </c>
      <c r="AD7" s="98">
        <f t="shared" si="7"/>
        <v>0.77393694144595881</v>
      </c>
      <c r="AE7" s="98">
        <f t="shared" si="7"/>
        <v>0.93517483909840549</v>
      </c>
      <c r="AF7" s="98">
        <f t="shared" si="7"/>
        <v>0.84286303114615313</v>
      </c>
      <c r="AG7" s="98">
        <f t="shared" si="7"/>
        <v>0.84983792034552996</v>
      </c>
    </row>
    <row r="8" spans="1:34" ht="30" x14ac:dyDescent="0.25">
      <c r="A8" s="170">
        <v>1</v>
      </c>
      <c r="B8" s="204">
        <v>2</v>
      </c>
      <c r="C8" s="258">
        <v>7.4</v>
      </c>
      <c r="D8" s="258">
        <v>4.04</v>
      </c>
      <c r="E8" s="259">
        <v>4.5999999999999996</v>
      </c>
      <c r="F8" s="260">
        <v>5.76</v>
      </c>
      <c r="G8" s="260">
        <v>2.9</v>
      </c>
      <c r="H8" s="261">
        <v>7.1</v>
      </c>
      <c r="I8" s="262">
        <v>14.4</v>
      </c>
      <c r="J8" s="262">
        <v>0.93</v>
      </c>
      <c r="K8" s="259">
        <v>4.2</v>
      </c>
      <c r="L8" s="262">
        <v>10.82</v>
      </c>
      <c r="M8" s="259">
        <v>0.7</v>
      </c>
      <c r="N8" s="259">
        <v>4.3</v>
      </c>
      <c r="O8" s="263">
        <v>22.585799999999999</v>
      </c>
      <c r="P8" s="263">
        <v>4.5499520000000002</v>
      </c>
      <c r="Q8" s="264">
        <v>14.286080000000002</v>
      </c>
      <c r="S8" s="94"/>
      <c r="T8" s="98"/>
      <c r="U8" s="98"/>
      <c r="V8" s="98"/>
      <c r="W8" s="98"/>
      <c r="X8" s="98"/>
      <c r="Y8" s="98"/>
      <c r="Z8" s="97" t="s">
        <v>65</v>
      </c>
      <c r="AA8" s="98">
        <f t="shared" ref="AA8:AG8" si="8">CORREL($J$4:$J$35,K4:K35)</f>
        <v>0.7402264710684141</v>
      </c>
      <c r="AB8" s="98">
        <f t="shared" si="8"/>
        <v>0.73985830297597177</v>
      </c>
      <c r="AC8" s="98">
        <f t="shared" si="8"/>
        <v>0.810006745750249</v>
      </c>
      <c r="AD8" s="98">
        <f t="shared" si="8"/>
        <v>0.73485227057922298</v>
      </c>
      <c r="AE8" s="98">
        <f t="shared" si="8"/>
        <v>0.84140546051740106</v>
      </c>
      <c r="AF8" s="101">
        <f t="shared" si="8"/>
        <v>0.8305280495694366</v>
      </c>
      <c r="AG8" s="98">
        <f t="shared" si="8"/>
        <v>0.75652296514177753</v>
      </c>
    </row>
    <row r="9" spans="1:34" ht="30" x14ac:dyDescent="0.25">
      <c r="A9" s="170">
        <v>1</v>
      </c>
      <c r="B9" s="204">
        <v>2</v>
      </c>
      <c r="C9" s="258">
        <v>6.1167999999999996</v>
      </c>
      <c r="D9" s="258">
        <v>3.1386400000000001</v>
      </c>
      <c r="E9" s="259">
        <v>5.4</v>
      </c>
      <c r="F9" s="260">
        <v>6</v>
      </c>
      <c r="G9" s="260">
        <v>2.5</v>
      </c>
      <c r="H9" s="261">
        <v>7.5</v>
      </c>
      <c r="I9" s="262">
        <v>13.6</v>
      </c>
      <c r="J9" s="262">
        <v>0.74</v>
      </c>
      <c r="K9" s="259">
        <v>3.8</v>
      </c>
      <c r="L9" s="262">
        <v>10.19</v>
      </c>
      <c r="M9" s="259">
        <v>0.6</v>
      </c>
      <c r="N9" s="259">
        <v>3.9</v>
      </c>
      <c r="O9" s="263">
        <v>20.161845599999996</v>
      </c>
      <c r="P9" s="263">
        <v>3.3367349759999998</v>
      </c>
      <c r="Q9" s="264">
        <v>12.618053119999999</v>
      </c>
      <c r="S9" s="94"/>
      <c r="T9" s="98"/>
      <c r="U9" s="98"/>
      <c r="V9" s="98"/>
      <c r="W9" s="98"/>
      <c r="X9" s="98"/>
      <c r="Y9" s="98"/>
      <c r="Z9" s="98"/>
      <c r="AA9" s="97" t="s">
        <v>66</v>
      </c>
      <c r="AB9" s="98">
        <f t="shared" ref="AB9:AG9" si="9">CORREL($K$4:$K$35,L4:L35)</f>
        <v>0.66870793231037073</v>
      </c>
      <c r="AC9" s="98">
        <f t="shared" si="9"/>
        <v>0.70490186376419572</v>
      </c>
      <c r="AD9" s="98">
        <f t="shared" si="9"/>
        <v>0.79627250762362711</v>
      </c>
      <c r="AE9" s="98">
        <f t="shared" si="9"/>
        <v>0.8423629783689055</v>
      </c>
      <c r="AF9" s="98">
        <f t="shared" si="9"/>
        <v>0.72939337759662926</v>
      </c>
      <c r="AG9" s="98">
        <f t="shared" si="9"/>
        <v>0.86654606583265981</v>
      </c>
    </row>
    <row r="10" spans="1:34" ht="30" x14ac:dyDescent="0.25">
      <c r="A10" s="170">
        <v>1</v>
      </c>
      <c r="B10" s="204">
        <v>2</v>
      </c>
      <c r="C10" s="258">
        <v>7.016</v>
      </c>
      <c r="D10" s="258">
        <v>3.14</v>
      </c>
      <c r="E10" s="259">
        <v>4.8</v>
      </c>
      <c r="F10" s="260">
        <v>5.52</v>
      </c>
      <c r="G10" s="260">
        <v>2.8</v>
      </c>
      <c r="H10" s="261">
        <v>7.4</v>
      </c>
      <c r="I10" s="262">
        <v>12.2</v>
      </c>
      <c r="J10" s="262">
        <v>0.89</v>
      </c>
      <c r="K10" s="259">
        <v>3.6</v>
      </c>
      <c r="L10" s="262">
        <v>9.65</v>
      </c>
      <c r="M10" s="259">
        <v>0.7</v>
      </c>
      <c r="N10" s="259">
        <v>3.8</v>
      </c>
      <c r="O10" s="263">
        <v>18.503447999999999</v>
      </c>
      <c r="P10" s="263">
        <v>4.127904</v>
      </c>
      <c r="Q10" s="264">
        <v>13.033983999999998</v>
      </c>
      <c r="S10" s="94"/>
      <c r="T10" s="98"/>
      <c r="U10" s="98"/>
      <c r="V10" s="98"/>
      <c r="W10" s="98"/>
      <c r="X10" s="98"/>
      <c r="Y10" s="98"/>
      <c r="Z10" s="98"/>
      <c r="AA10" s="98"/>
      <c r="AB10" s="97" t="s">
        <v>67</v>
      </c>
      <c r="AC10" s="98">
        <f>CORREL($L$4:$L$35,M4:M35)</f>
        <v>0.63568109285481234</v>
      </c>
      <c r="AD10" s="98">
        <f>CORREL($L$4:$L$35,N4:N35)</f>
        <v>0.68414542379761301</v>
      </c>
      <c r="AE10" s="98">
        <f>CORREL($L$4:$L$35,O4:O35)</f>
        <v>0.83194044696880187</v>
      </c>
      <c r="AF10" s="98">
        <f>CORREL($L$4:$L$35,P4:P35)</f>
        <v>0.74015321335581064</v>
      </c>
      <c r="AG10" s="98">
        <f>CORREL($L$4:$L$35,Q4:Q35)</f>
        <v>0.72117723042275039</v>
      </c>
    </row>
    <row r="11" spans="1:34" ht="30" x14ac:dyDescent="0.25">
      <c r="A11" s="170">
        <v>1</v>
      </c>
      <c r="B11" s="204">
        <v>2</v>
      </c>
      <c r="C11" s="258">
        <v>7.13</v>
      </c>
      <c r="D11" s="258">
        <v>3.63</v>
      </c>
      <c r="E11" s="259">
        <v>5.0599999999999996</v>
      </c>
      <c r="F11" s="260">
        <v>5.76</v>
      </c>
      <c r="G11" s="260">
        <v>2.8</v>
      </c>
      <c r="H11" s="261">
        <v>7</v>
      </c>
      <c r="I11" s="262">
        <v>13.1</v>
      </c>
      <c r="J11" s="262">
        <v>0.91</v>
      </c>
      <c r="K11" s="259">
        <v>4.0999999999999996</v>
      </c>
      <c r="L11" s="262">
        <v>9.74</v>
      </c>
      <c r="M11" s="259">
        <v>0.6</v>
      </c>
      <c r="N11" s="259">
        <v>3.6</v>
      </c>
      <c r="O11" s="263">
        <v>20.685929999999999</v>
      </c>
      <c r="P11" s="263">
        <v>4.2085279999999994</v>
      </c>
      <c r="Q11" s="264">
        <v>13.281439999999996</v>
      </c>
      <c r="S11" s="95"/>
      <c r="T11" s="98"/>
      <c r="U11" s="98"/>
      <c r="V11" s="98"/>
      <c r="W11" s="98"/>
      <c r="X11" s="98"/>
      <c r="Y11" s="98"/>
      <c r="Z11" s="98"/>
      <c r="AA11" s="98"/>
      <c r="AB11" s="98"/>
      <c r="AC11" s="99" t="s">
        <v>68</v>
      </c>
      <c r="AD11" s="98">
        <f>CORREL($M$4:$M$35,N4:N35)</f>
        <v>0.84829445220731947</v>
      </c>
      <c r="AE11" s="98">
        <f>CORREL($M$4:$M$35,O4:O35)</f>
        <v>0.79536010409267699</v>
      </c>
      <c r="AF11" s="98">
        <f>CORREL($M$4:$M$35,P4:P35)</f>
        <v>0.83644161849143694</v>
      </c>
      <c r="AG11" s="98">
        <f>CORREL($M$4:$M$35,Q4:Q35)</f>
        <v>0.82747387935239136</v>
      </c>
    </row>
    <row r="12" spans="1:34" ht="30" x14ac:dyDescent="0.25">
      <c r="A12" s="37">
        <v>1</v>
      </c>
      <c r="B12" s="288">
        <v>3</v>
      </c>
      <c r="C12" s="265">
        <v>9.4400000000000013</v>
      </c>
      <c r="D12" s="265">
        <v>4.4351999999999991</v>
      </c>
      <c r="E12" s="266">
        <v>7.6000000000000005</v>
      </c>
      <c r="F12" s="267">
        <v>6.08</v>
      </c>
      <c r="G12" s="267">
        <v>2.4</v>
      </c>
      <c r="H12" s="268">
        <v>7.4</v>
      </c>
      <c r="I12" s="269">
        <v>17</v>
      </c>
      <c r="J12" s="269">
        <v>1.1499999999999999</v>
      </c>
      <c r="K12" s="266">
        <v>5.3</v>
      </c>
      <c r="L12" s="269">
        <v>8.4420000000000002</v>
      </c>
      <c r="M12" s="266">
        <v>0.67</v>
      </c>
      <c r="N12" s="266">
        <v>5.0999999999999996</v>
      </c>
      <c r="O12" s="270">
        <v>29.542919999999999</v>
      </c>
      <c r="P12" s="270">
        <v>5.2557568000000003</v>
      </c>
      <c r="Q12" s="271">
        <v>21.1396096</v>
      </c>
      <c r="S12" s="94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7" t="s">
        <v>69</v>
      </c>
      <c r="AE12" s="98">
        <f>CORREL($N$4:$N$35,O4:O35)</f>
        <v>0.85847606307572244</v>
      </c>
      <c r="AF12" s="98">
        <f>CORREL($N$4:$N$35,P4:P35)</f>
        <v>0.79928279219862763</v>
      </c>
      <c r="AG12" s="98">
        <f>CORREL($N$4:$N$35,Q4:Q35)</f>
        <v>0.92656221278629136</v>
      </c>
    </row>
    <row r="13" spans="1:34" ht="30" x14ac:dyDescent="0.25">
      <c r="A13" s="37">
        <v>1</v>
      </c>
      <c r="B13" s="288">
        <v>3</v>
      </c>
      <c r="C13" s="265">
        <v>7.5200000000000005</v>
      </c>
      <c r="D13" s="265">
        <v>4.2</v>
      </c>
      <c r="E13" s="266">
        <v>7.2</v>
      </c>
      <c r="F13" s="267">
        <v>6.24</v>
      </c>
      <c r="G13" s="267">
        <v>2.2999999999999998</v>
      </c>
      <c r="H13" s="268">
        <v>6.9</v>
      </c>
      <c r="I13" s="269">
        <v>16</v>
      </c>
      <c r="J13" s="269">
        <v>1.22</v>
      </c>
      <c r="K13" s="266">
        <v>6.1</v>
      </c>
      <c r="L13" s="269">
        <v>10.08</v>
      </c>
      <c r="M13" s="266">
        <v>0.7</v>
      </c>
      <c r="N13" s="266">
        <v>5.3</v>
      </c>
      <c r="O13" s="270">
        <v>28.005119999999998</v>
      </c>
      <c r="P13" s="270">
        <v>4.3935999999999993</v>
      </c>
      <c r="Q13" s="271">
        <v>18.506880000000002</v>
      </c>
      <c r="S13" s="94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7" t="s">
        <v>77</v>
      </c>
      <c r="AF13" s="98">
        <f>CORREL($O$4:$O$35,P4:P35)</f>
        <v>0.94637938715598646</v>
      </c>
      <c r="AG13" s="98">
        <f>CORREL($O$4:$O$35,Q4:Q35)</f>
        <v>0.95568122352004758</v>
      </c>
    </row>
    <row r="14" spans="1:34" ht="30" x14ac:dyDescent="0.25">
      <c r="A14" s="37">
        <v>1</v>
      </c>
      <c r="B14" s="288">
        <v>3</v>
      </c>
      <c r="C14" s="265">
        <v>9.0240000000000009</v>
      </c>
      <c r="D14" s="265">
        <v>5.0399999999999991</v>
      </c>
      <c r="E14" s="266">
        <v>6.8</v>
      </c>
      <c r="F14" s="267">
        <v>6.32</v>
      </c>
      <c r="G14" s="267">
        <v>2.6</v>
      </c>
      <c r="H14" s="268">
        <v>7.1</v>
      </c>
      <c r="I14" s="269">
        <v>15.299999999999999</v>
      </c>
      <c r="J14" s="269">
        <v>0.99</v>
      </c>
      <c r="K14" s="266">
        <v>5.6</v>
      </c>
      <c r="L14" s="269">
        <v>9.629999999999999</v>
      </c>
      <c r="M14" s="266">
        <v>0.9</v>
      </c>
      <c r="N14" s="266">
        <v>4.3</v>
      </c>
      <c r="O14" s="270">
        <v>29.944151999999995</v>
      </c>
      <c r="P14" s="270">
        <v>5.5315200000000004</v>
      </c>
      <c r="Q14" s="271">
        <v>19.445504</v>
      </c>
      <c r="S14" s="94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7" t="s">
        <v>78</v>
      </c>
      <c r="AG14" s="98">
        <f>CORREL($P$4:$P$35,Q4:Q35)</f>
        <v>0.91195686091689077</v>
      </c>
    </row>
    <row r="15" spans="1:34" ht="30" x14ac:dyDescent="0.25">
      <c r="A15" s="37">
        <v>1</v>
      </c>
      <c r="B15" s="288">
        <v>3</v>
      </c>
      <c r="C15" s="265">
        <v>8.4960000000000004</v>
      </c>
      <c r="D15" s="265">
        <v>4.0655999999999999</v>
      </c>
      <c r="E15" s="266">
        <v>6.4</v>
      </c>
      <c r="F15" s="267">
        <v>6.24</v>
      </c>
      <c r="G15" s="267">
        <v>2.4</v>
      </c>
      <c r="H15" s="268">
        <v>7.8</v>
      </c>
      <c r="I15" s="269">
        <v>16</v>
      </c>
      <c r="J15" s="269">
        <v>1.04</v>
      </c>
      <c r="K15" s="266">
        <v>6.5</v>
      </c>
      <c r="L15" s="269">
        <v>9.9</v>
      </c>
      <c r="M15" s="266">
        <v>0.97</v>
      </c>
      <c r="N15" s="266">
        <v>5.3</v>
      </c>
      <c r="O15" s="270">
        <v>27.213695999999999</v>
      </c>
      <c r="P15" s="270">
        <v>4.9322598399999995</v>
      </c>
      <c r="Q15" s="271">
        <v>20.258431999999999</v>
      </c>
      <c r="S15" s="94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100" t="s">
        <v>79</v>
      </c>
    </row>
    <row r="16" spans="1:34" ht="18" customHeight="1" x14ac:dyDescent="0.25">
      <c r="A16" s="170">
        <v>1</v>
      </c>
      <c r="B16" s="204">
        <v>4</v>
      </c>
      <c r="C16" s="258">
        <v>7.7440000000000015</v>
      </c>
      <c r="D16" s="258">
        <v>5.0880000000000001</v>
      </c>
      <c r="E16" s="259">
        <v>8.4</v>
      </c>
      <c r="F16" s="260">
        <v>6.4799999999999995</v>
      </c>
      <c r="G16" s="260">
        <v>3.5</v>
      </c>
      <c r="H16" s="261">
        <v>6.5</v>
      </c>
      <c r="I16" s="262">
        <v>17.5</v>
      </c>
      <c r="J16" s="262">
        <v>1.33</v>
      </c>
      <c r="K16" s="259">
        <v>5.6</v>
      </c>
      <c r="L16" s="262">
        <v>11.25</v>
      </c>
      <c r="M16" s="259">
        <v>0.85</v>
      </c>
      <c r="N16" s="259">
        <v>4.3</v>
      </c>
      <c r="O16" s="263">
        <v>35.058168000000002</v>
      </c>
      <c r="P16" s="263">
        <v>6.5617664000000016</v>
      </c>
      <c r="Q16" s="264">
        <v>18.391808000000001</v>
      </c>
    </row>
    <row r="17" spans="1:17" ht="25.15" customHeight="1" x14ac:dyDescent="0.25">
      <c r="A17" s="170">
        <v>1</v>
      </c>
      <c r="B17" s="204">
        <v>4</v>
      </c>
      <c r="C17" s="258">
        <v>8.4224000000000014</v>
      </c>
      <c r="D17" s="258">
        <v>4.7040000000000006</v>
      </c>
      <c r="E17" s="259">
        <v>7.4</v>
      </c>
      <c r="F17" s="260">
        <v>6</v>
      </c>
      <c r="G17" s="260">
        <v>3.4</v>
      </c>
      <c r="H17" s="261">
        <v>6.9</v>
      </c>
      <c r="I17" s="262">
        <v>18</v>
      </c>
      <c r="J17" s="262">
        <v>1.34</v>
      </c>
      <c r="K17" s="259">
        <v>5.0999999999999996</v>
      </c>
      <c r="L17" s="262">
        <v>12.06</v>
      </c>
      <c r="M17" s="259">
        <v>0.9</v>
      </c>
      <c r="N17" s="259">
        <v>4.9000000000000004</v>
      </c>
      <c r="O17" s="263">
        <v>33.667560000000002</v>
      </c>
      <c r="P17" s="263">
        <v>6.655923200000001</v>
      </c>
      <c r="Q17" s="264">
        <v>18.938393600000005</v>
      </c>
    </row>
    <row r="18" spans="1:17" ht="25.15" customHeight="1" x14ac:dyDescent="0.25">
      <c r="A18" s="170">
        <v>1</v>
      </c>
      <c r="B18" s="204">
        <v>4</v>
      </c>
      <c r="C18" s="258">
        <v>8.4160000000000021</v>
      </c>
      <c r="D18" s="258">
        <v>4.2335999999999991</v>
      </c>
      <c r="E18" s="259">
        <v>7.6000000000000005</v>
      </c>
      <c r="F18" s="260">
        <v>6.24</v>
      </c>
      <c r="G18" s="260">
        <v>3.2</v>
      </c>
      <c r="H18" s="261">
        <v>6.1</v>
      </c>
      <c r="I18" s="262">
        <v>19</v>
      </c>
      <c r="J18" s="262">
        <v>1.39</v>
      </c>
      <c r="K18" s="259">
        <v>5.3</v>
      </c>
      <c r="L18" s="262">
        <v>11.34</v>
      </c>
      <c r="M18" s="259">
        <v>0.8</v>
      </c>
      <c r="N18" s="259">
        <v>3.7</v>
      </c>
      <c r="O18" s="263">
        <v>32.870736000000008</v>
      </c>
      <c r="P18" s="263">
        <v>6.2233446400000014</v>
      </c>
      <c r="Q18" s="264">
        <v>16.303308800000003</v>
      </c>
    </row>
    <row r="19" spans="1:17" ht="25.15" customHeight="1" x14ac:dyDescent="0.25">
      <c r="A19" s="170">
        <v>1</v>
      </c>
      <c r="B19" s="204">
        <v>4</v>
      </c>
      <c r="C19" s="258">
        <v>7.5520000000000014</v>
      </c>
      <c r="D19" s="258">
        <v>5.9112</v>
      </c>
      <c r="E19" s="259">
        <v>9.1999999999999993</v>
      </c>
      <c r="F19" s="260">
        <v>6.4799999999999995</v>
      </c>
      <c r="G19" s="260">
        <v>3.3</v>
      </c>
      <c r="H19" s="261">
        <v>7.4</v>
      </c>
      <c r="I19" s="262">
        <v>18</v>
      </c>
      <c r="J19" s="262">
        <v>1.26</v>
      </c>
      <c r="K19" s="259">
        <v>5.8</v>
      </c>
      <c r="L19" s="262">
        <v>10.89</v>
      </c>
      <c r="M19" s="259">
        <v>0.9</v>
      </c>
      <c r="N19" s="259">
        <v>5.5</v>
      </c>
      <c r="O19" s="263">
        <v>38.328984000000005</v>
      </c>
      <c r="P19" s="263">
        <v>6.5039539200000007</v>
      </c>
      <c r="Q19" s="264">
        <v>22.523161600000002</v>
      </c>
    </row>
    <row r="20" spans="1:17" ht="25.15" customHeight="1" x14ac:dyDescent="0.25">
      <c r="A20" s="38">
        <v>2</v>
      </c>
      <c r="B20" s="289">
        <v>1</v>
      </c>
      <c r="C20" s="274">
        <v>9.4</v>
      </c>
      <c r="D20" s="274">
        <v>5.62</v>
      </c>
      <c r="E20" s="275">
        <v>8.8000000000000007</v>
      </c>
      <c r="F20" s="276">
        <v>5.9</v>
      </c>
      <c r="G20" s="276">
        <v>3.4</v>
      </c>
      <c r="H20" s="277">
        <v>7.4</v>
      </c>
      <c r="I20" s="276">
        <v>18.600000000000001</v>
      </c>
      <c r="J20" s="276">
        <v>1.3050000000000002</v>
      </c>
      <c r="K20" s="275">
        <v>5.8179999999999996</v>
      </c>
      <c r="L20" s="276">
        <v>10.16</v>
      </c>
      <c r="M20" s="275">
        <v>0.88</v>
      </c>
      <c r="N20" s="275">
        <v>4.6109999999999998</v>
      </c>
      <c r="O20" s="272">
        <v>37.410000000000011</v>
      </c>
      <c r="P20" s="272">
        <v>7.5260960000000017</v>
      </c>
      <c r="Q20" s="273">
        <v>21.428201600000001</v>
      </c>
    </row>
    <row r="21" spans="1:17" ht="25.15" customHeight="1" x14ac:dyDescent="0.25">
      <c r="A21" s="38">
        <v>2</v>
      </c>
      <c r="B21" s="289">
        <v>1</v>
      </c>
      <c r="C21" s="274">
        <v>9.1999999999999993</v>
      </c>
      <c r="D21" s="274">
        <v>5.0263999999999998</v>
      </c>
      <c r="E21" s="275">
        <v>7.4</v>
      </c>
      <c r="F21" s="276">
        <v>6.1</v>
      </c>
      <c r="G21" s="276">
        <v>3.4</v>
      </c>
      <c r="H21" s="277">
        <v>6.9</v>
      </c>
      <c r="I21" s="276">
        <v>18.5</v>
      </c>
      <c r="J21" s="276">
        <v>1.35</v>
      </c>
      <c r="K21" s="275">
        <v>4.5649999999999995</v>
      </c>
      <c r="L21" s="276">
        <v>10.86</v>
      </c>
      <c r="M21" s="275">
        <v>0.98</v>
      </c>
      <c r="N21" s="275">
        <v>5.4809999999999999</v>
      </c>
      <c r="O21" s="272">
        <v>34.42085999999999</v>
      </c>
      <c r="P21" s="272">
        <v>7.2508223999999997</v>
      </c>
      <c r="Q21" s="273">
        <v>18.190675968000001</v>
      </c>
    </row>
    <row r="22" spans="1:17" ht="25.15" customHeight="1" x14ac:dyDescent="0.25">
      <c r="A22" s="38">
        <v>2</v>
      </c>
      <c r="B22" s="289">
        <v>1</v>
      </c>
      <c r="C22" s="274">
        <v>9.1</v>
      </c>
      <c r="D22" s="274">
        <v>5.35</v>
      </c>
      <c r="E22" s="275">
        <v>8.4</v>
      </c>
      <c r="F22" s="276">
        <v>6.3</v>
      </c>
      <c r="G22" s="276">
        <v>3.1</v>
      </c>
      <c r="H22" s="277">
        <v>7.7</v>
      </c>
      <c r="I22" s="276">
        <v>18.8</v>
      </c>
      <c r="J22" s="276">
        <v>1.1970000000000001</v>
      </c>
      <c r="K22" s="275">
        <v>5.4820000000000002</v>
      </c>
      <c r="L22" s="276">
        <v>11.2</v>
      </c>
      <c r="M22" s="275">
        <v>0.71200000000000008</v>
      </c>
      <c r="N22" s="275">
        <v>4.7850000000000001</v>
      </c>
      <c r="O22" s="272">
        <v>34.935780000000001</v>
      </c>
      <c r="P22" s="272">
        <v>5.791048</v>
      </c>
      <c r="Q22" s="273">
        <v>20.756975999999998</v>
      </c>
    </row>
    <row r="23" spans="1:17" ht="25.15" customHeight="1" x14ac:dyDescent="0.25">
      <c r="A23" s="38">
        <v>2</v>
      </c>
      <c r="B23" s="289">
        <v>1</v>
      </c>
      <c r="C23" s="274">
        <v>9.8320000000000007</v>
      </c>
      <c r="D23" s="274">
        <v>5.8</v>
      </c>
      <c r="E23" s="275">
        <v>9.4</v>
      </c>
      <c r="F23" s="276">
        <v>5.8</v>
      </c>
      <c r="G23" s="276">
        <v>3.8</v>
      </c>
      <c r="H23" s="277">
        <v>6.9</v>
      </c>
      <c r="I23" s="276">
        <v>19.100000000000001</v>
      </c>
      <c r="J23" s="276">
        <v>1.2509999999999999</v>
      </c>
      <c r="K23" s="275">
        <v>5.4820000000000002</v>
      </c>
      <c r="L23" s="276">
        <v>10.336</v>
      </c>
      <c r="M23" s="275">
        <v>0.80100000000000005</v>
      </c>
      <c r="N23" s="275">
        <v>4.6109999999999998</v>
      </c>
      <c r="O23" s="272">
        <v>39.028320000000001</v>
      </c>
      <c r="P23" s="272">
        <v>8.2502719999999989</v>
      </c>
      <c r="Q23" s="273">
        <v>22.876768000000002</v>
      </c>
    </row>
    <row r="24" spans="1:17" ht="25.15" customHeight="1" x14ac:dyDescent="0.25">
      <c r="A24" s="170">
        <v>2</v>
      </c>
      <c r="B24" s="204">
        <v>2</v>
      </c>
      <c r="C24" s="258">
        <v>4.5</v>
      </c>
      <c r="D24" s="258">
        <v>3.06</v>
      </c>
      <c r="E24" s="259">
        <v>3.1</v>
      </c>
      <c r="F24" s="260">
        <v>4.2</v>
      </c>
      <c r="G24" s="260">
        <v>2.4</v>
      </c>
      <c r="H24" s="261">
        <v>6.5</v>
      </c>
      <c r="I24" s="278">
        <v>7.3592000000000004</v>
      </c>
      <c r="J24" s="260">
        <v>0.77</v>
      </c>
      <c r="K24" s="259">
        <v>3.2369999999999997</v>
      </c>
      <c r="L24" s="260">
        <v>6.2694000000000001</v>
      </c>
      <c r="M24" s="259">
        <v>0.623</v>
      </c>
      <c r="N24" s="259">
        <v>2.7410000000000001</v>
      </c>
      <c r="O24" s="263">
        <v>10.477387800000001</v>
      </c>
      <c r="P24" s="263">
        <v>4.5739999999999998</v>
      </c>
      <c r="Q24" s="264">
        <v>8.120371200000001</v>
      </c>
    </row>
    <row r="25" spans="1:17" ht="25.15" customHeight="1" x14ac:dyDescent="0.25">
      <c r="A25" s="170">
        <v>2</v>
      </c>
      <c r="B25" s="204">
        <v>2</v>
      </c>
      <c r="C25" s="258">
        <v>4.0999999999999996</v>
      </c>
      <c r="D25" s="258">
        <v>2.42</v>
      </c>
      <c r="E25" s="259">
        <v>2.8800000000000003</v>
      </c>
      <c r="F25" s="260">
        <v>4.4000000000000004</v>
      </c>
      <c r="G25" s="260">
        <v>2.5</v>
      </c>
      <c r="H25" s="261">
        <v>6.9</v>
      </c>
      <c r="I25" s="278">
        <v>7.8280000000000003</v>
      </c>
      <c r="J25" s="260">
        <v>0.86</v>
      </c>
      <c r="K25" s="259">
        <v>3.6840000000000002</v>
      </c>
      <c r="L25" s="260">
        <v>7.3709999999999996</v>
      </c>
      <c r="M25" s="259">
        <v>0.53400000000000003</v>
      </c>
      <c r="N25" s="259">
        <v>3.306</v>
      </c>
      <c r="O25" s="263">
        <v>10.042092000000002</v>
      </c>
      <c r="P25" s="263">
        <v>2.2833344000000002</v>
      </c>
      <c r="Q25" s="264">
        <v>7.4366208</v>
      </c>
    </row>
    <row r="26" spans="1:17" ht="25.15" customHeight="1" x14ac:dyDescent="0.25">
      <c r="A26" s="170">
        <v>2</v>
      </c>
      <c r="B26" s="204">
        <v>2</v>
      </c>
      <c r="C26" s="258">
        <v>3.843</v>
      </c>
      <c r="D26" s="258">
        <v>2.3199999999999998</v>
      </c>
      <c r="E26" s="259">
        <v>3.68</v>
      </c>
      <c r="F26" s="260">
        <v>3.6</v>
      </c>
      <c r="G26" s="260">
        <v>2.5</v>
      </c>
      <c r="H26" s="261">
        <v>6.4</v>
      </c>
      <c r="I26" s="278">
        <v>8.0795999999999992</v>
      </c>
      <c r="J26" s="260">
        <v>0.81</v>
      </c>
      <c r="K26" s="259">
        <v>3.7370000000000001</v>
      </c>
      <c r="L26" s="260">
        <v>6.1597</v>
      </c>
      <c r="M26" s="259">
        <v>0.42299999999999999</v>
      </c>
      <c r="N26" s="259">
        <v>2.2629999999999999</v>
      </c>
      <c r="O26" s="263">
        <v>8.2870751999999985</v>
      </c>
      <c r="P26" s="263">
        <v>2.4239807999999998</v>
      </c>
      <c r="Q26" s="264">
        <v>7.1460032000000009</v>
      </c>
    </row>
    <row r="27" spans="1:17" ht="25.15" customHeight="1" x14ac:dyDescent="0.25">
      <c r="A27" s="170">
        <v>2</v>
      </c>
      <c r="B27" s="204">
        <v>2</v>
      </c>
      <c r="C27" s="258">
        <v>3.46</v>
      </c>
      <c r="D27" s="258">
        <v>2.14</v>
      </c>
      <c r="E27" s="259">
        <v>3.52</v>
      </c>
      <c r="F27" s="260">
        <v>3.4</v>
      </c>
      <c r="G27" s="260">
        <v>2.7</v>
      </c>
      <c r="H27" s="261">
        <v>7.8</v>
      </c>
      <c r="I27" s="278">
        <v>6.8624000000000001</v>
      </c>
      <c r="J27" s="260">
        <v>0.82</v>
      </c>
      <c r="K27" s="259">
        <v>3.9839999999999995</v>
      </c>
      <c r="L27" s="260">
        <v>7.68</v>
      </c>
      <c r="M27" s="259">
        <v>0.71200000000000008</v>
      </c>
      <c r="N27" s="259">
        <v>2.8719999999999999</v>
      </c>
      <c r="O27" s="263">
        <v>8.0224703999999996</v>
      </c>
      <c r="P27" s="263">
        <v>2.1764864000000004</v>
      </c>
      <c r="Q27" s="264">
        <v>7.2997119999999995</v>
      </c>
    </row>
    <row r="28" spans="1:17" ht="25.15" customHeight="1" x14ac:dyDescent="0.25">
      <c r="A28" s="294">
        <v>2</v>
      </c>
      <c r="B28" s="290">
        <v>3</v>
      </c>
      <c r="C28" s="279">
        <v>5.5271999999999997</v>
      </c>
      <c r="D28" s="279">
        <v>3.6215999999999999</v>
      </c>
      <c r="E28" s="280">
        <v>5.4</v>
      </c>
      <c r="F28" s="281">
        <v>5.26</v>
      </c>
      <c r="G28" s="281">
        <v>2.8</v>
      </c>
      <c r="H28" s="282">
        <v>7.1</v>
      </c>
      <c r="I28" s="281">
        <v>13.6</v>
      </c>
      <c r="J28" s="281">
        <v>1.0349999999999999</v>
      </c>
      <c r="K28" s="280">
        <v>4.1420000000000003</v>
      </c>
      <c r="L28" s="281">
        <v>8.9280000000000008</v>
      </c>
      <c r="M28" s="280">
        <v>0.71200000000000008</v>
      </c>
      <c r="N28" s="280">
        <v>4.1769999999999996</v>
      </c>
      <c r="O28" s="283">
        <v>17.719534800000002</v>
      </c>
      <c r="P28" s="283">
        <v>3.6910905600000001</v>
      </c>
      <c r="Q28" s="284">
        <v>12.287933951999999</v>
      </c>
    </row>
    <row r="29" spans="1:17" ht="25.15" customHeight="1" x14ac:dyDescent="0.25">
      <c r="A29" s="294">
        <v>2</v>
      </c>
      <c r="B29" s="290">
        <v>3</v>
      </c>
      <c r="C29" s="279">
        <v>5.2038000000000002</v>
      </c>
      <c r="D29" s="279">
        <v>3.5280000000000009</v>
      </c>
      <c r="E29" s="280">
        <v>6.2</v>
      </c>
      <c r="F29" s="281">
        <v>5.04</v>
      </c>
      <c r="G29" s="281">
        <v>2.7</v>
      </c>
      <c r="H29" s="282">
        <v>6.7</v>
      </c>
      <c r="I29" s="281">
        <v>12.9</v>
      </c>
      <c r="J29" s="281">
        <v>1.0259999999999998</v>
      </c>
      <c r="K29" s="280">
        <v>4.399</v>
      </c>
      <c r="L29" s="281">
        <v>7.9470000000000001</v>
      </c>
      <c r="M29" s="280">
        <v>0.76</v>
      </c>
      <c r="N29" s="280">
        <v>4.6109999999999998</v>
      </c>
      <c r="O29" s="283">
        <v>18.151462800000004</v>
      </c>
      <c r="P29" s="283">
        <v>3.1305312000000005</v>
      </c>
      <c r="Q29" s="284">
        <v>12.635733120000001</v>
      </c>
    </row>
    <row r="30" spans="1:17" ht="25.15" customHeight="1" x14ac:dyDescent="0.25">
      <c r="A30" s="294">
        <v>2</v>
      </c>
      <c r="B30" s="290">
        <v>3</v>
      </c>
      <c r="C30" s="279">
        <v>4.8</v>
      </c>
      <c r="D30" s="279">
        <v>3.7800000000000002</v>
      </c>
      <c r="E30" s="280">
        <v>5.4</v>
      </c>
      <c r="F30" s="281">
        <v>5.3100000000000005</v>
      </c>
      <c r="G30" s="281">
        <v>2.6</v>
      </c>
      <c r="H30" s="282">
        <v>7.1</v>
      </c>
      <c r="I30" s="281">
        <v>13.6</v>
      </c>
      <c r="J30" s="281">
        <v>0.89100000000000001</v>
      </c>
      <c r="K30" s="280">
        <v>3.8179999999999996</v>
      </c>
      <c r="L30" s="281">
        <v>7.3709999999999996</v>
      </c>
      <c r="M30" s="280">
        <v>0.64500000000000002</v>
      </c>
      <c r="N30" s="280">
        <v>3.7409999999999997</v>
      </c>
      <c r="O30" s="283">
        <v>17.504909999999999</v>
      </c>
      <c r="P30" s="283">
        <v>3.0929568000000005</v>
      </c>
      <c r="Q30" s="284">
        <v>11.9599104</v>
      </c>
    </row>
    <row r="31" spans="1:17" ht="25.15" customHeight="1" x14ac:dyDescent="0.25">
      <c r="A31" s="294">
        <v>2</v>
      </c>
      <c r="B31" s="290">
        <v>3</v>
      </c>
      <c r="C31" s="279">
        <v>4.5</v>
      </c>
      <c r="D31" s="279">
        <v>3.0492000000000004</v>
      </c>
      <c r="E31" s="280">
        <v>5.6</v>
      </c>
      <c r="F31" s="281">
        <v>5.12</v>
      </c>
      <c r="G31" s="281">
        <v>3.6</v>
      </c>
      <c r="H31" s="282">
        <v>7.3</v>
      </c>
      <c r="I31" s="281">
        <v>12</v>
      </c>
      <c r="J31" s="281">
        <v>0.93600000000000005</v>
      </c>
      <c r="K31" s="280">
        <v>3.8179999999999996</v>
      </c>
      <c r="L31" s="281">
        <v>8.766</v>
      </c>
      <c r="M31" s="280">
        <v>0.53400000000000003</v>
      </c>
      <c r="N31" s="280">
        <v>3.7409999999999997</v>
      </c>
      <c r="O31" s="283">
        <v>18.35256</v>
      </c>
      <c r="P31" s="283">
        <v>3.5271121919999997</v>
      </c>
      <c r="Q31" s="284">
        <v>10.354151296</v>
      </c>
    </row>
    <row r="32" spans="1:17" ht="25.15" customHeight="1" x14ac:dyDescent="0.25">
      <c r="A32" s="170">
        <v>2</v>
      </c>
      <c r="B32" s="204">
        <v>4</v>
      </c>
      <c r="C32" s="258">
        <v>5.5271999999999997</v>
      </c>
      <c r="D32" s="258">
        <v>3.5560800000000001</v>
      </c>
      <c r="E32" s="259">
        <v>5.0999999999999996</v>
      </c>
      <c r="F32" s="260">
        <v>5.58</v>
      </c>
      <c r="G32" s="260">
        <v>2.8</v>
      </c>
      <c r="H32" s="261">
        <v>5.5</v>
      </c>
      <c r="I32" s="260">
        <v>15</v>
      </c>
      <c r="J32" s="260">
        <v>1.3949999999999998</v>
      </c>
      <c r="K32" s="259">
        <v>4.633</v>
      </c>
      <c r="L32" s="260">
        <v>9.8279999999999994</v>
      </c>
      <c r="M32" s="259">
        <v>0.89100000000000001</v>
      </c>
      <c r="N32" s="259">
        <v>3.6110000000000002</v>
      </c>
      <c r="O32" s="263">
        <v>20.534486399999999</v>
      </c>
      <c r="P32" s="263">
        <v>3.7382380416000003</v>
      </c>
      <c r="Q32" s="264">
        <v>9.7366429824000011</v>
      </c>
    </row>
    <row r="33" spans="1:17" ht="25.15" customHeight="1" x14ac:dyDescent="0.25">
      <c r="A33" s="170">
        <v>2</v>
      </c>
      <c r="B33" s="204">
        <v>4</v>
      </c>
      <c r="C33" s="258">
        <v>6.6037999999999988</v>
      </c>
      <c r="D33" s="258">
        <v>3.4398000000000004</v>
      </c>
      <c r="E33" s="259">
        <v>5.6</v>
      </c>
      <c r="F33" s="260">
        <v>5.22</v>
      </c>
      <c r="G33" s="260">
        <v>2.9</v>
      </c>
      <c r="H33" s="261">
        <v>5.4</v>
      </c>
      <c r="I33" s="260">
        <v>14.45</v>
      </c>
      <c r="J33" s="260">
        <v>1.206</v>
      </c>
      <c r="K33" s="259">
        <v>4.2329999999999997</v>
      </c>
      <c r="L33" s="260">
        <v>9.1709999999999994</v>
      </c>
      <c r="M33" s="259">
        <v>0.71200000000000008</v>
      </c>
      <c r="N33" s="259">
        <v>3.6110000000000002</v>
      </c>
      <c r="O33" s="263">
        <v>17.8928379</v>
      </c>
      <c r="P33" s="263">
        <v>4.4456030079999991</v>
      </c>
      <c r="Q33" s="264">
        <v>11.647950944</v>
      </c>
    </row>
    <row r="34" spans="1:17" ht="25.15" customHeight="1" x14ac:dyDescent="0.25">
      <c r="A34" s="170">
        <v>2</v>
      </c>
      <c r="B34" s="204">
        <v>4</v>
      </c>
      <c r="C34" s="258">
        <v>5.7</v>
      </c>
      <c r="D34" s="258">
        <v>4.05</v>
      </c>
      <c r="E34" s="259">
        <v>5.4</v>
      </c>
      <c r="F34" s="260">
        <v>6.11</v>
      </c>
      <c r="G34" s="260">
        <v>3.7</v>
      </c>
      <c r="H34" s="261">
        <v>6.1</v>
      </c>
      <c r="I34" s="260">
        <v>16.149999999999999</v>
      </c>
      <c r="J34" s="260">
        <v>1.2170000000000001</v>
      </c>
      <c r="K34" s="259">
        <v>4.4820000000000002</v>
      </c>
      <c r="L34" s="260">
        <v>10.404</v>
      </c>
      <c r="M34" s="259">
        <v>0.71200000000000008</v>
      </c>
      <c r="N34" s="259">
        <v>3.82</v>
      </c>
      <c r="O34" s="263">
        <v>23.462414999999996</v>
      </c>
      <c r="P34" s="263">
        <v>4.8002160000000007</v>
      </c>
      <c r="Q34" s="264">
        <v>11.768016000000001</v>
      </c>
    </row>
    <row r="35" spans="1:17" ht="25.15" customHeight="1" thickBot="1" x14ac:dyDescent="0.3">
      <c r="A35" s="176">
        <v>2</v>
      </c>
      <c r="B35" s="197">
        <v>4</v>
      </c>
      <c r="C35" s="178">
        <v>6.5587200000000001</v>
      </c>
      <c r="D35" s="178">
        <v>4.4334000000000007</v>
      </c>
      <c r="E35" s="198">
        <v>6.4</v>
      </c>
      <c r="F35" s="199">
        <v>5.88</v>
      </c>
      <c r="G35" s="199">
        <v>3.6</v>
      </c>
      <c r="H35" s="200">
        <v>6.2</v>
      </c>
      <c r="I35" s="199">
        <v>14.45</v>
      </c>
      <c r="J35" s="199">
        <v>1.1339999999999999</v>
      </c>
      <c r="K35" s="198">
        <v>4.16</v>
      </c>
      <c r="L35" s="199">
        <v>8.9459999999999997</v>
      </c>
      <c r="M35" s="198">
        <v>0.80100000000000005</v>
      </c>
      <c r="N35" s="198">
        <v>3.22</v>
      </c>
      <c r="O35" s="285">
        <v>23.982345540000001</v>
      </c>
      <c r="P35" s="285">
        <v>5.4024428160000006</v>
      </c>
      <c r="Q35" s="286">
        <v>14.356961280000004</v>
      </c>
    </row>
  </sheetData>
  <mergeCells count="1">
    <mergeCell ref="C2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Biomass-Content-Uptake</vt:lpstr>
      <vt:lpstr>Fig 5. Uptake</vt:lpstr>
      <vt:lpstr>Fig. 6 Matrix Correlation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2022-12-19T00:43:18Z</dcterms:created>
  <dcterms:modified xsi:type="dcterms:W3CDTF">2023-09-28T16:29:38Z</dcterms:modified>
</cp:coreProperties>
</file>