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TS\papers\JSR coproduction\Baseline development paper\For submission\"/>
    </mc:Choice>
  </mc:AlternateContent>
  <xr:revisionPtr revIDLastSave="0" documentId="8_{22E8C145-0561-47EC-97BE-1320DE486398}" xr6:coauthVersionLast="47" xr6:coauthVersionMax="47" xr10:uidLastSave="{00000000-0000-0000-0000-000000000000}"/>
  <bookViews>
    <workbookView xWindow="-120" yWindow="-120" windowWidth="29040" windowHeight="15720" activeTab="5" xr2:uid="{3DBE05CE-FB4B-44C4-BF6D-A0B05A50F34D}"/>
  </bookViews>
  <sheets>
    <sheet name="Volume" sheetId="1" r:id="rId1"/>
    <sheet name="Smoothed volume" sheetId="6" r:id="rId2"/>
    <sheet name="vol by date" sheetId="7" r:id="rId3"/>
    <sheet name="MS per cow per day" sheetId="2" r:id="rId4"/>
    <sheet name="MP per cow per day" sheetId="4" r:id="rId5"/>
    <sheet name="MUN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" l="1"/>
  <c r="R8" i="1"/>
  <c r="V8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5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2" i="6"/>
  <c r="P16" i="6"/>
  <c r="P28" i="6"/>
  <c r="P40" i="6"/>
  <c r="P52" i="6"/>
  <c r="P64" i="6"/>
  <c r="P76" i="6"/>
  <c r="P88" i="6"/>
  <c r="P100" i="6"/>
  <c r="P112" i="6"/>
  <c r="P124" i="6"/>
  <c r="P136" i="6"/>
  <c r="P148" i="6"/>
  <c r="P158" i="6"/>
  <c r="P160" i="6"/>
  <c r="P170" i="6"/>
  <c r="P172" i="6"/>
  <c r="P182" i="6"/>
  <c r="P184" i="6"/>
  <c r="P194" i="6"/>
  <c r="P196" i="6"/>
  <c r="P206" i="6"/>
  <c r="P208" i="6"/>
  <c r="P218" i="6"/>
  <c r="P220" i="6"/>
  <c r="P230" i="6"/>
  <c r="P232" i="6"/>
  <c r="P242" i="6"/>
  <c r="P244" i="6"/>
  <c r="P254" i="6"/>
  <c r="P256" i="6"/>
  <c r="P266" i="6"/>
  <c r="P268" i="6"/>
  <c r="P278" i="6"/>
  <c r="P280" i="6"/>
  <c r="P290" i="6"/>
  <c r="P292" i="6"/>
  <c r="P302" i="6"/>
  <c r="P304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2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P6" i="6" s="1"/>
  <c r="O80" i="6"/>
  <c r="P80" i="6" s="1"/>
  <c r="O81" i="6"/>
  <c r="P81" i="6" s="1"/>
  <c r="O82" i="6"/>
  <c r="P82" i="6" s="1"/>
  <c r="O83" i="6"/>
  <c r="P83" i="6" s="1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3" i="6"/>
  <c r="J309" i="6"/>
  <c r="N308" i="6"/>
  <c r="J308" i="6"/>
  <c r="N307" i="6"/>
  <c r="J307" i="6"/>
  <c r="F307" i="6"/>
  <c r="N306" i="6"/>
  <c r="J306" i="6"/>
  <c r="F306" i="6"/>
  <c r="N305" i="6"/>
  <c r="J305" i="6"/>
  <c r="F305" i="6"/>
  <c r="N304" i="6"/>
  <c r="J304" i="6"/>
  <c r="F304" i="6"/>
  <c r="N303" i="6"/>
  <c r="J303" i="6"/>
  <c r="F303" i="6"/>
  <c r="J302" i="6"/>
  <c r="F302" i="6"/>
  <c r="J301" i="6"/>
  <c r="F301" i="6"/>
  <c r="J300" i="6"/>
  <c r="F300" i="6"/>
  <c r="J299" i="6"/>
  <c r="F299" i="6"/>
  <c r="J298" i="6"/>
  <c r="F298" i="6"/>
  <c r="J297" i="6"/>
  <c r="F297" i="6"/>
  <c r="J296" i="6"/>
  <c r="F296" i="6"/>
  <c r="J295" i="6"/>
  <c r="F295" i="6"/>
  <c r="J294" i="6"/>
  <c r="F294" i="6"/>
  <c r="J293" i="6"/>
  <c r="J292" i="6"/>
  <c r="J291" i="6"/>
  <c r="J290" i="6"/>
  <c r="J289" i="6"/>
  <c r="J288" i="6"/>
  <c r="J287" i="6"/>
  <c r="J286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B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B70" i="6"/>
  <c r="E69" i="6"/>
  <c r="E68" i="6"/>
  <c r="E67" i="6"/>
  <c r="E66" i="6"/>
  <c r="E65" i="6"/>
  <c r="E64" i="6"/>
  <c r="B64" i="6"/>
  <c r="E63" i="6"/>
  <c r="N62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N28" i="6"/>
  <c r="E28" i="6"/>
  <c r="N27" i="6"/>
  <c r="E27" i="6"/>
  <c r="N26" i="6"/>
  <c r="E26" i="6"/>
  <c r="N25" i="6"/>
  <c r="J25" i="6"/>
  <c r="E25" i="6"/>
  <c r="N24" i="6"/>
  <c r="J24" i="6"/>
  <c r="E24" i="6"/>
  <c r="N23" i="6"/>
  <c r="J23" i="6"/>
  <c r="F23" i="6"/>
  <c r="E23" i="6"/>
  <c r="N22" i="6"/>
  <c r="J22" i="6"/>
  <c r="F22" i="6"/>
  <c r="E22" i="6"/>
  <c r="B22" i="6"/>
  <c r="N21" i="6"/>
  <c r="J21" i="6"/>
  <c r="F21" i="6"/>
  <c r="E21" i="6"/>
  <c r="B21" i="6"/>
  <c r="N20" i="6"/>
  <c r="J20" i="6"/>
  <c r="F20" i="6"/>
  <c r="E20" i="6"/>
  <c r="B20" i="6"/>
  <c r="N19" i="6"/>
  <c r="J19" i="6"/>
  <c r="F19" i="6"/>
  <c r="E19" i="6"/>
  <c r="B19" i="6"/>
  <c r="N18" i="6"/>
  <c r="J18" i="6"/>
  <c r="F18" i="6"/>
  <c r="E18" i="6"/>
  <c r="B18" i="6"/>
  <c r="N17" i="6"/>
  <c r="J17" i="6"/>
  <c r="F17" i="6"/>
  <c r="E17" i="6"/>
  <c r="B17" i="6"/>
  <c r="N16" i="6"/>
  <c r="J16" i="6"/>
  <c r="F16" i="6"/>
  <c r="E16" i="6"/>
  <c r="B16" i="6"/>
  <c r="N15" i="6"/>
  <c r="F15" i="6"/>
  <c r="E15" i="6"/>
  <c r="B15" i="6"/>
  <c r="N14" i="6"/>
  <c r="J14" i="6"/>
  <c r="F14" i="6"/>
  <c r="E14" i="6"/>
  <c r="B14" i="6"/>
  <c r="N13" i="6"/>
  <c r="J13" i="6"/>
  <c r="F13" i="6"/>
  <c r="E13" i="6"/>
  <c r="B13" i="6"/>
  <c r="N12" i="6"/>
  <c r="F12" i="6"/>
  <c r="E12" i="6"/>
  <c r="N11" i="6"/>
  <c r="J11" i="6"/>
  <c r="F11" i="6"/>
  <c r="E11" i="6"/>
  <c r="B11" i="6"/>
  <c r="N10" i="6"/>
  <c r="J10" i="6"/>
  <c r="F10" i="6"/>
  <c r="E10" i="6"/>
  <c r="B10" i="6"/>
  <c r="N9" i="6"/>
  <c r="J9" i="6"/>
  <c r="F9" i="6"/>
  <c r="E9" i="6"/>
  <c r="N8" i="6"/>
  <c r="J8" i="6"/>
  <c r="F8" i="6"/>
  <c r="E8" i="6"/>
  <c r="B8" i="6"/>
  <c r="N7" i="6"/>
  <c r="J7" i="6"/>
  <c r="F7" i="6"/>
  <c r="E7" i="6"/>
  <c r="B7" i="6"/>
  <c r="N6" i="6"/>
  <c r="J6" i="6"/>
  <c r="F6" i="6"/>
  <c r="E6" i="6"/>
  <c r="B6" i="6"/>
  <c r="N5" i="6"/>
  <c r="J5" i="6"/>
  <c r="F5" i="6"/>
  <c r="E5" i="6"/>
  <c r="B5" i="6"/>
  <c r="J4" i="6"/>
  <c r="F4" i="6"/>
  <c r="E4" i="6"/>
  <c r="B4" i="6"/>
  <c r="J3" i="6"/>
  <c r="F3" i="6"/>
  <c r="E3" i="6"/>
  <c r="B3" i="6"/>
  <c r="J2" i="6"/>
  <c r="F2" i="6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S28" i="4"/>
  <c r="M313" i="4"/>
  <c r="K312" i="4"/>
  <c r="M312" i="4" s="1"/>
  <c r="K311" i="4"/>
  <c r="M311" i="4" s="1"/>
  <c r="M310" i="4"/>
  <c r="K310" i="4"/>
  <c r="K309" i="4"/>
  <c r="M309" i="4" s="1"/>
  <c r="H309" i="4"/>
  <c r="J309" i="4" s="1"/>
  <c r="M308" i="4"/>
  <c r="K308" i="4"/>
  <c r="H308" i="4"/>
  <c r="J308" i="4" s="1"/>
  <c r="K307" i="4"/>
  <c r="M307" i="4" s="1"/>
  <c r="J307" i="4"/>
  <c r="H307" i="4"/>
  <c r="E307" i="4"/>
  <c r="G307" i="4" s="1"/>
  <c r="K306" i="4"/>
  <c r="M306" i="4" s="1"/>
  <c r="J306" i="4"/>
  <c r="H306" i="4"/>
  <c r="E306" i="4"/>
  <c r="G306" i="4" s="1"/>
  <c r="K305" i="4"/>
  <c r="M305" i="4" s="1"/>
  <c r="J305" i="4"/>
  <c r="H305" i="4"/>
  <c r="E305" i="4"/>
  <c r="G305" i="4" s="1"/>
  <c r="K304" i="4"/>
  <c r="M304" i="4" s="1"/>
  <c r="J304" i="4"/>
  <c r="H304" i="4"/>
  <c r="E304" i="4"/>
  <c r="G304" i="4" s="1"/>
  <c r="K303" i="4"/>
  <c r="M303" i="4" s="1"/>
  <c r="J303" i="4"/>
  <c r="H303" i="4"/>
  <c r="E303" i="4"/>
  <c r="G303" i="4" s="1"/>
  <c r="M302" i="4"/>
  <c r="J302" i="4"/>
  <c r="H302" i="4"/>
  <c r="E302" i="4"/>
  <c r="G302" i="4" s="1"/>
  <c r="M301" i="4"/>
  <c r="H301" i="4"/>
  <c r="J301" i="4" s="1"/>
  <c r="G301" i="4"/>
  <c r="E301" i="4"/>
  <c r="M300" i="4"/>
  <c r="H300" i="4"/>
  <c r="J300" i="4" s="1"/>
  <c r="G300" i="4"/>
  <c r="E300" i="4"/>
  <c r="M299" i="4"/>
  <c r="H299" i="4"/>
  <c r="J299" i="4" s="1"/>
  <c r="E299" i="4"/>
  <c r="G299" i="4" s="1"/>
  <c r="M298" i="4"/>
  <c r="H298" i="4"/>
  <c r="J298" i="4" s="1"/>
  <c r="E298" i="4"/>
  <c r="G298" i="4" s="1"/>
  <c r="M297" i="4"/>
  <c r="J297" i="4"/>
  <c r="H297" i="4"/>
  <c r="E297" i="4"/>
  <c r="G297" i="4" s="1"/>
  <c r="M296" i="4"/>
  <c r="H296" i="4"/>
  <c r="J296" i="4" s="1"/>
  <c r="E296" i="4"/>
  <c r="G296" i="4" s="1"/>
  <c r="M295" i="4"/>
  <c r="H295" i="4"/>
  <c r="J295" i="4" s="1"/>
  <c r="G295" i="4"/>
  <c r="E295" i="4"/>
  <c r="M294" i="4"/>
  <c r="J294" i="4"/>
  <c r="H294" i="4"/>
  <c r="G294" i="4"/>
  <c r="E294" i="4"/>
  <c r="M293" i="4"/>
  <c r="H293" i="4"/>
  <c r="J293" i="4" s="1"/>
  <c r="G293" i="4"/>
  <c r="M292" i="4"/>
  <c r="J292" i="4"/>
  <c r="H292" i="4"/>
  <c r="G292" i="4"/>
  <c r="M291" i="4"/>
  <c r="H291" i="4"/>
  <c r="J291" i="4" s="1"/>
  <c r="G291" i="4"/>
  <c r="M290" i="4"/>
  <c r="H290" i="4"/>
  <c r="J290" i="4" s="1"/>
  <c r="G290" i="4"/>
  <c r="M289" i="4"/>
  <c r="J289" i="4"/>
  <c r="H289" i="4"/>
  <c r="G289" i="4"/>
  <c r="M288" i="4"/>
  <c r="H288" i="4"/>
  <c r="J288" i="4" s="1"/>
  <c r="G288" i="4"/>
  <c r="M287" i="4"/>
  <c r="H287" i="4"/>
  <c r="J287" i="4" s="1"/>
  <c r="G287" i="4"/>
  <c r="M286" i="4"/>
  <c r="J286" i="4"/>
  <c r="H286" i="4"/>
  <c r="G286" i="4"/>
  <c r="M285" i="4"/>
  <c r="J285" i="4"/>
  <c r="G285" i="4"/>
  <c r="M284" i="4"/>
  <c r="J284" i="4"/>
  <c r="G284" i="4"/>
  <c r="M283" i="4"/>
  <c r="J283" i="4"/>
  <c r="G283" i="4"/>
  <c r="M282" i="4"/>
  <c r="J282" i="4"/>
  <c r="G282" i="4"/>
  <c r="M281" i="4"/>
  <c r="J281" i="4"/>
  <c r="G281" i="4"/>
  <c r="M280" i="4"/>
  <c r="J280" i="4"/>
  <c r="G280" i="4"/>
  <c r="M279" i="4"/>
  <c r="J279" i="4"/>
  <c r="G279" i="4"/>
  <c r="M278" i="4"/>
  <c r="J278" i="4"/>
  <c r="G278" i="4"/>
  <c r="M277" i="4"/>
  <c r="J277" i="4"/>
  <c r="G277" i="4"/>
  <c r="M276" i="4"/>
  <c r="J276" i="4"/>
  <c r="G276" i="4"/>
  <c r="M275" i="4"/>
  <c r="J275" i="4"/>
  <c r="G275" i="4"/>
  <c r="M274" i="4"/>
  <c r="J274" i="4"/>
  <c r="G274" i="4"/>
  <c r="M273" i="4"/>
  <c r="J273" i="4"/>
  <c r="G273" i="4"/>
  <c r="M272" i="4"/>
  <c r="J272" i="4"/>
  <c r="G272" i="4"/>
  <c r="M271" i="4"/>
  <c r="J271" i="4"/>
  <c r="G271" i="4"/>
  <c r="M270" i="4"/>
  <c r="J270" i="4"/>
  <c r="G270" i="4"/>
  <c r="M269" i="4"/>
  <c r="J269" i="4"/>
  <c r="G269" i="4"/>
  <c r="M268" i="4"/>
  <c r="J268" i="4"/>
  <c r="G268" i="4"/>
  <c r="M267" i="4"/>
  <c r="J267" i="4"/>
  <c r="G267" i="4"/>
  <c r="M266" i="4"/>
  <c r="J266" i="4"/>
  <c r="G266" i="4"/>
  <c r="M265" i="4"/>
  <c r="J265" i="4"/>
  <c r="G265" i="4"/>
  <c r="M264" i="4"/>
  <c r="J264" i="4"/>
  <c r="G264" i="4"/>
  <c r="M263" i="4"/>
  <c r="J263" i="4"/>
  <c r="G263" i="4"/>
  <c r="M262" i="4"/>
  <c r="J262" i="4"/>
  <c r="G262" i="4"/>
  <c r="M261" i="4"/>
  <c r="J261" i="4"/>
  <c r="G261" i="4"/>
  <c r="M260" i="4"/>
  <c r="J260" i="4"/>
  <c r="G260" i="4"/>
  <c r="M259" i="4"/>
  <c r="J259" i="4"/>
  <c r="G259" i="4"/>
  <c r="M258" i="4"/>
  <c r="J258" i="4"/>
  <c r="G258" i="4"/>
  <c r="M257" i="4"/>
  <c r="J257" i="4"/>
  <c r="G257" i="4"/>
  <c r="M256" i="4"/>
  <c r="J256" i="4"/>
  <c r="G256" i="4"/>
  <c r="M255" i="4"/>
  <c r="J255" i="4"/>
  <c r="G255" i="4"/>
  <c r="M254" i="4"/>
  <c r="J254" i="4"/>
  <c r="G254" i="4"/>
  <c r="M253" i="4"/>
  <c r="J253" i="4"/>
  <c r="G253" i="4"/>
  <c r="M252" i="4"/>
  <c r="J252" i="4"/>
  <c r="G252" i="4"/>
  <c r="M251" i="4"/>
  <c r="J251" i="4"/>
  <c r="G251" i="4"/>
  <c r="M250" i="4"/>
  <c r="J250" i="4"/>
  <c r="G250" i="4"/>
  <c r="M249" i="4"/>
  <c r="H249" i="4"/>
  <c r="J249" i="4" s="1"/>
  <c r="G249" i="4"/>
  <c r="M248" i="4"/>
  <c r="H248" i="4"/>
  <c r="J248" i="4" s="1"/>
  <c r="G248" i="4"/>
  <c r="M247" i="4"/>
  <c r="J247" i="4"/>
  <c r="H247" i="4"/>
  <c r="G247" i="4"/>
  <c r="M246" i="4"/>
  <c r="H246" i="4"/>
  <c r="J246" i="4" s="1"/>
  <c r="G246" i="4"/>
  <c r="M245" i="4"/>
  <c r="H245" i="4"/>
  <c r="J245" i="4" s="1"/>
  <c r="G245" i="4"/>
  <c r="M244" i="4"/>
  <c r="J244" i="4"/>
  <c r="H244" i="4"/>
  <c r="G244" i="4"/>
  <c r="M243" i="4"/>
  <c r="H243" i="4"/>
  <c r="J243" i="4" s="1"/>
  <c r="G243" i="4"/>
  <c r="M242" i="4"/>
  <c r="H242" i="4"/>
  <c r="J242" i="4" s="1"/>
  <c r="G242" i="4"/>
  <c r="M241" i="4"/>
  <c r="J241" i="4"/>
  <c r="H241" i="4"/>
  <c r="G241" i="4"/>
  <c r="M240" i="4"/>
  <c r="H240" i="4"/>
  <c r="J240" i="4" s="1"/>
  <c r="G240" i="4"/>
  <c r="M239" i="4"/>
  <c r="H239" i="4"/>
  <c r="J239" i="4" s="1"/>
  <c r="G239" i="4"/>
  <c r="M238" i="4"/>
  <c r="J238" i="4"/>
  <c r="H238" i="4"/>
  <c r="G238" i="4"/>
  <c r="M237" i="4"/>
  <c r="H237" i="4"/>
  <c r="J237" i="4" s="1"/>
  <c r="G237" i="4"/>
  <c r="M236" i="4"/>
  <c r="H236" i="4"/>
  <c r="J236" i="4" s="1"/>
  <c r="G236" i="4"/>
  <c r="M235" i="4"/>
  <c r="J235" i="4"/>
  <c r="H235" i="4"/>
  <c r="G235" i="4"/>
  <c r="M234" i="4"/>
  <c r="H234" i="4"/>
  <c r="J234" i="4" s="1"/>
  <c r="G234" i="4"/>
  <c r="M233" i="4"/>
  <c r="H233" i="4"/>
  <c r="J233" i="4" s="1"/>
  <c r="G233" i="4"/>
  <c r="M232" i="4"/>
  <c r="J232" i="4"/>
  <c r="H232" i="4"/>
  <c r="G232" i="4"/>
  <c r="M231" i="4"/>
  <c r="H231" i="4"/>
  <c r="J231" i="4" s="1"/>
  <c r="G231" i="4"/>
  <c r="M230" i="4"/>
  <c r="H230" i="4"/>
  <c r="J230" i="4" s="1"/>
  <c r="G230" i="4"/>
  <c r="M229" i="4"/>
  <c r="J229" i="4"/>
  <c r="H229" i="4"/>
  <c r="G229" i="4"/>
  <c r="M228" i="4"/>
  <c r="H228" i="4"/>
  <c r="J228" i="4" s="1"/>
  <c r="G228" i="4"/>
  <c r="M227" i="4"/>
  <c r="H227" i="4"/>
  <c r="J227" i="4" s="1"/>
  <c r="G227" i="4"/>
  <c r="M226" i="4"/>
  <c r="J226" i="4"/>
  <c r="H226" i="4"/>
  <c r="G226" i="4"/>
  <c r="M225" i="4"/>
  <c r="H225" i="4"/>
  <c r="J225" i="4" s="1"/>
  <c r="G225" i="4"/>
  <c r="M224" i="4"/>
  <c r="H224" i="4"/>
  <c r="J224" i="4" s="1"/>
  <c r="G224" i="4"/>
  <c r="M223" i="4"/>
  <c r="J223" i="4"/>
  <c r="H223" i="4"/>
  <c r="G223" i="4"/>
  <c r="M222" i="4"/>
  <c r="H222" i="4"/>
  <c r="J222" i="4" s="1"/>
  <c r="G222" i="4"/>
  <c r="M221" i="4"/>
  <c r="H221" i="4"/>
  <c r="J221" i="4" s="1"/>
  <c r="G221" i="4"/>
  <c r="M220" i="4"/>
  <c r="J220" i="4"/>
  <c r="H220" i="4"/>
  <c r="G220" i="4"/>
  <c r="M219" i="4"/>
  <c r="H219" i="4"/>
  <c r="J219" i="4" s="1"/>
  <c r="G219" i="4"/>
  <c r="M218" i="4"/>
  <c r="H218" i="4"/>
  <c r="J218" i="4" s="1"/>
  <c r="G218" i="4"/>
  <c r="M217" i="4"/>
  <c r="J217" i="4"/>
  <c r="H217" i="4"/>
  <c r="G217" i="4"/>
  <c r="M216" i="4"/>
  <c r="H216" i="4"/>
  <c r="J216" i="4" s="1"/>
  <c r="G216" i="4"/>
  <c r="M215" i="4"/>
  <c r="H215" i="4"/>
  <c r="J215" i="4" s="1"/>
  <c r="G215" i="4"/>
  <c r="M214" i="4"/>
  <c r="J214" i="4"/>
  <c r="H214" i="4"/>
  <c r="G214" i="4"/>
  <c r="M213" i="4"/>
  <c r="H213" i="4"/>
  <c r="J213" i="4" s="1"/>
  <c r="G213" i="4"/>
  <c r="M212" i="4"/>
  <c r="H212" i="4"/>
  <c r="J212" i="4" s="1"/>
  <c r="G212" i="4"/>
  <c r="M211" i="4"/>
  <c r="J211" i="4"/>
  <c r="G211" i="4"/>
  <c r="M210" i="4"/>
  <c r="J210" i="4"/>
  <c r="G210" i="4"/>
  <c r="M209" i="4"/>
  <c r="J209" i="4"/>
  <c r="G209" i="4"/>
  <c r="M208" i="4"/>
  <c r="J208" i="4"/>
  <c r="G208" i="4"/>
  <c r="M207" i="4"/>
  <c r="J207" i="4"/>
  <c r="G207" i="4"/>
  <c r="M206" i="4"/>
  <c r="J206" i="4"/>
  <c r="G206" i="4"/>
  <c r="M205" i="4"/>
  <c r="J205" i="4"/>
  <c r="G205" i="4"/>
  <c r="M204" i="4"/>
  <c r="J204" i="4"/>
  <c r="G204" i="4"/>
  <c r="M203" i="4"/>
  <c r="J203" i="4"/>
  <c r="G203" i="4"/>
  <c r="M202" i="4"/>
  <c r="J202" i="4"/>
  <c r="G202" i="4"/>
  <c r="M201" i="4"/>
  <c r="J201" i="4"/>
  <c r="G201" i="4"/>
  <c r="M200" i="4"/>
  <c r="J200" i="4"/>
  <c r="G200" i="4"/>
  <c r="M199" i="4"/>
  <c r="J199" i="4"/>
  <c r="G199" i="4"/>
  <c r="M198" i="4"/>
  <c r="J198" i="4"/>
  <c r="G198" i="4"/>
  <c r="M197" i="4"/>
  <c r="J197" i="4"/>
  <c r="G197" i="4"/>
  <c r="M196" i="4"/>
  <c r="J196" i="4"/>
  <c r="G196" i="4"/>
  <c r="M195" i="4"/>
  <c r="J195" i="4"/>
  <c r="G195" i="4"/>
  <c r="M194" i="4"/>
  <c r="J194" i="4"/>
  <c r="G194" i="4"/>
  <c r="M193" i="4"/>
  <c r="J193" i="4"/>
  <c r="G193" i="4"/>
  <c r="M192" i="4"/>
  <c r="J192" i="4"/>
  <c r="G192" i="4"/>
  <c r="M191" i="4"/>
  <c r="J191" i="4"/>
  <c r="G191" i="4"/>
  <c r="M190" i="4"/>
  <c r="J190" i="4"/>
  <c r="G190" i="4"/>
  <c r="M189" i="4"/>
  <c r="J189" i="4"/>
  <c r="G189" i="4"/>
  <c r="M188" i="4"/>
  <c r="J188" i="4"/>
  <c r="G188" i="4"/>
  <c r="M187" i="4"/>
  <c r="J187" i="4"/>
  <c r="G187" i="4"/>
  <c r="M186" i="4"/>
  <c r="J186" i="4"/>
  <c r="G186" i="4"/>
  <c r="M185" i="4"/>
  <c r="J185" i="4"/>
  <c r="G185" i="4"/>
  <c r="M184" i="4"/>
  <c r="J184" i="4"/>
  <c r="G184" i="4"/>
  <c r="M183" i="4"/>
  <c r="J183" i="4"/>
  <c r="G183" i="4"/>
  <c r="M182" i="4"/>
  <c r="J182" i="4"/>
  <c r="G182" i="4"/>
  <c r="M181" i="4"/>
  <c r="J181" i="4"/>
  <c r="G181" i="4"/>
  <c r="M180" i="4"/>
  <c r="J180" i="4"/>
  <c r="G180" i="4"/>
  <c r="M179" i="4"/>
  <c r="J179" i="4"/>
  <c r="G179" i="4"/>
  <c r="M178" i="4"/>
  <c r="J178" i="4"/>
  <c r="G178" i="4"/>
  <c r="M177" i="4"/>
  <c r="J177" i="4"/>
  <c r="G177" i="4"/>
  <c r="M176" i="4"/>
  <c r="J176" i="4"/>
  <c r="G176" i="4"/>
  <c r="M175" i="4"/>
  <c r="J175" i="4"/>
  <c r="G175" i="4"/>
  <c r="M174" i="4"/>
  <c r="J174" i="4"/>
  <c r="G174" i="4"/>
  <c r="M173" i="4"/>
  <c r="J173" i="4"/>
  <c r="G173" i="4"/>
  <c r="M172" i="4"/>
  <c r="J172" i="4"/>
  <c r="G172" i="4"/>
  <c r="M171" i="4"/>
  <c r="J171" i="4"/>
  <c r="G171" i="4"/>
  <c r="M170" i="4"/>
  <c r="J170" i="4"/>
  <c r="G170" i="4"/>
  <c r="M169" i="4"/>
  <c r="J169" i="4"/>
  <c r="G169" i="4"/>
  <c r="M168" i="4"/>
  <c r="J168" i="4"/>
  <c r="G168" i="4"/>
  <c r="M167" i="4"/>
  <c r="J167" i="4"/>
  <c r="G167" i="4"/>
  <c r="M166" i="4"/>
  <c r="J166" i="4"/>
  <c r="G166" i="4"/>
  <c r="M165" i="4"/>
  <c r="J165" i="4"/>
  <c r="G165" i="4"/>
  <c r="M164" i="4"/>
  <c r="J164" i="4"/>
  <c r="G164" i="4"/>
  <c r="M163" i="4"/>
  <c r="J163" i="4"/>
  <c r="G163" i="4"/>
  <c r="M162" i="4"/>
  <c r="J162" i="4"/>
  <c r="G162" i="4"/>
  <c r="M161" i="4"/>
  <c r="J161" i="4"/>
  <c r="G161" i="4"/>
  <c r="M160" i="4"/>
  <c r="J160" i="4"/>
  <c r="G160" i="4"/>
  <c r="M159" i="4"/>
  <c r="J159" i="4"/>
  <c r="G159" i="4"/>
  <c r="M158" i="4"/>
  <c r="J158" i="4"/>
  <c r="G158" i="4"/>
  <c r="M157" i="4"/>
  <c r="J157" i="4"/>
  <c r="G157" i="4"/>
  <c r="M156" i="4"/>
  <c r="J156" i="4"/>
  <c r="G156" i="4"/>
  <c r="M155" i="4"/>
  <c r="J155" i="4"/>
  <c r="G155" i="4"/>
  <c r="M154" i="4"/>
  <c r="J154" i="4"/>
  <c r="G154" i="4"/>
  <c r="M153" i="4"/>
  <c r="J153" i="4"/>
  <c r="G153" i="4"/>
  <c r="M152" i="4"/>
  <c r="J152" i="4"/>
  <c r="G152" i="4"/>
  <c r="M151" i="4"/>
  <c r="J151" i="4"/>
  <c r="G151" i="4"/>
  <c r="M150" i="4"/>
  <c r="J150" i="4"/>
  <c r="G150" i="4"/>
  <c r="M149" i="4"/>
  <c r="J149" i="4"/>
  <c r="G149" i="4"/>
  <c r="M148" i="4"/>
  <c r="J148" i="4"/>
  <c r="G148" i="4"/>
  <c r="M147" i="4"/>
  <c r="J147" i="4"/>
  <c r="G147" i="4"/>
  <c r="M146" i="4"/>
  <c r="J146" i="4"/>
  <c r="G146" i="4"/>
  <c r="M145" i="4"/>
  <c r="J145" i="4"/>
  <c r="G145" i="4"/>
  <c r="M144" i="4"/>
  <c r="J144" i="4"/>
  <c r="G144" i="4"/>
  <c r="M143" i="4"/>
  <c r="J143" i="4"/>
  <c r="G143" i="4"/>
  <c r="M142" i="4"/>
  <c r="J142" i="4"/>
  <c r="G142" i="4"/>
  <c r="M141" i="4"/>
  <c r="J141" i="4"/>
  <c r="G141" i="4"/>
  <c r="M140" i="4"/>
  <c r="J140" i="4"/>
  <c r="G140" i="4"/>
  <c r="M139" i="4"/>
  <c r="J139" i="4"/>
  <c r="G139" i="4"/>
  <c r="M138" i="4"/>
  <c r="J138" i="4"/>
  <c r="G138" i="4"/>
  <c r="M137" i="4"/>
  <c r="J137" i="4"/>
  <c r="G137" i="4"/>
  <c r="M136" i="4"/>
  <c r="J136" i="4"/>
  <c r="G136" i="4"/>
  <c r="M135" i="4"/>
  <c r="J135" i="4"/>
  <c r="G135" i="4"/>
  <c r="M134" i="4"/>
  <c r="J134" i="4"/>
  <c r="G134" i="4"/>
  <c r="M133" i="4"/>
  <c r="J133" i="4"/>
  <c r="G133" i="4"/>
  <c r="M132" i="4"/>
  <c r="J132" i="4"/>
  <c r="G132" i="4"/>
  <c r="M131" i="4"/>
  <c r="J131" i="4"/>
  <c r="G131" i="4"/>
  <c r="M130" i="4"/>
  <c r="J130" i="4"/>
  <c r="G130" i="4"/>
  <c r="M129" i="4"/>
  <c r="J129" i="4"/>
  <c r="G129" i="4"/>
  <c r="M128" i="4"/>
  <c r="J128" i="4"/>
  <c r="G128" i="4"/>
  <c r="M127" i="4"/>
  <c r="J127" i="4"/>
  <c r="G127" i="4"/>
  <c r="M126" i="4"/>
  <c r="J126" i="4"/>
  <c r="G126" i="4"/>
  <c r="M125" i="4"/>
  <c r="J125" i="4"/>
  <c r="G125" i="4"/>
  <c r="M124" i="4"/>
  <c r="J124" i="4"/>
  <c r="G124" i="4"/>
  <c r="D124" i="4"/>
  <c r="M123" i="4"/>
  <c r="J123" i="4"/>
  <c r="G123" i="4"/>
  <c r="D123" i="4"/>
  <c r="M122" i="4"/>
  <c r="J122" i="4"/>
  <c r="G122" i="4"/>
  <c r="D122" i="4"/>
  <c r="M121" i="4"/>
  <c r="J121" i="4"/>
  <c r="G121" i="4"/>
  <c r="D121" i="4"/>
  <c r="M120" i="4"/>
  <c r="J120" i="4"/>
  <c r="G120" i="4"/>
  <c r="D120" i="4"/>
  <c r="M119" i="4"/>
  <c r="J119" i="4"/>
  <c r="G119" i="4"/>
  <c r="D119" i="4"/>
  <c r="M118" i="4"/>
  <c r="J118" i="4"/>
  <c r="G118" i="4"/>
  <c r="D118" i="4"/>
  <c r="M117" i="4"/>
  <c r="J117" i="4"/>
  <c r="G117" i="4"/>
  <c r="D117" i="4"/>
  <c r="M116" i="4"/>
  <c r="J116" i="4"/>
  <c r="G116" i="4"/>
  <c r="D116" i="4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106" i="4"/>
  <c r="J106" i="4"/>
  <c r="G106" i="4"/>
  <c r="D106" i="4"/>
  <c r="M105" i="4"/>
  <c r="J105" i="4"/>
  <c r="G105" i="4"/>
  <c r="D105" i="4"/>
  <c r="M104" i="4"/>
  <c r="J104" i="4"/>
  <c r="G104" i="4"/>
  <c r="D104" i="4"/>
  <c r="M103" i="4"/>
  <c r="J103" i="4"/>
  <c r="G103" i="4"/>
  <c r="D103" i="4"/>
  <c r="M102" i="4"/>
  <c r="J102" i="4"/>
  <c r="G102" i="4"/>
  <c r="D102" i="4"/>
  <c r="M101" i="4"/>
  <c r="J101" i="4"/>
  <c r="G101" i="4"/>
  <c r="D101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93" i="4"/>
  <c r="J93" i="4"/>
  <c r="G93" i="4"/>
  <c r="D93" i="4"/>
  <c r="M92" i="4"/>
  <c r="J92" i="4"/>
  <c r="G92" i="4"/>
  <c r="D92" i="4"/>
  <c r="M91" i="4"/>
  <c r="J91" i="4"/>
  <c r="G91" i="4"/>
  <c r="D91" i="4"/>
  <c r="M90" i="4"/>
  <c r="J90" i="4"/>
  <c r="G90" i="4"/>
  <c r="D90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M83" i="4"/>
  <c r="J83" i="4"/>
  <c r="G83" i="4"/>
  <c r="D83" i="4"/>
  <c r="M82" i="4"/>
  <c r="J82" i="4"/>
  <c r="G82" i="4"/>
  <c r="D82" i="4"/>
  <c r="M81" i="4"/>
  <c r="J81" i="4"/>
  <c r="G81" i="4"/>
  <c r="D81" i="4"/>
  <c r="M80" i="4"/>
  <c r="J80" i="4"/>
  <c r="G80" i="4"/>
  <c r="D80" i="4"/>
  <c r="M79" i="4"/>
  <c r="J79" i="4"/>
  <c r="G79" i="4"/>
  <c r="D79" i="4"/>
  <c r="M78" i="4"/>
  <c r="J78" i="4"/>
  <c r="G78" i="4"/>
  <c r="D78" i="4"/>
  <c r="M77" i="4"/>
  <c r="J77" i="4"/>
  <c r="G77" i="4"/>
  <c r="D77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67" i="4"/>
  <c r="J67" i="4"/>
  <c r="G67" i="4"/>
  <c r="D67" i="4"/>
  <c r="M66" i="4"/>
  <c r="J66" i="4"/>
  <c r="G66" i="4"/>
  <c r="D66" i="4"/>
  <c r="M65" i="4"/>
  <c r="J65" i="4"/>
  <c r="G65" i="4"/>
  <c r="D65" i="4"/>
  <c r="M64" i="4"/>
  <c r="J64" i="4"/>
  <c r="G64" i="4"/>
  <c r="D64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54" i="4"/>
  <c r="J54" i="4"/>
  <c r="G54" i="4"/>
  <c r="D54" i="4"/>
  <c r="M53" i="4"/>
  <c r="J53" i="4"/>
  <c r="G53" i="4"/>
  <c r="D53" i="4"/>
  <c r="M52" i="4"/>
  <c r="J52" i="4"/>
  <c r="G52" i="4"/>
  <c r="D52" i="4"/>
  <c r="M51" i="4"/>
  <c r="J51" i="4"/>
  <c r="G51" i="4"/>
  <c r="D51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K28" i="4"/>
  <c r="M28" i="4" s="1"/>
  <c r="J28" i="4"/>
  <c r="G28" i="4"/>
  <c r="D28" i="4"/>
  <c r="K27" i="4"/>
  <c r="M27" i="4" s="1"/>
  <c r="J27" i="4"/>
  <c r="G27" i="4"/>
  <c r="D27" i="4"/>
  <c r="K26" i="4"/>
  <c r="M26" i="4" s="1"/>
  <c r="J26" i="4"/>
  <c r="G26" i="4"/>
  <c r="D26" i="4"/>
  <c r="M25" i="4"/>
  <c r="K25" i="4"/>
  <c r="H25" i="4"/>
  <c r="J25" i="4" s="1"/>
  <c r="G25" i="4"/>
  <c r="D25" i="4"/>
  <c r="K24" i="4"/>
  <c r="M24" i="4" s="1"/>
  <c r="J24" i="4"/>
  <c r="H24" i="4"/>
  <c r="G24" i="4"/>
  <c r="D24" i="4"/>
  <c r="M23" i="4"/>
  <c r="K23" i="4"/>
  <c r="H23" i="4"/>
  <c r="J23" i="4" s="1"/>
  <c r="E23" i="4"/>
  <c r="G23" i="4" s="1"/>
  <c r="D23" i="4"/>
  <c r="K22" i="4"/>
  <c r="M22" i="4" s="1"/>
  <c r="H22" i="4"/>
  <c r="J22" i="4" s="1"/>
  <c r="E22" i="4"/>
  <c r="G22" i="4" s="1"/>
  <c r="D22" i="4"/>
  <c r="B22" i="4"/>
  <c r="K21" i="4"/>
  <c r="M21" i="4" s="1"/>
  <c r="H21" i="4"/>
  <c r="J21" i="4" s="1"/>
  <c r="E21" i="4"/>
  <c r="G21" i="4" s="1"/>
  <c r="B21" i="4"/>
  <c r="D21" i="4" s="1"/>
  <c r="K20" i="4"/>
  <c r="M20" i="4" s="1"/>
  <c r="J20" i="4"/>
  <c r="H20" i="4"/>
  <c r="E20" i="4"/>
  <c r="G20" i="4" s="1"/>
  <c r="B20" i="4"/>
  <c r="D20" i="4" s="1"/>
  <c r="K19" i="4"/>
  <c r="M19" i="4" s="1"/>
  <c r="H19" i="4"/>
  <c r="J19" i="4" s="1"/>
  <c r="E19" i="4"/>
  <c r="G19" i="4" s="1"/>
  <c r="D19" i="4"/>
  <c r="B19" i="4"/>
  <c r="K18" i="4"/>
  <c r="M18" i="4" s="1"/>
  <c r="H18" i="4"/>
  <c r="J18" i="4" s="1"/>
  <c r="E18" i="4"/>
  <c r="G18" i="4" s="1"/>
  <c r="B18" i="4"/>
  <c r="D18" i="4" s="1"/>
  <c r="K17" i="4"/>
  <c r="M17" i="4" s="1"/>
  <c r="J17" i="4"/>
  <c r="H17" i="4"/>
  <c r="E17" i="4"/>
  <c r="G17" i="4" s="1"/>
  <c r="B17" i="4"/>
  <c r="D17" i="4" s="1"/>
  <c r="K16" i="4"/>
  <c r="M16" i="4" s="1"/>
  <c r="H16" i="4"/>
  <c r="J16" i="4" s="1"/>
  <c r="E16" i="4"/>
  <c r="G16" i="4" s="1"/>
  <c r="D16" i="4"/>
  <c r="B16" i="4"/>
  <c r="K15" i="4"/>
  <c r="M15" i="4" s="1"/>
  <c r="J15" i="4"/>
  <c r="G15" i="4"/>
  <c r="E15" i="4"/>
  <c r="D15" i="4"/>
  <c r="B15" i="4"/>
  <c r="K14" i="4"/>
  <c r="M14" i="4" s="1"/>
  <c r="J14" i="4"/>
  <c r="H14" i="4"/>
  <c r="E14" i="4"/>
  <c r="G14" i="4" s="1"/>
  <c r="D14" i="4"/>
  <c r="B14" i="4"/>
  <c r="M13" i="4"/>
  <c r="K13" i="4"/>
  <c r="J13" i="4"/>
  <c r="H13" i="4"/>
  <c r="E13" i="4"/>
  <c r="G13" i="4" s="1"/>
  <c r="D13" i="4"/>
  <c r="B13" i="4"/>
  <c r="K12" i="4"/>
  <c r="M12" i="4" s="1"/>
  <c r="J12" i="4"/>
  <c r="E12" i="4"/>
  <c r="G12" i="4" s="1"/>
  <c r="D12" i="4"/>
  <c r="M11" i="4"/>
  <c r="K11" i="4"/>
  <c r="H11" i="4"/>
  <c r="J11" i="4" s="1"/>
  <c r="G11" i="4"/>
  <c r="E11" i="4"/>
  <c r="B11" i="4"/>
  <c r="D11" i="4" s="1"/>
  <c r="M10" i="4"/>
  <c r="K10" i="4"/>
  <c r="J10" i="4"/>
  <c r="H10" i="4"/>
  <c r="G10" i="4"/>
  <c r="E10" i="4"/>
  <c r="B10" i="4"/>
  <c r="D10" i="4" s="1"/>
  <c r="M9" i="4"/>
  <c r="K9" i="4"/>
  <c r="H9" i="4"/>
  <c r="J9" i="4" s="1"/>
  <c r="G9" i="4"/>
  <c r="E9" i="4"/>
  <c r="D9" i="4"/>
  <c r="K8" i="4"/>
  <c r="M8" i="4" s="1"/>
  <c r="H8" i="4"/>
  <c r="J8" i="4" s="1"/>
  <c r="E8" i="4"/>
  <c r="G8" i="4" s="1"/>
  <c r="D8" i="4"/>
  <c r="B8" i="4"/>
  <c r="K7" i="4"/>
  <c r="M7" i="4" s="1"/>
  <c r="H7" i="4"/>
  <c r="J7" i="4" s="1"/>
  <c r="E7" i="4"/>
  <c r="G7" i="4" s="1"/>
  <c r="B7" i="4"/>
  <c r="D7" i="4" s="1"/>
  <c r="K6" i="4"/>
  <c r="M6" i="4" s="1"/>
  <c r="J6" i="4"/>
  <c r="H6" i="4"/>
  <c r="E6" i="4"/>
  <c r="G6" i="4" s="1"/>
  <c r="B6" i="4"/>
  <c r="D6" i="4" s="1"/>
  <c r="K5" i="4"/>
  <c r="M5" i="4" s="1"/>
  <c r="H5" i="4"/>
  <c r="J5" i="4" s="1"/>
  <c r="E5" i="4"/>
  <c r="G5" i="4" s="1"/>
  <c r="D5" i="4"/>
  <c r="B5" i="4"/>
  <c r="H4" i="4"/>
  <c r="J4" i="4" s="1"/>
  <c r="E4" i="4"/>
  <c r="G4" i="4" s="1"/>
  <c r="B4" i="4"/>
  <c r="D4" i="4" s="1"/>
  <c r="H3" i="4"/>
  <c r="J3" i="4" s="1"/>
  <c r="E3" i="4"/>
  <c r="G3" i="4" s="1"/>
  <c r="D3" i="4"/>
  <c r="B3" i="4"/>
  <c r="H2" i="4"/>
  <c r="J2" i="4" s="1"/>
  <c r="E2" i="4"/>
  <c r="G2" i="4" s="1"/>
  <c r="B70" i="1"/>
  <c r="B64" i="2"/>
  <c r="B70" i="2"/>
  <c r="K32" i="2"/>
  <c r="K28" i="2"/>
  <c r="P305" i="6" l="1"/>
  <c r="P293" i="6"/>
  <c r="P281" i="6"/>
  <c r="P269" i="6"/>
  <c r="P257" i="6"/>
  <c r="P245" i="6"/>
  <c r="P233" i="6"/>
  <c r="P221" i="6"/>
  <c r="P209" i="6"/>
  <c r="P197" i="6"/>
  <c r="P185" i="6"/>
  <c r="P173" i="6"/>
  <c r="P161" i="6"/>
  <c r="P149" i="6"/>
  <c r="P137" i="6"/>
  <c r="P125" i="6"/>
  <c r="P113" i="6"/>
  <c r="P101" i="6"/>
  <c r="P89" i="6"/>
  <c r="P77" i="6"/>
  <c r="P65" i="6"/>
  <c r="P53" i="6"/>
  <c r="P41" i="6"/>
  <c r="P29" i="6"/>
  <c r="P17" i="6"/>
  <c r="P303" i="6"/>
  <c r="P291" i="6"/>
  <c r="P279" i="6"/>
  <c r="P267" i="6"/>
  <c r="P255" i="6"/>
  <c r="P243" i="6"/>
  <c r="P231" i="6"/>
  <c r="P219" i="6"/>
  <c r="P207" i="6"/>
  <c r="P195" i="6"/>
  <c r="P183" i="6"/>
  <c r="P171" i="6"/>
  <c r="P159" i="6"/>
  <c r="P147" i="6"/>
  <c r="P135" i="6"/>
  <c r="P123" i="6"/>
  <c r="P111" i="6"/>
  <c r="P99" i="6"/>
  <c r="P87" i="6"/>
  <c r="P75" i="6"/>
  <c r="P63" i="6"/>
  <c r="P51" i="6"/>
  <c r="P39" i="6"/>
  <c r="P27" i="6"/>
  <c r="P15" i="6"/>
  <c r="P146" i="6"/>
  <c r="P134" i="6"/>
  <c r="P122" i="6"/>
  <c r="P110" i="6"/>
  <c r="P98" i="6"/>
  <c r="P86" i="6"/>
  <c r="P74" i="6"/>
  <c r="P62" i="6"/>
  <c r="P50" i="6"/>
  <c r="P38" i="6"/>
  <c r="P26" i="6"/>
  <c r="P14" i="6"/>
  <c r="P301" i="6"/>
  <c r="P289" i="6"/>
  <c r="P277" i="6"/>
  <c r="P265" i="6"/>
  <c r="P253" i="6"/>
  <c r="P241" i="6"/>
  <c r="P229" i="6"/>
  <c r="P217" i="6"/>
  <c r="P205" i="6"/>
  <c r="P193" i="6"/>
  <c r="P181" i="6"/>
  <c r="P169" i="6"/>
  <c r="P157" i="6"/>
  <c r="P145" i="6"/>
  <c r="P133" i="6"/>
  <c r="P121" i="6"/>
  <c r="P109" i="6"/>
  <c r="P97" i="6"/>
  <c r="P85" i="6"/>
  <c r="P73" i="6"/>
  <c r="P61" i="6"/>
  <c r="P49" i="6"/>
  <c r="P37" i="6"/>
  <c r="P25" i="6"/>
  <c r="P13" i="6"/>
  <c r="P300" i="6"/>
  <c r="P288" i="6"/>
  <c r="P276" i="6"/>
  <c r="P264" i="6"/>
  <c r="P252" i="6"/>
  <c r="P240" i="6"/>
  <c r="P228" i="6"/>
  <c r="P216" i="6"/>
  <c r="P204" i="6"/>
  <c r="P192" i="6"/>
  <c r="P180" i="6"/>
  <c r="P168" i="6"/>
  <c r="P156" i="6"/>
  <c r="P144" i="6"/>
  <c r="P132" i="6"/>
  <c r="P120" i="6"/>
  <c r="P108" i="6"/>
  <c r="P96" i="6"/>
  <c r="P84" i="6"/>
  <c r="P72" i="6"/>
  <c r="P60" i="6"/>
  <c r="P48" i="6"/>
  <c r="P36" i="6"/>
  <c r="P24" i="6"/>
  <c r="P12" i="6"/>
  <c r="P299" i="6"/>
  <c r="P287" i="6"/>
  <c r="P275" i="6"/>
  <c r="P263" i="6"/>
  <c r="P251" i="6"/>
  <c r="P239" i="6"/>
  <c r="P227" i="6"/>
  <c r="P215" i="6"/>
  <c r="P203" i="6"/>
  <c r="P191" i="6"/>
  <c r="P179" i="6"/>
  <c r="P167" i="6"/>
  <c r="P155" i="6"/>
  <c r="P143" i="6"/>
  <c r="P131" i="6"/>
  <c r="P119" i="6"/>
  <c r="P107" i="6"/>
  <c r="P95" i="6"/>
  <c r="P71" i="6"/>
  <c r="P59" i="6"/>
  <c r="P47" i="6"/>
  <c r="P35" i="6"/>
  <c r="P23" i="6"/>
  <c r="P11" i="6"/>
  <c r="P298" i="6"/>
  <c r="P286" i="6"/>
  <c r="P274" i="6"/>
  <c r="P262" i="6"/>
  <c r="P250" i="6"/>
  <c r="P238" i="6"/>
  <c r="P226" i="6"/>
  <c r="P214" i="6"/>
  <c r="P202" i="6"/>
  <c r="P190" i="6"/>
  <c r="P178" i="6"/>
  <c r="P166" i="6"/>
  <c r="P154" i="6"/>
  <c r="P142" i="6"/>
  <c r="P130" i="6"/>
  <c r="P118" i="6"/>
  <c r="P106" i="6"/>
  <c r="P94" i="6"/>
  <c r="P70" i="6"/>
  <c r="P58" i="6"/>
  <c r="P46" i="6"/>
  <c r="P34" i="6"/>
  <c r="P22" i="6"/>
  <c r="P10" i="6"/>
  <c r="P5" i="6"/>
  <c r="P297" i="6"/>
  <c r="P285" i="6"/>
  <c r="P273" i="6"/>
  <c r="P261" i="6"/>
  <c r="P249" i="6"/>
  <c r="P237" i="6"/>
  <c r="P225" i="6"/>
  <c r="P213" i="6"/>
  <c r="P201" i="6"/>
  <c r="P189" i="6"/>
  <c r="P177" i="6"/>
  <c r="P165" i="6"/>
  <c r="P153" i="6"/>
  <c r="P141" i="6"/>
  <c r="P129" i="6"/>
  <c r="P117" i="6"/>
  <c r="P105" i="6"/>
  <c r="P93" i="6"/>
  <c r="P69" i="6"/>
  <c r="P57" i="6"/>
  <c r="P45" i="6"/>
  <c r="P33" i="6"/>
  <c r="P21" i="6"/>
  <c r="P9" i="6"/>
  <c r="P308" i="6"/>
  <c r="P296" i="6"/>
  <c r="P284" i="6"/>
  <c r="P272" i="6"/>
  <c r="P260" i="6"/>
  <c r="P248" i="6"/>
  <c r="P236" i="6"/>
  <c r="P224" i="6"/>
  <c r="P212" i="6"/>
  <c r="P200" i="6"/>
  <c r="P188" i="6"/>
  <c r="P176" i="6"/>
  <c r="P164" i="6"/>
  <c r="P152" i="6"/>
  <c r="P140" i="6"/>
  <c r="P128" i="6"/>
  <c r="P116" i="6"/>
  <c r="P104" i="6"/>
  <c r="P92" i="6"/>
  <c r="P68" i="6"/>
  <c r="P56" i="6"/>
  <c r="P44" i="6"/>
  <c r="P32" i="6"/>
  <c r="P20" i="6"/>
  <c r="P8" i="6"/>
  <c r="P307" i="6"/>
  <c r="P295" i="6"/>
  <c r="P283" i="6"/>
  <c r="P271" i="6"/>
  <c r="P259" i="6"/>
  <c r="P247" i="6"/>
  <c r="P235" i="6"/>
  <c r="P223" i="6"/>
  <c r="P211" i="6"/>
  <c r="P199" i="6"/>
  <c r="P187" i="6"/>
  <c r="P175" i="6"/>
  <c r="P163" i="6"/>
  <c r="P151" i="6"/>
  <c r="P139" i="6"/>
  <c r="P127" i="6"/>
  <c r="P115" i="6"/>
  <c r="P103" i="6"/>
  <c r="P91" i="6"/>
  <c r="P79" i="6"/>
  <c r="P67" i="6"/>
  <c r="P55" i="6"/>
  <c r="P43" i="6"/>
  <c r="P31" i="6"/>
  <c r="P19" i="6"/>
  <c r="P7" i="6"/>
  <c r="P306" i="6"/>
  <c r="P294" i="6"/>
  <c r="P282" i="6"/>
  <c r="P270" i="6"/>
  <c r="P258" i="6"/>
  <c r="P246" i="6"/>
  <c r="P234" i="6"/>
  <c r="P222" i="6"/>
  <c r="P210" i="6"/>
  <c r="P198" i="6"/>
  <c r="P186" i="6"/>
  <c r="P174" i="6"/>
  <c r="P162" i="6"/>
  <c r="P150" i="6"/>
  <c r="P138" i="6"/>
  <c r="P126" i="6"/>
  <c r="P114" i="6"/>
  <c r="P102" i="6"/>
  <c r="P90" i="6"/>
  <c r="P78" i="6"/>
  <c r="P66" i="6"/>
  <c r="P54" i="6"/>
  <c r="P42" i="6"/>
  <c r="P30" i="6"/>
  <c r="P18" i="6"/>
  <c r="J309" i="1"/>
  <c r="H309" i="1"/>
  <c r="K308" i="1"/>
  <c r="J308" i="1"/>
  <c r="H308" i="1"/>
  <c r="K307" i="1"/>
  <c r="J307" i="1"/>
  <c r="H307" i="1"/>
  <c r="G307" i="1"/>
  <c r="E307" i="1"/>
  <c r="K306" i="1"/>
  <c r="J306" i="1"/>
  <c r="H306" i="1"/>
  <c r="G306" i="1"/>
  <c r="E306" i="1"/>
  <c r="K305" i="1"/>
  <c r="J305" i="1"/>
  <c r="H305" i="1"/>
  <c r="G305" i="1"/>
  <c r="E305" i="1"/>
  <c r="K304" i="1"/>
  <c r="J304" i="1"/>
  <c r="H304" i="1"/>
  <c r="G304" i="1"/>
  <c r="E304" i="1"/>
  <c r="K303" i="1"/>
  <c r="J303" i="1"/>
  <c r="H303" i="1"/>
  <c r="G303" i="1"/>
  <c r="E303" i="1"/>
  <c r="J302" i="1"/>
  <c r="H302" i="1"/>
  <c r="G302" i="1"/>
  <c r="E302" i="1"/>
  <c r="J301" i="1"/>
  <c r="H301" i="1"/>
  <c r="G301" i="1"/>
  <c r="E301" i="1"/>
  <c r="J300" i="1"/>
  <c r="H300" i="1"/>
  <c r="G300" i="1"/>
  <c r="E300" i="1"/>
  <c r="J299" i="1"/>
  <c r="H299" i="1"/>
  <c r="G299" i="1"/>
  <c r="E299" i="1"/>
  <c r="J298" i="1"/>
  <c r="H298" i="1"/>
  <c r="G298" i="1"/>
  <c r="E298" i="1"/>
  <c r="J297" i="1"/>
  <c r="H297" i="1"/>
  <c r="G297" i="1"/>
  <c r="E297" i="1"/>
  <c r="J296" i="1"/>
  <c r="H296" i="1"/>
  <c r="G296" i="1"/>
  <c r="E296" i="1"/>
  <c r="J295" i="1"/>
  <c r="H295" i="1"/>
  <c r="G295" i="1"/>
  <c r="E295" i="1"/>
  <c r="J294" i="1"/>
  <c r="H294" i="1"/>
  <c r="G294" i="1"/>
  <c r="E294" i="1"/>
  <c r="J293" i="1"/>
  <c r="H293" i="1"/>
  <c r="G293" i="1"/>
  <c r="J292" i="1"/>
  <c r="H292" i="1"/>
  <c r="G292" i="1"/>
  <c r="J291" i="1"/>
  <c r="H291" i="1"/>
  <c r="G291" i="1"/>
  <c r="J290" i="1"/>
  <c r="H290" i="1"/>
  <c r="G290" i="1"/>
  <c r="J289" i="1"/>
  <c r="H289" i="1"/>
  <c r="G289" i="1"/>
  <c r="J288" i="1"/>
  <c r="H288" i="1"/>
  <c r="G288" i="1"/>
  <c r="J287" i="1"/>
  <c r="H287" i="1"/>
  <c r="G287" i="1"/>
  <c r="J286" i="1"/>
  <c r="H286" i="1"/>
  <c r="G286" i="1"/>
  <c r="J285" i="1"/>
  <c r="G285" i="1"/>
  <c r="J284" i="1"/>
  <c r="G284" i="1"/>
  <c r="J283" i="1"/>
  <c r="G283" i="1"/>
  <c r="J282" i="1"/>
  <c r="G282" i="1"/>
  <c r="J281" i="1"/>
  <c r="G281" i="1"/>
  <c r="J280" i="1"/>
  <c r="G280" i="1"/>
  <c r="J279" i="1"/>
  <c r="G279" i="1"/>
  <c r="J278" i="1"/>
  <c r="G278" i="1"/>
  <c r="J277" i="1"/>
  <c r="G277" i="1"/>
  <c r="J276" i="1"/>
  <c r="G276" i="1"/>
  <c r="J275" i="1"/>
  <c r="G275" i="1"/>
  <c r="J274" i="1"/>
  <c r="G274" i="1"/>
  <c r="J273" i="1"/>
  <c r="G273" i="1"/>
  <c r="J272" i="1"/>
  <c r="G272" i="1"/>
  <c r="J271" i="1"/>
  <c r="G271" i="1"/>
  <c r="J270" i="1"/>
  <c r="G270" i="1"/>
  <c r="J269" i="1"/>
  <c r="G269" i="1"/>
  <c r="J268" i="1"/>
  <c r="G268" i="1"/>
  <c r="J267" i="1"/>
  <c r="G267" i="1"/>
  <c r="J266" i="1"/>
  <c r="G266" i="1"/>
  <c r="J265" i="1"/>
  <c r="G265" i="1"/>
  <c r="J264" i="1"/>
  <c r="G264" i="1"/>
  <c r="J263" i="1"/>
  <c r="G263" i="1"/>
  <c r="J262" i="1"/>
  <c r="G262" i="1"/>
  <c r="J261" i="1"/>
  <c r="G261" i="1"/>
  <c r="J260" i="1"/>
  <c r="G260" i="1"/>
  <c r="J259" i="1"/>
  <c r="G259" i="1"/>
  <c r="J258" i="1"/>
  <c r="G258" i="1"/>
  <c r="J257" i="1"/>
  <c r="G257" i="1"/>
  <c r="J256" i="1"/>
  <c r="G256" i="1"/>
  <c r="J255" i="1"/>
  <c r="G255" i="1"/>
  <c r="J254" i="1"/>
  <c r="G254" i="1"/>
  <c r="J253" i="1"/>
  <c r="G253" i="1"/>
  <c r="J252" i="1"/>
  <c r="G252" i="1"/>
  <c r="J251" i="1"/>
  <c r="G251" i="1"/>
  <c r="J250" i="1"/>
  <c r="G250" i="1"/>
  <c r="J249" i="1"/>
  <c r="H249" i="1"/>
  <c r="G249" i="1"/>
  <c r="J248" i="1"/>
  <c r="H248" i="1"/>
  <c r="G248" i="1"/>
  <c r="J247" i="1"/>
  <c r="H247" i="1"/>
  <c r="G247" i="1"/>
  <c r="J246" i="1"/>
  <c r="H246" i="1"/>
  <c r="G246" i="1"/>
  <c r="J245" i="1"/>
  <c r="H245" i="1"/>
  <c r="G245" i="1"/>
  <c r="J244" i="1"/>
  <c r="H244" i="1"/>
  <c r="G244" i="1"/>
  <c r="J243" i="1"/>
  <c r="H243" i="1"/>
  <c r="G243" i="1"/>
  <c r="J242" i="1"/>
  <c r="H242" i="1"/>
  <c r="G242" i="1"/>
  <c r="J241" i="1"/>
  <c r="H241" i="1"/>
  <c r="G241" i="1"/>
  <c r="J240" i="1"/>
  <c r="H240" i="1"/>
  <c r="G240" i="1"/>
  <c r="J239" i="1"/>
  <c r="H239" i="1"/>
  <c r="G239" i="1"/>
  <c r="J238" i="1"/>
  <c r="H238" i="1"/>
  <c r="G238" i="1"/>
  <c r="J237" i="1"/>
  <c r="H237" i="1"/>
  <c r="G237" i="1"/>
  <c r="J236" i="1"/>
  <c r="H236" i="1"/>
  <c r="G236" i="1"/>
  <c r="J235" i="1"/>
  <c r="H235" i="1"/>
  <c r="G235" i="1"/>
  <c r="J234" i="1"/>
  <c r="H234" i="1"/>
  <c r="G234" i="1"/>
  <c r="J233" i="1"/>
  <c r="H233" i="1"/>
  <c r="G233" i="1"/>
  <c r="J232" i="1"/>
  <c r="H232" i="1"/>
  <c r="G232" i="1"/>
  <c r="J231" i="1"/>
  <c r="H231" i="1"/>
  <c r="G231" i="1"/>
  <c r="J230" i="1"/>
  <c r="H230" i="1"/>
  <c r="G230" i="1"/>
  <c r="J229" i="1"/>
  <c r="H229" i="1"/>
  <c r="G229" i="1"/>
  <c r="J228" i="1"/>
  <c r="H228" i="1"/>
  <c r="G228" i="1"/>
  <c r="J227" i="1"/>
  <c r="H227" i="1"/>
  <c r="G227" i="1"/>
  <c r="J226" i="1"/>
  <c r="H226" i="1"/>
  <c r="G226" i="1"/>
  <c r="J225" i="1"/>
  <c r="H225" i="1"/>
  <c r="G225" i="1"/>
  <c r="J224" i="1"/>
  <c r="H224" i="1"/>
  <c r="G224" i="1"/>
  <c r="J223" i="1"/>
  <c r="H223" i="1"/>
  <c r="G223" i="1"/>
  <c r="J222" i="1"/>
  <c r="H222" i="1"/>
  <c r="G222" i="1"/>
  <c r="J221" i="1"/>
  <c r="H221" i="1"/>
  <c r="G221" i="1"/>
  <c r="J220" i="1"/>
  <c r="H220" i="1"/>
  <c r="G220" i="1"/>
  <c r="J219" i="1"/>
  <c r="H219" i="1"/>
  <c r="G219" i="1"/>
  <c r="J218" i="1"/>
  <c r="H218" i="1"/>
  <c r="G218" i="1"/>
  <c r="J217" i="1"/>
  <c r="H217" i="1"/>
  <c r="G217" i="1"/>
  <c r="J216" i="1"/>
  <c r="H216" i="1"/>
  <c r="G216" i="1"/>
  <c r="J215" i="1"/>
  <c r="H215" i="1"/>
  <c r="G215" i="1"/>
  <c r="J214" i="1"/>
  <c r="H214" i="1"/>
  <c r="G214" i="1"/>
  <c r="J213" i="1"/>
  <c r="H213" i="1"/>
  <c r="G213" i="1"/>
  <c r="J212" i="1"/>
  <c r="H212" i="1"/>
  <c r="G212" i="1"/>
  <c r="J211" i="1"/>
  <c r="G211" i="1"/>
  <c r="J210" i="1"/>
  <c r="G210" i="1"/>
  <c r="J209" i="1"/>
  <c r="G209" i="1"/>
  <c r="J208" i="1"/>
  <c r="G208" i="1"/>
  <c r="J207" i="1"/>
  <c r="G207" i="1"/>
  <c r="J206" i="1"/>
  <c r="G206" i="1"/>
  <c r="J205" i="1"/>
  <c r="G205" i="1"/>
  <c r="J204" i="1"/>
  <c r="G204" i="1"/>
  <c r="J203" i="1"/>
  <c r="G203" i="1"/>
  <c r="J202" i="1"/>
  <c r="G202" i="1"/>
  <c r="J201" i="1"/>
  <c r="G201" i="1"/>
  <c r="J200" i="1"/>
  <c r="G200" i="1"/>
  <c r="J199" i="1"/>
  <c r="G199" i="1"/>
  <c r="J198" i="1"/>
  <c r="G198" i="1"/>
  <c r="J197" i="1"/>
  <c r="G197" i="1"/>
  <c r="J196" i="1"/>
  <c r="G196" i="1"/>
  <c r="J195" i="1"/>
  <c r="G195" i="1"/>
  <c r="J194" i="1"/>
  <c r="G194" i="1"/>
  <c r="J193" i="1"/>
  <c r="G193" i="1"/>
  <c r="J192" i="1"/>
  <c r="G192" i="1"/>
  <c r="J191" i="1"/>
  <c r="G191" i="1"/>
  <c r="J190" i="1"/>
  <c r="G190" i="1"/>
  <c r="J189" i="1"/>
  <c r="G189" i="1"/>
  <c r="J188" i="1"/>
  <c r="G188" i="1"/>
  <c r="J187" i="1"/>
  <c r="G187" i="1"/>
  <c r="J186" i="1"/>
  <c r="G186" i="1"/>
  <c r="J185" i="1"/>
  <c r="G185" i="1"/>
  <c r="J184" i="1"/>
  <c r="G184" i="1"/>
  <c r="J183" i="1"/>
  <c r="G183" i="1"/>
  <c r="J182" i="1"/>
  <c r="G182" i="1"/>
  <c r="J181" i="1"/>
  <c r="G181" i="1"/>
  <c r="J180" i="1"/>
  <c r="G180" i="1"/>
  <c r="J179" i="1"/>
  <c r="G179" i="1"/>
  <c r="J178" i="1"/>
  <c r="G178" i="1"/>
  <c r="J177" i="1"/>
  <c r="G177" i="1"/>
  <c r="J176" i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J169" i="1"/>
  <c r="G169" i="1"/>
  <c r="J168" i="1"/>
  <c r="G168" i="1"/>
  <c r="J167" i="1"/>
  <c r="G167" i="1"/>
  <c r="J166" i="1"/>
  <c r="G166" i="1"/>
  <c r="J165" i="1"/>
  <c r="G165" i="1"/>
  <c r="J164" i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D124" i="1"/>
  <c r="J123" i="1"/>
  <c r="G123" i="1"/>
  <c r="D123" i="1"/>
  <c r="J122" i="1"/>
  <c r="G122" i="1"/>
  <c r="D122" i="1"/>
  <c r="J121" i="1"/>
  <c r="G121" i="1"/>
  <c r="D121" i="1"/>
  <c r="J120" i="1"/>
  <c r="G120" i="1"/>
  <c r="D120" i="1"/>
  <c r="J119" i="1"/>
  <c r="G119" i="1"/>
  <c r="D119" i="1"/>
  <c r="J118" i="1"/>
  <c r="G118" i="1"/>
  <c r="D118" i="1"/>
  <c r="J117" i="1"/>
  <c r="G117" i="1"/>
  <c r="D117" i="1"/>
  <c r="J116" i="1"/>
  <c r="G116" i="1"/>
  <c r="D116" i="1"/>
  <c r="J115" i="1"/>
  <c r="G115" i="1"/>
  <c r="D115" i="1"/>
  <c r="J114" i="1"/>
  <c r="G114" i="1"/>
  <c r="D114" i="1"/>
  <c r="J113" i="1"/>
  <c r="G113" i="1"/>
  <c r="D113" i="1"/>
  <c r="J112" i="1"/>
  <c r="G112" i="1"/>
  <c r="D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B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G84" i="1"/>
  <c r="D84" i="1"/>
  <c r="J83" i="1"/>
  <c r="G83" i="1"/>
  <c r="D83" i="1"/>
  <c r="J82" i="1"/>
  <c r="G82" i="1"/>
  <c r="D82" i="1"/>
  <c r="J81" i="1"/>
  <c r="G81" i="1"/>
  <c r="D81" i="1"/>
  <c r="J80" i="1"/>
  <c r="G80" i="1"/>
  <c r="D80" i="1"/>
  <c r="J79" i="1"/>
  <c r="G79" i="1"/>
  <c r="D79" i="1"/>
  <c r="J78" i="1"/>
  <c r="G78" i="1"/>
  <c r="D78" i="1"/>
  <c r="J77" i="1"/>
  <c r="G77" i="1"/>
  <c r="D77" i="1"/>
  <c r="J76" i="1"/>
  <c r="G76" i="1"/>
  <c r="D76" i="1"/>
  <c r="J75" i="1"/>
  <c r="G75" i="1"/>
  <c r="D75" i="1"/>
  <c r="J74" i="1"/>
  <c r="G74" i="1"/>
  <c r="D74" i="1"/>
  <c r="J73" i="1"/>
  <c r="G73" i="1"/>
  <c r="D73" i="1"/>
  <c r="J72" i="1"/>
  <c r="G72" i="1"/>
  <c r="D72" i="1"/>
  <c r="J71" i="1"/>
  <c r="G71" i="1"/>
  <c r="D71" i="1"/>
  <c r="J70" i="1"/>
  <c r="G70" i="1"/>
  <c r="D70" i="1"/>
  <c r="J69" i="1"/>
  <c r="G69" i="1"/>
  <c r="D69" i="1"/>
  <c r="J68" i="1"/>
  <c r="G68" i="1"/>
  <c r="D68" i="1"/>
  <c r="J67" i="1"/>
  <c r="G67" i="1"/>
  <c r="D67" i="1"/>
  <c r="J66" i="1"/>
  <c r="G66" i="1"/>
  <c r="D66" i="1"/>
  <c r="J65" i="1"/>
  <c r="G65" i="1"/>
  <c r="D65" i="1"/>
  <c r="J64" i="1"/>
  <c r="G64" i="1"/>
  <c r="D64" i="1"/>
  <c r="B64" i="1"/>
  <c r="J63" i="1"/>
  <c r="G63" i="1"/>
  <c r="D63" i="1"/>
  <c r="K62" i="1"/>
  <c r="J62" i="1"/>
  <c r="G62" i="1"/>
  <c r="D62" i="1"/>
  <c r="J61" i="1"/>
  <c r="G61" i="1"/>
  <c r="D61" i="1"/>
  <c r="J60" i="1"/>
  <c r="G60" i="1"/>
  <c r="D60" i="1"/>
  <c r="J59" i="1"/>
  <c r="G59" i="1"/>
  <c r="D59" i="1"/>
  <c r="J58" i="1"/>
  <c r="G58" i="1"/>
  <c r="D58" i="1"/>
  <c r="J57" i="1"/>
  <c r="G57" i="1"/>
  <c r="D57" i="1"/>
  <c r="J56" i="1"/>
  <c r="G56" i="1"/>
  <c r="D56" i="1"/>
  <c r="J55" i="1"/>
  <c r="G55" i="1"/>
  <c r="D55" i="1"/>
  <c r="J54" i="1"/>
  <c r="G54" i="1"/>
  <c r="D54" i="1"/>
  <c r="J53" i="1"/>
  <c r="G53" i="1"/>
  <c r="D53" i="1"/>
  <c r="J52" i="1"/>
  <c r="G52" i="1"/>
  <c r="D52" i="1"/>
  <c r="J51" i="1"/>
  <c r="G51" i="1"/>
  <c r="D51" i="1"/>
  <c r="J50" i="1"/>
  <c r="G50" i="1"/>
  <c r="D50" i="1"/>
  <c r="J49" i="1"/>
  <c r="G49" i="1"/>
  <c r="D49" i="1"/>
  <c r="J48" i="1"/>
  <c r="G48" i="1"/>
  <c r="D48" i="1"/>
  <c r="J47" i="1"/>
  <c r="G47" i="1"/>
  <c r="D47" i="1"/>
  <c r="J46" i="1"/>
  <c r="G46" i="1"/>
  <c r="D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K28" i="1"/>
  <c r="J28" i="1"/>
  <c r="G28" i="1"/>
  <c r="D28" i="1"/>
  <c r="K27" i="1"/>
  <c r="J27" i="1"/>
  <c r="G27" i="1"/>
  <c r="D27" i="1"/>
  <c r="K26" i="1"/>
  <c r="J26" i="1"/>
  <c r="G26" i="1"/>
  <c r="D26" i="1"/>
  <c r="K25" i="1"/>
  <c r="J25" i="1"/>
  <c r="H25" i="1"/>
  <c r="G25" i="1"/>
  <c r="D25" i="1"/>
  <c r="K24" i="1"/>
  <c r="J24" i="1"/>
  <c r="H24" i="1"/>
  <c r="G24" i="1"/>
  <c r="D24" i="1"/>
  <c r="K23" i="1"/>
  <c r="J23" i="1"/>
  <c r="H23" i="1"/>
  <c r="G23" i="1"/>
  <c r="E23" i="1"/>
  <c r="D23" i="1"/>
  <c r="K22" i="1"/>
  <c r="J22" i="1"/>
  <c r="H22" i="1"/>
  <c r="G22" i="1"/>
  <c r="E22" i="1"/>
  <c r="D22" i="1"/>
  <c r="B22" i="1"/>
  <c r="K21" i="1"/>
  <c r="J21" i="1"/>
  <c r="H21" i="1"/>
  <c r="G21" i="1"/>
  <c r="E21" i="1"/>
  <c r="D21" i="1"/>
  <c r="B21" i="1"/>
  <c r="K20" i="1"/>
  <c r="J20" i="1"/>
  <c r="H20" i="1"/>
  <c r="G20" i="1"/>
  <c r="E20" i="1"/>
  <c r="D20" i="1"/>
  <c r="B20" i="1"/>
  <c r="K19" i="1"/>
  <c r="J19" i="1"/>
  <c r="H19" i="1"/>
  <c r="G19" i="1"/>
  <c r="E19" i="1"/>
  <c r="D19" i="1"/>
  <c r="B19" i="1"/>
  <c r="K18" i="1"/>
  <c r="J18" i="1"/>
  <c r="H18" i="1"/>
  <c r="G18" i="1"/>
  <c r="E18" i="1"/>
  <c r="D18" i="1"/>
  <c r="B18" i="1"/>
  <c r="K17" i="1"/>
  <c r="J17" i="1"/>
  <c r="H17" i="1"/>
  <c r="G17" i="1"/>
  <c r="E17" i="1"/>
  <c r="D17" i="1"/>
  <c r="B17" i="1"/>
  <c r="K16" i="1"/>
  <c r="J16" i="1"/>
  <c r="H16" i="1"/>
  <c r="G16" i="1"/>
  <c r="E16" i="1"/>
  <c r="D16" i="1"/>
  <c r="B16" i="1"/>
  <c r="K15" i="1"/>
  <c r="J15" i="1"/>
  <c r="G15" i="1"/>
  <c r="E15" i="1"/>
  <c r="D15" i="1"/>
  <c r="B15" i="1"/>
  <c r="K14" i="1"/>
  <c r="J14" i="1"/>
  <c r="H14" i="1"/>
  <c r="G14" i="1"/>
  <c r="E14" i="1"/>
  <c r="D14" i="1"/>
  <c r="B14" i="1"/>
  <c r="K13" i="1"/>
  <c r="J13" i="1"/>
  <c r="H13" i="1"/>
  <c r="G13" i="1"/>
  <c r="E13" i="1"/>
  <c r="D13" i="1"/>
  <c r="B13" i="1"/>
  <c r="K12" i="1"/>
  <c r="J12" i="1"/>
  <c r="G12" i="1"/>
  <c r="E12" i="1"/>
  <c r="D12" i="1"/>
  <c r="K11" i="1"/>
  <c r="J11" i="1"/>
  <c r="H11" i="1"/>
  <c r="G11" i="1"/>
  <c r="E11" i="1"/>
  <c r="D11" i="1"/>
  <c r="B11" i="1"/>
  <c r="K10" i="1"/>
  <c r="J10" i="1"/>
  <c r="H10" i="1"/>
  <c r="G10" i="1"/>
  <c r="E10" i="1"/>
  <c r="D10" i="1"/>
  <c r="B10" i="1"/>
  <c r="K9" i="1"/>
  <c r="J9" i="1"/>
  <c r="H9" i="1"/>
  <c r="G9" i="1"/>
  <c r="E9" i="1"/>
  <c r="D9" i="1"/>
  <c r="K8" i="1"/>
  <c r="J8" i="1"/>
  <c r="H8" i="1"/>
  <c r="G8" i="1"/>
  <c r="E8" i="1"/>
  <c r="D8" i="1"/>
  <c r="B8" i="1"/>
  <c r="K7" i="1"/>
  <c r="J7" i="1"/>
  <c r="H7" i="1"/>
  <c r="G7" i="1"/>
  <c r="E7" i="1"/>
  <c r="D7" i="1"/>
  <c r="B7" i="1"/>
  <c r="K6" i="1"/>
  <c r="J6" i="1"/>
  <c r="H6" i="1"/>
  <c r="G6" i="1"/>
  <c r="E6" i="1"/>
  <c r="D6" i="1"/>
  <c r="B6" i="1"/>
  <c r="K5" i="1"/>
  <c r="J5" i="1"/>
  <c r="H5" i="1"/>
  <c r="G5" i="1"/>
  <c r="E5" i="1"/>
  <c r="D5" i="1"/>
  <c r="B5" i="1"/>
  <c r="J4" i="1"/>
  <c r="H4" i="1"/>
  <c r="G4" i="1"/>
  <c r="E4" i="1"/>
  <c r="D4" i="1"/>
  <c r="B4" i="1"/>
  <c r="J3" i="1"/>
  <c r="H3" i="1"/>
  <c r="G3" i="1"/>
  <c r="E3" i="1"/>
  <c r="D3" i="1"/>
  <c r="B3" i="1"/>
  <c r="J2" i="1"/>
  <c r="H2" i="1"/>
  <c r="G2" i="1"/>
  <c r="E2" i="1"/>
  <c r="F213" i="1" l="1"/>
  <c r="F257" i="1"/>
  <c r="I227" i="1"/>
  <c r="F5" i="1"/>
  <c r="L7" i="1"/>
  <c r="F8" i="1"/>
  <c r="I11" i="1"/>
  <c r="F13" i="1"/>
  <c r="L14" i="1"/>
  <c r="C4" i="1"/>
  <c r="I5" i="1"/>
  <c r="I13" i="1"/>
  <c r="C15" i="1"/>
  <c r="L299" i="1"/>
  <c r="L8" i="1"/>
  <c r="L16" i="1"/>
  <c r="L26" i="1"/>
  <c r="F232" i="1"/>
  <c r="F4" i="1"/>
  <c r="I10" i="1"/>
  <c r="I7" i="1"/>
  <c r="F176" i="1"/>
  <c r="F71" i="1"/>
  <c r="C119" i="1"/>
  <c r="F6" i="1"/>
  <c r="L15" i="1"/>
  <c r="F89" i="1"/>
  <c r="I9" i="1"/>
  <c r="L12" i="1"/>
  <c r="C46" i="1"/>
  <c r="L223" i="1"/>
  <c r="I117" i="1"/>
  <c r="L5" i="1"/>
  <c r="C8" i="1"/>
  <c r="C16" i="1"/>
  <c r="C17" i="1"/>
  <c r="C31" i="1"/>
  <c r="C49" i="1"/>
  <c r="F74" i="1"/>
  <c r="F92" i="1"/>
  <c r="C110" i="1"/>
  <c r="L125" i="1"/>
  <c r="F133" i="1"/>
  <c r="F140" i="1"/>
  <c r="I147" i="1"/>
  <c r="L165" i="1"/>
  <c r="F184" i="1"/>
  <c r="I301" i="1"/>
  <c r="I305" i="1"/>
  <c r="I307" i="1"/>
  <c r="L288" i="1"/>
  <c r="F302" i="1"/>
  <c r="F299" i="1"/>
  <c r="F296" i="1"/>
  <c r="F293" i="1"/>
  <c r="F286" i="1"/>
  <c r="F284" i="1"/>
  <c r="F282" i="1"/>
  <c r="F280" i="1"/>
  <c r="F278" i="1"/>
  <c r="F276" i="1"/>
  <c r="F274" i="1"/>
  <c r="F272" i="1"/>
  <c r="F270" i="1"/>
  <c r="F268" i="1"/>
  <c r="F266" i="1"/>
  <c r="F264" i="1"/>
  <c r="F262" i="1"/>
  <c r="F260" i="1"/>
  <c r="F258" i="1"/>
  <c r="F256" i="1"/>
  <c r="F254" i="1"/>
  <c r="F252" i="1"/>
  <c r="F250" i="1"/>
  <c r="F238" i="1"/>
  <c r="F226" i="1"/>
  <c r="F214" i="1"/>
  <c r="F291" i="1"/>
  <c r="F243" i="1"/>
  <c r="F231" i="1"/>
  <c r="F219" i="1"/>
  <c r="F289" i="1"/>
  <c r="F301" i="1"/>
  <c r="F298" i="1"/>
  <c r="F295" i="1"/>
  <c r="F249" i="1"/>
  <c r="F290" i="1"/>
  <c r="F242" i="1"/>
  <c r="F230" i="1"/>
  <c r="F218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305" i="1"/>
  <c r="F247" i="1"/>
  <c r="F235" i="1"/>
  <c r="F223" i="1"/>
  <c r="F288" i="1"/>
  <c r="F240" i="1"/>
  <c r="F228" i="1"/>
  <c r="F216" i="1"/>
  <c r="F147" i="1"/>
  <c r="F142" i="1"/>
  <c r="F135" i="1"/>
  <c r="F130" i="1"/>
  <c r="F62" i="1"/>
  <c r="F59" i="1"/>
  <c r="F56" i="1"/>
  <c r="F53" i="1"/>
  <c r="F50" i="1"/>
  <c r="F47" i="1"/>
  <c r="F44" i="1"/>
  <c r="F41" i="1"/>
  <c r="F38" i="1"/>
  <c r="F35" i="1"/>
  <c r="F32" i="1"/>
  <c r="F29" i="1"/>
  <c r="F117" i="1"/>
  <c r="F114" i="1"/>
  <c r="F111" i="1"/>
  <c r="F108" i="1"/>
  <c r="F105" i="1"/>
  <c r="F102" i="1"/>
  <c r="F25" i="1"/>
  <c r="F283" i="1"/>
  <c r="F275" i="1"/>
  <c r="F267" i="1"/>
  <c r="F259" i="1"/>
  <c r="F251" i="1"/>
  <c r="F229" i="1"/>
  <c r="F227" i="1"/>
  <c r="F225" i="1"/>
  <c r="F221" i="1"/>
  <c r="F210" i="1"/>
  <c r="F202" i="1"/>
  <c r="F194" i="1"/>
  <c r="F186" i="1"/>
  <c r="F178" i="1"/>
  <c r="F170" i="1"/>
  <c r="F162" i="1"/>
  <c r="F154" i="1"/>
  <c r="F149" i="1"/>
  <c r="F144" i="1"/>
  <c r="F137" i="1"/>
  <c r="F132" i="1"/>
  <c r="F120" i="1"/>
  <c r="F99" i="1"/>
  <c r="F96" i="1"/>
  <c r="F93" i="1"/>
  <c r="F90" i="1"/>
  <c r="F87" i="1"/>
  <c r="F84" i="1"/>
  <c r="F81" i="1"/>
  <c r="F78" i="1"/>
  <c r="F75" i="1"/>
  <c r="F72" i="1"/>
  <c r="F69" i="1"/>
  <c r="F66" i="1"/>
  <c r="F246" i="1"/>
  <c r="F244" i="1"/>
  <c r="F125" i="1"/>
  <c r="F63" i="1"/>
  <c r="F26" i="1"/>
  <c r="F248" i="1"/>
  <c r="F146" i="1"/>
  <c r="F139" i="1"/>
  <c r="F134" i="1"/>
  <c r="F127" i="1"/>
  <c r="F123" i="1"/>
  <c r="F60" i="1"/>
  <c r="F57" i="1"/>
  <c r="F54" i="1"/>
  <c r="F51" i="1"/>
  <c r="F48" i="1"/>
  <c r="F45" i="1"/>
  <c r="F42" i="1"/>
  <c r="F39" i="1"/>
  <c r="F36" i="1"/>
  <c r="F33" i="1"/>
  <c r="F30" i="1"/>
  <c r="F285" i="1"/>
  <c r="F277" i="1"/>
  <c r="F269" i="1"/>
  <c r="F261" i="1"/>
  <c r="F253" i="1"/>
  <c r="F239" i="1"/>
  <c r="F237" i="1"/>
  <c r="F233" i="1"/>
  <c r="F212" i="1"/>
  <c r="F204" i="1"/>
  <c r="F196" i="1"/>
  <c r="F188" i="1"/>
  <c r="F180" i="1"/>
  <c r="F172" i="1"/>
  <c r="F164" i="1"/>
  <c r="F156" i="1"/>
  <c r="F118" i="1"/>
  <c r="F115" i="1"/>
  <c r="F112" i="1"/>
  <c r="F109" i="1"/>
  <c r="F106" i="1"/>
  <c r="F103" i="1"/>
  <c r="F100" i="1"/>
  <c r="F241" i="1"/>
  <c r="F148" i="1"/>
  <c r="F141" i="1"/>
  <c r="F136" i="1"/>
  <c r="F129" i="1"/>
  <c r="F121" i="1"/>
  <c r="F97" i="1"/>
  <c r="F94" i="1"/>
  <c r="F91" i="1"/>
  <c r="F88" i="1"/>
  <c r="F85" i="1"/>
  <c r="F82" i="1"/>
  <c r="F79" i="1"/>
  <c r="F76" i="1"/>
  <c r="F73" i="1"/>
  <c r="F70" i="1"/>
  <c r="F67" i="1"/>
  <c r="F64" i="1"/>
  <c r="F27" i="1"/>
  <c r="F12" i="1"/>
  <c r="F292" i="1"/>
  <c r="F287" i="1"/>
  <c r="F304" i="1"/>
  <c r="F279" i="1"/>
  <c r="F271" i="1"/>
  <c r="F263" i="1"/>
  <c r="F255" i="1"/>
  <c r="F224" i="1"/>
  <c r="F222" i="1"/>
  <c r="F220" i="1"/>
  <c r="F206" i="1"/>
  <c r="F198" i="1"/>
  <c r="F190" i="1"/>
  <c r="F182" i="1"/>
  <c r="F174" i="1"/>
  <c r="F166" i="1"/>
  <c r="F158" i="1"/>
  <c r="F150" i="1"/>
  <c r="F143" i="1"/>
  <c r="F138" i="1"/>
  <c r="F131" i="1"/>
  <c r="F124" i="1"/>
  <c r="F61" i="1"/>
  <c r="F58" i="1"/>
  <c r="F55" i="1"/>
  <c r="F52" i="1"/>
  <c r="F49" i="1"/>
  <c r="F46" i="1"/>
  <c r="F43" i="1"/>
  <c r="F40" i="1"/>
  <c r="F37" i="1"/>
  <c r="F34" i="1"/>
  <c r="F31" i="1"/>
  <c r="F22" i="1"/>
  <c r="F21" i="1"/>
  <c r="F20" i="1"/>
  <c r="F19" i="1"/>
  <c r="F18" i="1"/>
  <c r="F17" i="1"/>
  <c r="F245" i="1"/>
  <c r="F126" i="1"/>
  <c r="F119" i="1"/>
  <c r="F116" i="1"/>
  <c r="F113" i="1"/>
  <c r="F110" i="1"/>
  <c r="F107" i="1"/>
  <c r="F104" i="1"/>
  <c r="F101" i="1"/>
  <c r="F28" i="1"/>
  <c r="I4" i="1"/>
  <c r="C7" i="1"/>
  <c r="L13" i="1"/>
  <c r="L21" i="1"/>
  <c r="L28" i="1"/>
  <c r="I41" i="1"/>
  <c r="I59" i="1"/>
  <c r="L66" i="1"/>
  <c r="L84" i="1"/>
  <c r="C100" i="1"/>
  <c r="I102" i="1"/>
  <c r="L221" i="1"/>
  <c r="L275" i="1"/>
  <c r="F3" i="1"/>
  <c r="C6" i="1"/>
  <c r="F9" i="1"/>
  <c r="F10" i="1"/>
  <c r="F11" i="1"/>
  <c r="F23" i="1"/>
  <c r="C34" i="1"/>
  <c r="C52" i="1"/>
  <c r="F77" i="1"/>
  <c r="F95" i="1"/>
  <c r="C113" i="1"/>
  <c r="L120" i="1"/>
  <c r="L173" i="1"/>
  <c r="F192" i="1"/>
  <c r="F265" i="1"/>
  <c r="L301" i="1"/>
  <c r="L63" i="1"/>
  <c r="C107" i="1"/>
  <c r="C10" i="1"/>
  <c r="L22" i="1"/>
  <c r="C5" i="1"/>
  <c r="F16" i="1"/>
  <c r="L20" i="1"/>
  <c r="I44" i="1"/>
  <c r="I62" i="1"/>
  <c r="L69" i="1"/>
  <c r="L87" i="1"/>
  <c r="I105" i="1"/>
  <c r="I219" i="1"/>
  <c r="I244" i="1"/>
  <c r="L283" i="1"/>
  <c r="L157" i="1"/>
  <c r="L205" i="1"/>
  <c r="L246" i="1"/>
  <c r="L287" i="1"/>
  <c r="L239" i="1"/>
  <c r="L227" i="1"/>
  <c r="L215" i="1"/>
  <c r="L292" i="1"/>
  <c r="L244" i="1"/>
  <c r="L232" i="1"/>
  <c r="L220" i="1"/>
  <c r="L290" i="1"/>
  <c r="L286" i="1"/>
  <c r="L291" i="1"/>
  <c r="L284" i="1"/>
  <c r="L282" i="1"/>
  <c r="L280" i="1"/>
  <c r="L278" i="1"/>
  <c r="L276" i="1"/>
  <c r="L274" i="1"/>
  <c r="L272" i="1"/>
  <c r="L270" i="1"/>
  <c r="L268" i="1"/>
  <c r="L266" i="1"/>
  <c r="L264" i="1"/>
  <c r="L262" i="1"/>
  <c r="L260" i="1"/>
  <c r="L258" i="1"/>
  <c r="L256" i="1"/>
  <c r="L254" i="1"/>
  <c r="L252" i="1"/>
  <c r="L250" i="1"/>
  <c r="L243" i="1"/>
  <c r="L231" i="1"/>
  <c r="L219" i="1"/>
  <c r="L307" i="1"/>
  <c r="L303" i="1"/>
  <c r="L248" i="1"/>
  <c r="L236" i="1"/>
  <c r="L224" i="1"/>
  <c r="L212" i="1"/>
  <c r="L300" i="1"/>
  <c r="L297" i="1"/>
  <c r="L294" i="1"/>
  <c r="L289" i="1"/>
  <c r="L241" i="1"/>
  <c r="L229" i="1"/>
  <c r="L217" i="1"/>
  <c r="L210" i="1"/>
  <c r="L208" i="1"/>
  <c r="L206" i="1"/>
  <c r="L204" i="1"/>
  <c r="L202" i="1"/>
  <c r="L200" i="1"/>
  <c r="L198" i="1"/>
  <c r="L196" i="1"/>
  <c r="L194" i="1"/>
  <c r="L192" i="1"/>
  <c r="L190" i="1"/>
  <c r="L188" i="1"/>
  <c r="L186" i="1"/>
  <c r="L184" i="1"/>
  <c r="L182" i="1"/>
  <c r="L180" i="1"/>
  <c r="L178" i="1"/>
  <c r="L176" i="1"/>
  <c r="L174" i="1"/>
  <c r="L172" i="1"/>
  <c r="L170" i="1"/>
  <c r="L168" i="1"/>
  <c r="L166" i="1"/>
  <c r="L164" i="1"/>
  <c r="L162" i="1"/>
  <c r="L160" i="1"/>
  <c r="L158" i="1"/>
  <c r="L156" i="1"/>
  <c r="L154" i="1"/>
  <c r="L152" i="1"/>
  <c r="L150" i="1"/>
  <c r="L148" i="1"/>
  <c r="L146" i="1"/>
  <c r="L144" i="1"/>
  <c r="L142" i="1"/>
  <c r="L140" i="1"/>
  <c r="L138" i="1"/>
  <c r="L136" i="1"/>
  <c r="L134" i="1"/>
  <c r="L132" i="1"/>
  <c r="L130" i="1"/>
  <c r="L128" i="1"/>
  <c r="L237" i="1"/>
  <c r="L139" i="1"/>
  <c r="L127" i="1"/>
  <c r="L123" i="1"/>
  <c r="L60" i="1"/>
  <c r="L57" i="1"/>
  <c r="L54" i="1"/>
  <c r="L51" i="1"/>
  <c r="L48" i="1"/>
  <c r="L45" i="1"/>
  <c r="L42" i="1"/>
  <c r="L39" i="1"/>
  <c r="L36" i="1"/>
  <c r="L33" i="1"/>
  <c r="L30" i="1"/>
  <c r="L285" i="1"/>
  <c r="L277" i="1"/>
  <c r="L269" i="1"/>
  <c r="L261" i="1"/>
  <c r="L253" i="1"/>
  <c r="L235" i="1"/>
  <c r="L233" i="1"/>
  <c r="L216" i="1"/>
  <c r="L214" i="1"/>
  <c r="L207" i="1"/>
  <c r="L199" i="1"/>
  <c r="L191" i="1"/>
  <c r="L183" i="1"/>
  <c r="L175" i="1"/>
  <c r="L167" i="1"/>
  <c r="L159" i="1"/>
  <c r="L151" i="1"/>
  <c r="L118" i="1"/>
  <c r="L115" i="1"/>
  <c r="L112" i="1"/>
  <c r="L109" i="1"/>
  <c r="L106" i="1"/>
  <c r="L103" i="1"/>
  <c r="L100" i="1"/>
  <c r="L306" i="1"/>
  <c r="L218" i="1"/>
  <c r="L141" i="1"/>
  <c r="L129" i="1"/>
  <c r="L97" i="1"/>
  <c r="L94" i="1"/>
  <c r="L91" i="1"/>
  <c r="L88" i="1"/>
  <c r="L85" i="1"/>
  <c r="L82" i="1"/>
  <c r="L79" i="1"/>
  <c r="L76" i="1"/>
  <c r="L73" i="1"/>
  <c r="L70" i="1"/>
  <c r="L67" i="1"/>
  <c r="L64" i="1"/>
  <c r="L121" i="1"/>
  <c r="L23" i="1"/>
  <c r="L279" i="1"/>
  <c r="L271" i="1"/>
  <c r="L263" i="1"/>
  <c r="L255" i="1"/>
  <c r="L228" i="1"/>
  <c r="L226" i="1"/>
  <c r="L222" i="1"/>
  <c r="L209" i="1"/>
  <c r="L201" i="1"/>
  <c r="L193" i="1"/>
  <c r="L185" i="1"/>
  <c r="L177" i="1"/>
  <c r="L169" i="1"/>
  <c r="L161" i="1"/>
  <c r="L153" i="1"/>
  <c r="L143" i="1"/>
  <c r="L131" i="1"/>
  <c r="L61" i="1"/>
  <c r="L58" i="1"/>
  <c r="L55" i="1"/>
  <c r="L52" i="1"/>
  <c r="L49" i="1"/>
  <c r="L46" i="1"/>
  <c r="L43" i="1"/>
  <c r="L40" i="1"/>
  <c r="L37" i="1"/>
  <c r="L34" i="1"/>
  <c r="L31" i="1"/>
  <c r="L302" i="1"/>
  <c r="L298" i="1"/>
  <c r="L296" i="1"/>
  <c r="L245" i="1"/>
  <c r="L230" i="1"/>
  <c r="L124" i="1"/>
  <c r="L119" i="1"/>
  <c r="L116" i="1"/>
  <c r="L113" i="1"/>
  <c r="L110" i="1"/>
  <c r="L107" i="1"/>
  <c r="L104" i="1"/>
  <c r="L101" i="1"/>
  <c r="L24" i="1"/>
  <c r="L247" i="1"/>
  <c r="L213" i="1"/>
  <c r="L145" i="1"/>
  <c r="L133" i="1"/>
  <c r="L126" i="1"/>
  <c r="L98" i="1"/>
  <c r="L95" i="1"/>
  <c r="L92" i="1"/>
  <c r="L89" i="1"/>
  <c r="L86" i="1"/>
  <c r="L83" i="1"/>
  <c r="L80" i="1"/>
  <c r="L77" i="1"/>
  <c r="L74" i="1"/>
  <c r="L71" i="1"/>
  <c r="L68" i="1"/>
  <c r="L65" i="1"/>
  <c r="L281" i="1"/>
  <c r="L273" i="1"/>
  <c r="L265" i="1"/>
  <c r="L257" i="1"/>
  <c r="L249" i="1"/>
  <c r="L238" i="1"/>
  <c r="L234" i="1"/>
  <c r="L211" i="1"/>
  <c r="L203" i="1"/>
  <c r="L195" i="1"/>
  <c r="L187" i="1"/>
  <c r="L179" i="1"/>
  <c r="L171" i="1"/>
  <c r="L163" i="1"/>
  <c r="L155" i="1"/>
  <c r="L122" i="1"/>
  <c r="L240" i="1"/>
  <c r="L147" i="1"/>
  <c r="L135" i="1"/>
  <c r="L59" i="1"/>
  <c r="L56" i="1"/>
  <c r="L53" i="1"/>
  <c r="L50" i="1"/>
  <c r="L47" i="1"/>
  <c r="L44" i="1"/>
  <c r="L41" i="1"/>
  <c r="L38" i="1"/>
  <c r="L35" i="1"/>
  <c r="L32" i="1"/>
  <c r="L29" i="1"/>
  <c r="L242" i="1"/>
  <c r="L225" i="1"/>
  <c r="L117" i="1"/>
  <c r="L114" i="1"/>
  <c r="L111" i="1"/>
  <c r="L108" i="1"/>
  <c r="L105" i="1"/>
  <c r="L102" i="1"/>
  <c r="L81" i="1"/>
  <c r="I248" i="1"/>
  <c r="I210" i="1"/>
  <c r="I208" i="1"/>
  <c r="I206" i="1"/>
  <c r="I204" i="1"/>
  <c r="I202" i="1"/>
  <c r="I200" i="1"/>
  <c r="I198" i="1"/>
  <c r="I196" i="1"/>
  <c r="I194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1" i="1"/>
  <c r="I288" i="1"/>
  <c r="I240" i="1"/>
  <c r="I306" i="1"/>
  <c r="I286" i="1"/>
  <c r="I238" i="1"/>
  <c r="I226" i="1"/>
  <c r="I214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258" i="1"/>
  <c r="I256" i="1"/>
  <c r="I254" i="1"/>
  <c r="I252" i="1"/>
  <c r="I250" i="1"/>
  <c r="I283" i="1"/>
  <c r="I275" i="1"/>
  <c r="I267" i="1"/>
  <c r="I259" i="1"/>
  <c r="I251" i="1"/>
  <c r="I205" i="1"/>
  <c r="I197" i="1"/>
  <c r="I189" i="1"/>
  <c r="I181" i="1"/>
  <c r="I173" i="1"/>
  <c r="I165" i="1"/>
  <c r="I157" i="1"/>
  <c r="I149" i="1"/>
  <c r="I137" i="1"/>
  <c r="I120" i="1"/>
  <c r="I99" i="1"/>
  <c r="I96" i="1"/>
  <c r="I93" i="1"/>
  <c r="I90" i="1"/>
  <c r="I87" i="1"/>
  <c r="I84" i="1"/>
  <c r="I81" i="1"/>
  <c r="I78" i="1"/>
  <c r="I75" i="1"/>
  <c r="I72" i="1"/>
  <c r="I69" i="1"/>
  <c r="I66" i="1"/>
  <c r="I295" i="1"/>
  <c r="I125" i="1"/>
  <c r="I63" i="1"/>
  <c r="I26" i="1"/>
  <c r="I212" i="1"/>
  <c r="I139" i="1"/>
  <c r="I127" i="1"/>
  <c r="I123" i="1"/>
  <c r="I60" i="1"/>
  <c r="I57" i="1"/>
  <c r="I54" i="1"/>
  <c r="I51" i="1"/>
  <c r="I48" i="1"/>
  <c r="I45" i="1"/>
  <c r="I42" i="1"/>
  <c r="I39" i="1"/>
  <c r="I36" i="1"/>
  <c r="I33" i="1"/>
  <c r="I30" i="1"/>
  <c r="I285" i="1"/>
  <c r="I277" i="1"/>
  <c r="I269" i="1"/>
  <c r="I261" i="1"/>
  <c r="I253" i="1"/>
  <c r="I235" i="1"/>
  <c r="I216" i="1"/>
  <c r="I207" i="1"/>
  <c r="I199" i="1"/>
  <c r="I191" i="1"/>
  <c r="I183" i="1"/>
  <c r="I175" i="1"/>
  <c r="I167" i="1"/>
  <c r="I159" i="1"/>
  <c r="I151" i="1"/>
  <c r="I118" i="1"/>
  <c r="I115" i="1"/>
  <c r="I112" i="1"/>
  <c r="I109" i="1"/>
  <c r="I106" i="1"/>
  <c r="I103" i="1"/>
  <c r="I100" i="1"/>
  <c r="I287" i="1"/>
  <c r="I141" i="1"/>
  <c r="I129" i="1"/>
  <c r="I97" i="1"/>
  <c r="I94" i="1"/>
  <c r="I91" i="1"/>
  <c r="I88" i="1"/>
  <c r="I85" i="1"/>
  <c r="I82" i="1"/>
  <c r="I79" i="1"/>
  <c r="I76" i="1"/>
  <c r="I73" i="1"/>
  <c r="I70" i="1"/>
  <c r="I67" i="1"/>
  <c r="I64" i="1"/>
  <c r="I27" i="1"/>
  <c r="I12" i="1"/>
  <c r="I308" i="1"/>
  <c r="I224" i="1"/>
  <c r="I220" i="1"/>
  <c r="I22" i="1"/>
  <c r="I21" i="1"/>
  <c r="I20" i="1"/>
  <c r="I19" i="1"/>
  <c r="I279" i="1"/>
  <c r="I271" i="1"/>
  <c r="I263" i="1"/>
  <c r="I255" i="1"/>
  <c r="I228" i="1"/>
  <c r="I209" i="1"/>
  <c r="I201" i="1"/>
  <c r="I193" i="1"/>
  <c r="I185" i="1"/>
  <c r="I177" i="1"/>
  <c r="I169" i="1"/>
  <c r="I161" i="1"/>
  <c r="I153" i="1"/>
  <c r="I143" i="1"/>
  <c r="I131" i="1"/>
  <c r="I61" i="1"/>
  <c r="I58" i="1"/>
  <c r="I55" i="1"/>
  <c r="I52" i="1"/>
  <c r="I49" i="1"/>
  <c r="I46" i="1"/>
  <c r="I43" i="1"/>
  <c r="I40" i="1"/>
  <c r="I37" i="1"/>
  <c r="I34" i="1"/>
  <c r="I31" i="1"/>
  <c r="I230" i="1"/>
  <c r="I119" i="1"/>
  <c r="I116" i="1"/>
  <c r="I113" i="1"/>
  <c r="I110" i="1"/>
  <c r="I107" i="1"/>
  <c r="I104" i="1"/>
  <c r="I101" i="1"/>
  <c r="I28" i="1"/>
  <c r="I3" i="1"/>
  <c r="I247" i="1"/>
  <c r="I236" i="1"/>
  <c r="I232" i="1"/>
  <c r="I215" i="1"/>
  <c r="I213" i="1"/>
  <c r="I145" i="1"/>
  <c r="I133" i="1"/>
  <c r="I98" i="1"/>
  <c r="I95" i="1"/>
  <c r="I92" i="1"/>
  <c r="I89" i="1"/>
  <c r="I86" i="1"/>
  <c r="I83" i="1"/>
  <c r="I80" i="1"/>
  <c r="I77" i="1"/>
  <c r="I74" i="1"/>
  <c r="I71" i="1"/>
  <c r="I68" i="1"/>
  <c r="I65" i="1"/>
  <c r="I24" i="1"/>
  <c r="I281" i="1"/>
  <c r="I273" i="1"/>
  <c r="I265" i="1"/>
  <c r="I257" i="1"/>
  <c r="I211" i="1"/>
  <c r="I203" i="1"/>
  <c r="I195" i="1"/>
  <c r="I187" i="1"/>
  <c r="I179" i="1"/>
  <c r="I171" i="1"/>
  <c r="I163" i="1"/>
  <c r="I155" i="1"/>
  <c r="I122" i="1"/>
  <c r="F7" i="1"/>
  <c r="C14" i="1"/>
  <c r="F15" i="1"/>
  <c r="I18" i="1"/>
  <c r="C22" i="1"/>
  <c r="I23" i="1"/>
  <c r="C37" i="1"/>
  <c r="C55" i="1"/>
  <c r="F80" i="1"/>
  <c r="F98" i="1"/>
  <c r="C116" i="1"/>
  <c r="L137" i="1"/>
  <c r="F145" i="1"/>
  <c r="F152" i="1"/>
  <c r="L181" i="1"/>
  <c r="F200" i="1"/>
  <c r="F236" i="1"/>
  <c r="F273" i="1"/>
  <c r="I38" i="1"/>
  <c r="F2" i="1"/>
  <c r="I17" i="1"/>
  <c r="L19" i="1"/>
  <c r="I29" i="1"/>
  <c r="I47" i="1"/>
  <c r="L62" i="1"/>
  <c r="L72" i="1"/>
  <c r="L90" i="1"/>
  <c r="I108" i="1"/>
  <c r="C124" i="1"/>
  <c r="F217" i="1"/>
  <c r="I290" i="1"/>
  <c r="C9" i="1"/>
  <c r="I249" i="1"/>
  <c r="I8" i="1"/>
  <c r="C13" i="1"/>
  <c r="F14" i="1"/>
  <c r="I15" i="1"/>
  <c r="I16" i="1"/>
  <c r="C21" i="1"/>
  <c r="I25" i="1"/>
  <c r="C40" i="1"/>
  <c r="C58" i="1"/>
  <c r="F65" i="1"/>
  <c r="F83" i="1"/>
  <c r="C101" i="1"/>
  <c r="F160" i="1"/>
  <c r="L189" i="1"/>
  <c r="F208" i="1"/>
  <c r="I225" i="1"/>
  <c r="I239" i="1"/>
  <c r="F281" i="1"/>
  <c r="L295" i="1"/>
  <c r="I237" i="1"/>
  <c r="L6" i="1"/>
  <c r="I56" i="1"/>
  <c r="I218" i="1"/>
  <c r="L18" i="1"/>
  <c r="L27" i="1"/>
  <c r="I32" i="1"/>
  <c r="I50" i="1"/>
  <c r="L75" i="1"/>
  <c r="L93" i="1"/>
  <c r="I111" i="1"/>
  <c r="F234" i="1"/>
  <c r="I242" i="1"/>
  <c r="L251" i="1"/>
  <c r="L293" i="1"/>
  <c r="C123" i="1"/>
  <c r="C120" i="1"/>
  <c r="C98" i="1"/>
  <c r="C95" i="1"/>
  <c r="C92" i="1"/>
  <c r="C89" i="1"/>
  <c r="C86" i="1"/>
  <c r="C83" i="1"/>
  <c r="C80" i="1"/>
  <c r="C77" i="1"/>
  <c r="C74" i="1"/>
  <c r="C71" i="1"/>
  <c r="C68" i="1"/>
  <c r="C65" i="1"/>
  <c r="C23" i="1"/>
  <c r="C122" i="1"/>
  <c r="C24" i="1"/>
  <c r="C62" i="1"/>
  <c r="C59" i="1"/>
  <c r="C56" i="1"/>
  <c r="C53" i="1"/>
  <c r="C50" i="1"/>
  <c r="C47" i="1"/>
  <c r="C44" i="1"/>
  <c r="C41" i="1"/>
  <c r="C38" i="1"/>
  <c r="C35" i="1"/>
  <c r="C32" i="1"/>
  <c r="C29" i="1"/>
  <c r="C117" i="1"/>
  <c r="C114" i="1"/>
  <c r="C111" i="1"/>
  <c r="C108" i="1"/>
  <c r="C105" i="1"/>
  <c r="C102" i="1"/>
  <c r="C25" i="1"/>
  <c r="C99" i="1"/>
  <c r="C96" i="1"/>
  <c r="C93" i="1"/>
  <c r="C90" i="1"/>
  <c r="C87" i="1"/>
  <c r="C84" i="1"/>
  <c r="C81" i="1"/>
  <c r="C78" i="1"/>
  <c r="C75" i="1"/>
  <c r="C72" i="1"/>
  <c r="C69" i="1"/>
  <c r="C66" i="1"/>
  <c r="C63" i="1"/>
  <c r="C26" i="1"/>
  <c r="C60" i="1"/>
  <c r="C57" i="1"/>
  <c r="C54" i="1"/>
  <c r="C51" i="1"/>
  <c r="C48" i="1"/>
  <c r="C45" i="1"/>
  <c r="C42" i="1"/>
  <c r="C39" i="1"/>
  <c r="C36" i="1"/>
  <c r="C33" i="1"/>
  <c r="C30" i="1"/>
  <c r="C118" i="1"/>
  <c r="C115" i="1"/>
  <c r="C112" i="1"/>
  <c r="C109" i="1"/>
  <c r="C106" i="1"/>
  <c r="C103" i="1"/>
  <c r="C121" i="1"/>
  <c r="C97" i="1"/>
  <c r="C94" i="1"/>
  <c r="C91" i="1"/>
  <c r="C88" i="1"/>
  <c r="C85" i="1"/>
  <c r="C82" i="1"/>
  <c r="C79" i="1"/>
  <c r="C76" i="1"/>
  <c r="C73" i="1"/>
  <c r="C70" i="1"/>
  <c r="C67" i="1"/>
  <c r="C64" i="1"/>
  <c r="C27" i="1"/>
  <c r="C12" i="1"/>
  <c r="C19" i="1"/>
  <c r="C18" i="1"/>
  <c r="I2" i="1"/>
  <c r="I6" i="1"/>
  <c r="L9" i="1"/>
  <c r="L10" i="1"/>
  <c r="L11" i="1"/>
  <c r="I14" i="1"/>
  <c r="L17" i="1"/>
  <c r="C20" i="1"/>
  <c r="L25" i="1"/>
  <c r="C43" i="1"/>
  <c r="C61" i="1"/>
  <c r="F68" i="1"/>
  <c r="F86" i="1"/>
  <c r="C104" i="1"/>
  <c r="F128" i="1"/>
  <c r="I135" i="1"/>
  <c r="L149" i="1"/>
  <c r="F168" i="1"/>
  <c r="L197" i="1"/>
  <c r="F215" i="1"/>
  <c r="I223" i="1"/>
  <c r="I298" i="1"/>
  <c r="C3" i="1"/>
  <c r="C11" i="1"/>
  <c r="L99" i="1"/>
  <c r="L267" i="1"/>
  <c r="F24" i="1"/>
  <c r="C28" i="1"/>
  <c r="I35" i="1"/>
  <c r="I53" i="1"/>
  <c r="L78" i="1"/>
  <c r="L96" i="1"/>
  <c r="I114" i="1"/>
  <c r="F122" i="1"/>
  <c r="L259" i="1"/>
  <c r="I291" i="1"/>
  <c r="I217" i="1"/>
  <c r="I234" i="1"/>
  <c r="F294" i="1"/>
  <c r="F300" i="1"/>
  <c r="L305" i="1"/>
  <c r="I245" i="1"/>
  <c r="I289" i="1"/>
  <c r="I294" i="1"/>
  <c r="I296" i="1"/>
  <c r="I300" i="1"/>
  <c r="I302" i="1"/>
  <c r="F306" i="1"/>
  <c r="I222" i="1"/>
  <c r="I243" i="1"/>
  <c r="I304" i="1"/>
  <c r="I292" i="1"/>
  <c r="I241" i="1"/>
  <c r="L304" i="1"/>
  <c r="I233" i="1"/>
  <c r="F297" i="1"/>
  <c r="F303" i="1"/>
  <c r="L308" i="1"/>
  <c r="I231" i="1"/>
  <c r="I246" i="1"/>
  <c r="I293" i="1"/>
  <c r="I297" i="1"/>
  <c r="I299" i="1"/>
  <c r="I303" i="1"/>
  <c r="I309" i="1"/>
  <c r="I221" i="1"/>
  <c r="I229" i="1"/>
  <c r="F307" i="1"/>
</calcChain>
</file>

<file path=xl/sharedStrings.xml><?xml version="1.0" encoding="utf-8"?>
<sst xmlns="http://schemas.openxmlformats.org/spreadsheetml/2006/main" count="102" uniqueCount="32">
  <si>
    <t>Means</t>
  </si>
  <si>
    <t>Term</t>
  </si>
  <si>
    <t>Fitted Mean</t>
  </si>
  <si>
    <t>Year</t>
  </si>
  <si>
    <t xml:space="preserve"> </t>
  </si>
  <si>
    <t>Days from Peak</t>
  </si>
  <si>
    <t>Date</t>
  </si>
  <si>
    <t>Nikau 78305 2021/22 Litres</t>
  </si>
  <si>
    <t>ratio</t>
  </si>
  <si>
    <t>Nikau 78305 2020/21 Litres</t>
  </si>
  <si>
    <t>Nikau 78305 2019/20 Litres</t>
  </si>
  <si>
    <t>Nikau 78305 2018/19 Litres</t>
  </si>
  <si>
    <t>Nikau 78305 2021/22 KgMS/Cow</t>
  </si>
  <si>
    <t>Nikau 78305 2020/21 KgMS/Cow</t>
  </si>
  <si>
    <t>Nikau78305 2019/20 KgMS/Cow</t>
  </si>
  <si>
    <t>Nikau78305 2018/19 KgMS/Cow</t>
  </si>
  <si>
    <t>Average</t>
  </si>
  <si>
    <t>Nikau 78305 2021/22 Milk Urea (3d avg)</t>
  </si>
  <si>
    <t>Nikau 78305 2020/21 Milk Urea (3d avg)</t>
  </si>
  <si>
    <t>Nikau 78305 2019/20 Milk Urea (3d avg)</t>
  </si>
  <si>
    <t>Nikau  78305 2018/19 Milk Urea (3d avg)</t>
  </si>
  <si>
    <t>Nikau  78305 2021/22 Protein (kg)</t>
  </si>
  <si>
    <t>Cows</t>
  </si>
  <si>
    <t>Milk Protein/ cow/day</t>
  </si>
  <si>
    <t>Nikau  78305 2020/21 Protein (kg)</t>
  </si>
  <si>
    <t>Nikau 78305 2019/20 Protein (kg)</t>
  </si>
  <si>
    <t>Nikau 78305 2018/19 Protein (kg)</t>
  </si>
  <si>
    <t>Total</t>
  </si>
  <si>
    <t>SE Mean</t>
  </si>
  <si>
    <t>Means for smoothed volume</t>
  </si>
  <si>
    <t>day</t>
  </si>
  <si>
    <t>Means by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</si>
</sst>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2" borderId="0" xfId="1"/>
    <xf numFmtId="0" fontId="2" fillId="0" borderId="0" xfId="0" applyFont="1"/>
    <xf numFmtId="1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 applyAlignment="1">
      <alignment wrapText="1"/>
    </xf>
    <xf numFmtId="165" fontId="0" fillId="0" borderId="0" xfId="0" applyNumberFormat="1"/>
    <xf numFmtId="10" fontId="0" fillId="0" borderId="0" xfId="0" applyNumberFormat="1"/>
  </cellXfs>
  <cellStyles count="2">
    <cellStyle name="Accent2" xfId="1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Milk Volume</a:t>
            </a:r>
            <a:r>
              <a:rPr lang="en-NZ" baseline="0"/>
              <a:t> baseline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 Volume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Volume!$O$8:$O$312</c:f>
              <c:numCache>
                <c:formatCode>General</c:formatCode>
                <c:ptCount val="305"/>
                <c:pt idx="0">
                  <c:v>-80</c:v>
                </c:pt>
                <c:pt idx="1">
                  <c:v>-79</c:v>
                </c:pt>
                <c:pt idx="2">
                  <c:v>-78</c:v>
                </c:pt>
                <c:pt idx="3">
                  <c:v>-77</c:v>
                </c:pt>
                <c:pt idx="4">
                  <c:v>-76</c:v>
                </c:pt>
                <c:pt idx="5">
                  <c:v>-75</c:v>
                </c:pt>
                <c:pt idx="6">
                  <c:v>-74</c:v>
                </c:pt>
                <c:pt idx="7">
                  <c:v>-73</c:v>
                </c:pt>
                <c:pt idx="8">
                  <c:v>-72</c:v>
                </c:pt>
                <c:pt idx="9">
                  <c:v>-71</c:v>
                </c:pt>
                <c:pt idx="10">
                  <c:v>-70</c:v>
                </c:pt>
                <c:pt idx="11">
                  <c:v>-69</c:v>
                </c:pt>
                <c:pt idx="12">
                  <c:v>-68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-64</c:v>
                </c:pt>
                <c:pt idx="17">
                  <c:v>-63</c:v>
                </c:pt>
                <c:pt idx="18">
                  <c:v>-62</c:v>
                </c:pt>
                <c:pt idx="19">
                  <c:v>-61</c:v>
                </c:pt>
                <c:pt idx="20">
                  <c:v>-60</c:v>
                </c:pt>
                <c:pt idx="21">
                  <c:v>-59</c:v>
                </c:pt>
                <c:pt idx="22">
                  <c:v>-58</c:v>
                </c:pt>
                <c:pt idx="23">
                  <c:v>-57</c:v>
                </c:pt>
                <c:pt idx="24">
                  <c:v>-56</c:v>
                </c:pt>
                <c:pt idx="25">
                  <c:v>-55</c:v>
                </c:pt>
                <c:pt idx="26">
                  <c:v>-54</c:v>
                </c:pt>
                <c:pt idx="27">
                  <c:v>-53</c:v>
                </c:pt>
                <c:pt idx="28">
                  <c:v>-52</c:v>
                </c:pt>
                <c:pt idx="29">
                  <c:v>-51</c:v>
                </c:pt>
                <c:pt idx="30">
                  <c:v>-50</c:v>
                </c:pt>
                <c:pt idx="31">
                  <c:v>-49</c:v>
                </c:pt>
                <c:pt idx="32">
                  <c:v>-48</c:v>
                </c:pt>
                <c:pt idx="33">
                  <c:v>-47</c:v>
                </c:pt>
                <c:pt idx="34">
                  <c:v>-46</c:v>
                </c:pt>
                <c:pt idx="35">
                  <c:v>-45</c:v>
                </c:pt>
                <c:pt idx="36">
                  <c:v>-44</c:v>
                </c:pt>
                <c:pt idx="37">
                  <c:v>-43</c:v>
                </c:pt>
                <c:pt idx="38">
                  <c:v>-42</c:v>
                </c:pt>
                <c:pt idx="39">
                  <c:v>-41</c:v>
                </c:pt>
                <c:pt idx="40">
                  <c:v>-40</c:v>
                </c:pt>
                <c:pt idx="41">
                  <c:v>-39</c:v>
                </c:pt>
                <c:pt idx="42">
                  <c:v>-38</c:v>
                </c:pt>
                <c:pt idx="43">
                  <c:v>-37</c:v>
                </c:pt>
                <c:pt idx="44">
                  <c:v>-36</c:v>
                </c:pt>
                <c:pt idx="45">
                  <c:v>-35</c:v>
                </c:pt>
                <c:pt idx="46">
                  <c:v>-34</c:v>
                </c:pt>
                <c:pt idx="47">
                  <c:v>-33</c:v>
                </c:pt>
                <c:pt idx="48">
                  <c:v>-32</c:v>
                </c:pt>
                <c:pt idx="49">
                  <c:v>-31</c:v>
                </c:pt>
                <c:pt idx="50">
                  <c:v>-30</c:v>
                </c:pt>
                <c:pt idx="51">
                  <c:v>-29</c:v>
                </c:pt>
                <c:pt idx="52">
                  <c:v>-28</c:v>
                </c:pt>
                <c:pt idx="53">
                  <c:v>-27</c:v>
                </c:pt>
                <c:pt idx="54">
                  <c:v>-26</c:v>
                </c:pt>
                <c:pt idx="55">
                  <c:v>-25</c:v>
                </c:pt>
                <c:pt idx="56">
                  <c:v>-24</c:v>
                </c:pt>
                <c:pt idx="57">
                  <c:v>-23</c:v>
                </c:pt>
                <c:pt idx="58">
                  <c:v>-22</c:v>
                </c:pt>
                <c:pt idx="59">
                  <c:v>-21</c:v>
                </c:pt>
                <c:pt idx="60">
                  <c:v>-20</c:v>
                </c:pt>
                <c:pt idx="61">
                  <c:v>-19</c:v>
                </c:pt>
                <c:pt idx="62">
                  <c:v>-18</c:v>
                </c:pt>
                <c:pt idx="63">
                  <c:v>-17</c:v>
                </c:pt>
                <c:pt idx="64">
                  <c:v>-16</c:v>
                </c:pt>
                <c:pt idx="65">
                  <c:v>-15</c:v>
                </c:pt>
                <c:pt idx="66">
                  <c:v>-14</c:v>
                </c:pt>
                <c:pt idx="67">
                  <c:v>-13</c:v>
                </c:pt>
                <c:pt idx="68">
                  <c:v>-12</c:v>
                </c:pt>
                <c:pt idx="69">
                  <c:v>-11</c:v>
                </c:pt>
                <c:pt idx="70">
                  <c:v>-10</c:v>
                </c:pt>
                <c:pt idx="71">
                  <c:v>-9</c:v>
                </c:pt>
                <c:pt idx="72">
                  <c:v>-8</c:v>
                </c:pt>
                <c:pt idx="73">
                  <c:v>-7</c:v>
                </c:pt>
                <c:pt idx="74">
                  <c:v>-6</c:v>
                </c:pt>
                <c:pt idx="75">
                  <c:v>-5</c:v>
                </c:pt>
                <c:pt idx="76">
                  <c:v>-4</c:v>
                </c:pt>
                <c:pt idx="77">
                  <c:v>-3</c:v>
                </c:pt>
                <c:pt idx="78">
                  <c:v>-2</c:v>
                </c:pt>
                <c:pt idx="79">
                  <c:v>-1</c:v>
                </c:pt>
                <c:pt idx="80">
                  <c:v>0</c:v>
                </c:pt>
                <c:pt idx="81">
                  <c:v>1</c:v>
                </c:pt>
                <c:pt idx="82">
                  <c:v>2</c:v>
                </c:pt>
                <c:pt idx="83">
                  <c:v>3</c:v>
                </c:pt>
                <c:pt idx="84">
                  <c:v>4</c:v>
                </c:pt>
                <c:pt idx="85">
                  <c:v>5</c:v>
                </c:pt>
                <c:pt idx="86">
                  <c:v>6</c:v>
                </c:pt>
                <c:pt idx="87">
                  <c:v>7</c:v>
                </c:pt>
                <c:pt idx="88">
                  <c:v>8</c:v>
                </c:pt>
                <c:pt idx="89">
                  <c:v>9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13</c:v>
                </c:pt>
                <c:pt idx="94">
                  <c:v>14</c:v>
                </c:pt>
                <c:pt idx="95">
                  <c:v>15</c:v>
                </c:pt>
                <c:pt idx="96">
                  <c:v>16</c:v>
                </c:pt>
                <c:pt idx="97">
                  <c:v>17</c:v>
                </c:pt>
                <c:pt idx="98">
                  <c:v>18</c:v>
                </c:pt>
                <c:pt idx="99">
                  <c:v>19</c:v>
                </c:pt>
                <c:pt idx="100">
                  <c:v>20</c:v>
                </c:pt>
                <c:pt idx="101">
                  <c:v>21</c:v>
                </c:pt>
                <c:pt idx="102">
                  <c:v>22</c:v>
                </c:pt>
                <c:pt idx="103">
                  <c:v>23</c:v>
                </c:pt>
                <c:pt idx="104">
                  <c:v>24</c:v>
                </c:pt>
                <c:pt idx="105">
                  <c:v>25</c:v>
                </c:pt>
                <c:pt idx="106">
                  <c:v>26</c:v>
                </c:pt>
                <c:pt idx="107">
                  <c:v>27</c:v>
                </c:pt>
                <c:pt idx="108">
                  <c:v>28</c:v>
                </c:pt>
                <c:pt idx="109">
                  <c:v>29</c:v>
                </c:pt>
                <c:pt idx="110">
                  <c:v>30</c:v>
                </c:pt>
                <c:pt idx="111">
                  <c:v>31</c:v>
                </c:pt>
                <c:pt idx="112">
                  <c:v>32</c:v>
                </c:pt>
                <c:pt idx="113">
                  <c:v>33</c:v>
                </c:pt>
                <c:pt idx="114">
                  <c:v>34</c:v>
                </c:pt>
                <c:pt idx="115">
                  <c:v>35</c:v>
                </c:pt>
                <c:pt idx="116">
                  <c:v>36</c:v>
                </c:pt>
                <c:pt idx="117">
                  <c:v>37</c:v>
                </c:pt>
                <c:pt idx="118">
                  <c:v>38</c:v>
                </c:pt>
                <c:pt idx="119">
                  <c:v>39</c:v>
                </c:pt>
                <c:pt idx="120">
                  <c:v>40</c:v>
                </c:pt>
                <c:pt idx="121">
                  <c:v>41</c:v>
                </c:pt>
                <c:pt idx="122">
                  <c:v>42</c:v>
                </c:pt>
                <c:pt idx="123">
                  <c:v>43</c:v>
                </c:pt>
                <c:pt idx="124">
                  <c:v>44</c:v>
                </c:pt>
                <c:pt idx="125">
                  <c:v>45</c:v>
                </c:pt>
                <c:pt idx="126">
                  <c:v>46</c:v>
                </c:pt>
                <c:pt idx="127">
                  <c:v>47</c:v>
                </c:pt>
                <c:pt idx="128">
                  <c:v>48</c:v>
                </c:pt>
                <c:pt idx="129">
                  <c:v>49</c:v>
                </c:pt>
                <c:pt idx="130">
                  <c:v>50</c:v>
                </c:pt>
                <c:pt idx="131">
                  <c:v>51</c:v>
                </c:pt>
                <c:pt idx="132">
                  <c:v>52</c:v>
                </c:pt>
                <c:pt idx="133">
                  <c:v>53</c:v>
                </c:pt>
                <c:pt idx="134">
                  <c:v>54</c:v>
                </c:pt>
                <c:pt idx="135">
                  <c:v>55</c:v>
                </c:pt>
                <c:pt idx="136">
                  <c:v>56</c:v>
                </c:pt>
                <c:pt idx="137">
                  <c:v>57</c:v>
                </c:pt>
                <c:pt idx="138">
                  <c:v>58</c:v>
                </c:pt>
                <c:pt idx="139">
                  <c:v>59</c:v>
                </c:pt>
                <c:pt idx="140">
                  <c:v>60</c:v>
                </c:pt>
                <c:pt idx="141">
                  <c:v>61</c:v>
                </c:pt>
                <c:pt idx="142">
                  <c:v>62</c:v>
                </c:pt>
                <c:pt idx="143">
                  <c:v>63</c:v>
                </c:pt>
                <c:pt idx="144">
                  <c:v>64</c:v>
                </c:pt>
                <c:pt idx="145">
                  <c:v>65</c:v>
                </c:pt>
                <c:pt idx="146">
                  <c:v>66</c:v>
                </c:pt>
                <c:pt idx="147">
                  <c:v>67</c:v>
                </c:pt>
                <c:pt idx="148">
                  <c:v>68</c:v>
                </c:pt>
                <c:pt idx="149">
                  <c:v>69</c:v>
                </c:pt>
                <c:pt idx="150">
                  <c:v>70</c:v>
                </c:pt>
                <c:pt idx="151">
                  <c:v>71</c:v>
                </c:pt>
                <c:pt idx="152">
                  <c:v>72</c:v>
                </c:pt>
                <c:pt idx="153">
                  <c:v>73</c:v>
                </c:pt>
                <c:pt idx="154">
                  <c:v>74</c:v>
                </c:pt>
                <c:pt idx="155">
                  <c:v>75</c:v>
                </c:pt>
                <c:pt idx="156">
                  <c:v>76</c:v>
                </c:pt>
                <c:pt idx="157">
                  <c:v>77</c:v>
                </c:pt>
                <c:pt idx="158">
                  <c:v>78</c:v>
                </c:pt>
                <c:pt idx="159">
                  <c:v>79</c:v>
                </c:pt>
                <c:pt idx="160">
                  <c:v>80</c:v>
                </c:pt>
                <c:pt idx="161">
                  <c:v>81</c:v>
                </c:pt>
                <c:pt idx="162">
                  <c:v>82</c:v>
                </c:pt>
                <c:pt idx="163">
                  <c:v>83</c:v>
                </c:pt>
                <c:pt idx="164">
                  <c:v>84</c:v>
                </c:pt>
                <c:pt idx="165">
                  <c:v>85</c:v>
                </c:pt>
                <c:pt idx="166">
                  <c:v>86</c:v>
                </c:pt>
                <c:pt idx="167">
                  <c:v>87</c:v>
                </c:pt>
                <c:pt idx="168">
                  <c:v>88</c:v>
                </c:pt>
                <c:pt idx="169">
                  <c:v>89</c:v>
                </c:pt>
                <c:pt idx="170">
                  <c:v>90</c:v>
                </c:pt>
                <c:pt idx="171">
                  <c:v>91</c:v>
                </c:pt>
                <c:pt idx="172">
                  <c:v>92</c:v>
                </c:pt>
                <c:pt idx="173">
                  <c:v>93</c:v>
                </c:pt>
                <c:pt idx="174">
                  <c:v>94</c:v>
                </c:pt>
                <c:pt idx="175">
                  <c:v>95</c:v>
                </c:pt>
                <c:pt idx="176">
                  <c:v>96</c:v>
                </c:pt>
                <c:pt idx="177">
                  <c:v>97</c:v>
                </c:pt>
                <c:pt idx="178">
                  <c:v>98</c:v>
                </c:pt>
                <c:pt idx="179">
                  <c:v>99</c:v>
                </c:pt>
                <c:pt idx="180">
                  <c:v>100</c:v>
                </c:pt>
                <c:pt idx="181">
                  <c:v>101</c:v>
                </c:pt>
                <c:pt idx="182">
                  <c:v>102</c:v>
                </c:pt>
                <c:pt idx="183">
                  <c:v>103</c:v>
                </c:pt>
                <c:pt idx="184">
                  <c:v>104</c:v>
                </c:pt>
                <c:pt idx="185">
                  <c:v>105</c:v>
                </c:pt>
                <c:pt idx="186">
                  <c:v>106</c:v>
                </c:pt>
                <c:pt idx="187">
                  <c:v>107</c:v>
                </c:pt>
                <c:pt idx="188">
                  <c:v>108</c:v>
                </c:pt>
                <c:pt idx="189">
                  <c:v>109</c:v>
                </c:pt>
                <c:pt idx="190">
                  <c:v>110</c:v>
                </c:pt>
                <c:pt idx="191">
                  <c:v>111</c:v>
                </c:pt>
                <c:pt idx="192">
                  <c:v>112</c:v>
                </c:pt>
                <c:pt idx="193">
                  <c:v>113</c:v>
                </c:pt>
                <c:pt idx="194">
                  <c:v>114</c:v>
                </c:pt>
                <c:pt idx="195">
                  <c:v>115</c:v>
                </c:pt>
                <c:pt idx="196">
                  <c:v>116</c:v>
                </c:pt>
                <c:pt idx="197">
                  <c:v>117</c:v>
                </c:pt>
                <c:pt idx="198">
                  <c:v>118</c:v>
                </c:pt>
                <c:pt idx="199">
                  <c:v>119</c:v>
                </c:pt>
                <c:pt idx="200">
                  <c:v>120</c:v>
                </c:pt>
                <c:pt idx="201">
                  <c:v>121</c:v>
                </c:pt>
                <c:pt idx="202">
                  <c:v>122</c:v>
                </c:pt>
                <c:pt idx="203">
                  <c:v>123</c:v>
                </c:pt>
                <c:pt idx="204">
                  <c:v>124</c:v>
                </c:pt>
                <c:pt idx="205">
                  <c:v>125</c:v>
                </c:pt>
                <c:pt idx="206">
                  <c:v>126</c:v>
                </c:pt>
                <c:pt idx="207">
                  <c:v>127</c:v>
                </c:pt>
                <c:pt idx="208">
                  <c:v>128</c:v>
                </c:pt>
                <c:pt idx="209">
                  <c:v>129</c:v>
                </c:pt>
                <c:pt idx="210">
                  <c:v>130</c:v>
                </c:pt>
                <c:pt idx="211">
                  <c:v>131</c:v>
                </c:pt>
                <c:pt idx="212">
                  <c:v>132</c:v>
                </c:pt>
                <c:pt idx="213">
                  <c:v>133</c:v>
                </c:pt>
                <c:pt idx="214">
                  <c:v>134</c:v>
                </c:pt>
                <c:pt idx="215">
                  <c:v>135</c:v>
                </c:pt>
                <c:pt idx="216">
                  <c:v>136</c:v>
                </c:pt>
                <c:pt idx="217">
                  <c:v>137</c:v>
                </c:pt>
                <c:pt idx="218">
                  <c:v>138</c:v>
                </c:pt>
                <c:pt idx="219">
                  <c:v>139</c:v>
                </c:pt>
                <c:pt idx="220">
                  <c:v>140</c:v>
                </c:pt>
                <c:pt idx="221">
                  <c:v>141</c:v>
                </c:pt>
                <c:pt idx="222">
                  <c:v>142</c:v>
                </c:pt>
                <c:pt idx="223">
                  <c:v>143</c:v>
                </c:pt>
                <c:pt idx="224">
                  <c:v>144</c:v>
                </c:pt>
                <c:pt idx="225">
                  <c:v>145</c:v>
                </c:pt>
                <c:pt idx="226">
                  <c:v>146</c:v>
                </c:pt>
                <c:pt idx="227">
                  <c:v>147</c:v>
                </c:pt>
                <c:pt idx="228">
                  <c:v>148</c:v>
                </c:pt>
                <c:pt idx="229">
                  <c:v>149</c:v>
                </c:pt>
                <c:pt idx="230">
                  <c:v>150</c:v>
                </c:pt>
                <c:pt idx="231">
                  <c:v>151</c:v>
                </c:pt>
                <c:pt idx="232">
                  <c:v>152</c:v>
                </c:pt>
                <c:pt idx="233">
                  <c:v>153</c:v>
                </c:pt>
                <c:pt idx="234">
                  <c:v>154</c:v>
                </c:pt>
                <c:pt idx="235">
                  <c:v>155</c:v>
                </c:pt>
                <c:pt idx="236">
                  <c:v>156</c:v>
                </c:pt>
                <c:pt idx="237">
                  <c:v>157</c:v>
                </c:pt>
                <c:pt idx="238">
                  <c:v>158</c:v>
                </c:pt>
                <c:pt idx="239">
                  <c:v>159</c:v>
                </c:pt>
                <c:pt idx="240">
                  <c:v>160</c:v>
                </c:pt>
                <c:pt idx="241">
                  <c:v>161</c:v>
                </c:pt>
                <c:pt idx="242">
                  <c:v>162</c:v>
                </c:pt>
                <c:pt idx="243">
                  <c:v>163</c:v>
                </c:pt>
                <c:pt idx="244">
                  <c:v>164</c:v>
                </c:pt>
                <c:pt idx="245">
                  <c:v>165</c:v>
                </c:pt>
                <c:pt idx="246">
                  <c:v>166</c:v>
                </c:pt>
                <c:pt idx="247">
                  <c:v>167</c:v>
                </c:pt>
                <c:pt idx="248">
                  <c:v>168</c:v>
                </c:pt>
                <c:pt idx="249">
                  <c:v>169</c:v>
                </c:pt>
                <c:pt idx="250">
                  <c:v>170</c:v>
                </c:pt>
                <c:pt idx="251">
                  <c:v>171</c:v>
                </c:pt>
                <c:pt idx="252">
                  <c:v>172</c:v>
                </c:pt>
                <c:pt idx="253">
                  <c:v>173</c:v>
                </c:pt>
                <c:pt idx="254">
                  <c:v>174</c:v>
                </c:pt>
                <c:pt idx="255">
                  <c:v>175</c:v>
                </c:pt>
                <c:pt idx="256">
                  <c:v>176</c:v>
                </c:pt>
                <c:pt idx="257">
                  <c:v>177</c:v>
                </c:pt>
                <c:pt idx="258">
                  <c:v>178</c:v>
                </c:pt>
                <c:pt idx="259">
                  <c:v>179</c:v>
                </c:pt>
                <c:pt idx="260">
                  <c:v>180</c:v>
                </c:pt>
                <c:pt idx="261">
                  <c:v>181</c:v>
                </c:pt>
                <c:pt idx="262">
                  <c:v>182</c:v>
                </c:pt>
                <c:pt idx="263">
                  <c:v>183</c:v>
                </c:pt>
                <c:pt idx="264">
                  <c:v>184</c:v>
                </c:pt>
                <c:pt idx="265">
                  <c:v>185</c:v>
                </c:pt>
                <c:pt idx="266">
                  <c:v>186</c:v>
                </c:pt>
                <c:pt idx="267">
                  <c:v>187</c:v>
                </c:pt>
                <c:pt idx="268">
                  <c:v>188</c:v>
                </c:pt>
                <c:pt idx="269">
                  <c:v>189</c:v>
                </c:pt>
                <c:pt idx="270">
                  <c:v>190</c:v>
                </c:pt>
                <c:pt idx="271">
                  <c:v>191</c:v>
                </c:pt>
                <c:pt idx="272">
                  <c:v>192</c:v>
                </c:pt>
                <c:pt idx="273">
                  <c:v>193</c:v>
                </c:pt>
                <c:pt idx="274">
                  <c:v>194</c:v>
                </c:pt>
                <c:pt idx="275">
                  <c:v>195</c:v>
                </c:pt>
                <c:pt idx="276">
                  <c:v>196</c:v>
                </c:pt>
                <c:pt idx="277">
                  <c:v>197</c:v>
                </c:pt>
                <c:pt idx="278">
                  <c:v>198</c:v>
                </c:pt>
                <c:pt idx="279">
                  <c:v>199</c:v>
                </c:pt>
                <c:pt idx="280">
                  <c:v>200</c:v>
                </c:pt>
                <c:pt idx="281">
                  <c:v>201</c:v>
                </c:pt>
                <c:pt idx="282">
                  <c:v>202</c:v>
                </c:pt>
                <c:pt idx="283">
                  <c:v>203</c:v>
                </c:pt>
                <c:pt idx="284">
                  <c:v>204</c:v>
                </c:pt>
                <c:pt idx="285">
                  <c:v>205</c:v>
                </c:pt>
                <c:pt idx="286">
                  <c:v>206</c:v>
                </c:pt>
                <c:pt idx="287">
                  <c:v>207</c:v>
                </c:pt>
                <c:pt idx="288">
                  <c:v>208</c:v>
                </c:pt>
                <c:pt idx="289">
                  <c:v>209</c:v>
                </c:pt>
                <c:pt idx="290">
                  <c:v>210</c:v>
                </c:pt>
                <c:pt idx="291">
                  <c:v>211</c:v>
                </c:pt>
                <c:pt idx="292">
                  <c:v>212</c:v>
                </c:pt>
                <c:pt idx="293">
                  <c:v>213</c:v>
                </c:pt>
                <c:pt idx="294">
                  <c:v>214</c:v>
                </c:pt>
                <c:pt idx="295">
                  <c:v>215</c:v>
                </c:pt>
                <c:pt idx="296">
                  <c:v>216</c:v>
                </c:pt>
                <c:pt idx="297">
                  <c:v>217</c:v>
                </c:pt>
                <c:pt idx="298">
                  <c:v>218</c:v>
                </c:pt>
                <c:pt idx="299">
                  <c:v>219</c:v>
                </c:pt>
                <c:pt idx="300">
                  <c:v>220</c:v>
                </c:pt>
                <c:pt idx="301">
                  <c:v>221</c:v>
                </c:pt>
                <c:pt idx="302">
                  <c:v>222</c:v>
                </c:pt>
                <c:pt idx="303">
                  <c:v>223</c:v>
                </c:pt>
                <c:pt idx="304">
                  <c:v>224</c:v>
                </c:pt>
              </c:numCache>
            </c:numRef>
          </c:xVal>
          <c:yVal>
            <c:numRef>
              <c:f>Volume!$P$8:$P$312</c:f>
              <c:numCache>
                <c:formatCode>General</c:formatCode>
                <c:ptCount val="305"/>
                <c:pt idx="0">
                  <c:v>-52</c:v>
                </c:pt>
                <c:pt idx="1">
                  <c:v>-52</c:v>
                </c:pt>
                <c:pt idx="2">
                  <c:v>255</c:v>
                </c:pt>
                <c:pt idx="3">
                  <c:v>341</c:v>
                </c:pt>
                <c:pt idx="4">
                  <c:v>751</c:v>
                </c:pt>
                <c:pt idx="5">
                  <c:v>942</c:v>
                </c:pt>
                <c:pt idx="6">
                  <c:v>1479</c:v>
                </c:pt>
                <c:pt idx="7">
                  <c:v>1673</c:v>
                </c:pt>
                <c:pt idx="8">
                  <c:v>2172</c:v>
                </c:pt>
                <c:pt idx="9">
                  <c:v>2332</c:v>
                </c:pt>
                <c:pt idx="10">
                  <c:v>2802</c:v>
                </c:pt>
                <c:pt idx="11">
                  <c:v>2936</c:v>
                </c:pt>
                <c:pt idx="12">
                  <c:v>3311</c:v>
                </c:pt>
                <c:pt idx="13">
                  <c:v>3583</c:v>
                </c:pt>
                <c:pt idx="14">
                  <c:v>4128</c:v>
                </c:pt>
                <c:pt idx="15">
                  <c:v>4530</c:v>
                </c:pt>
                <c:pt idx="16">
                  <c:v>4998</c:v>
                </c:pt>
                <c:pt idx="17">
                  <c:v>4361</c:v>
                </c:pt>
                <c:pt idx="18">
                  <c:v>4672</c:v>
                </c:pt>
                <c:pt idx="19">
                  <c:v>5076</c:v>
                </c:pt>
                <c:pt idx="20">
                  <c:v>5315</c:v>
                </c:pt>
                <c:pt idx="21">
                  <c:v>5770</c:v>
                </c:pt>
                <c:pt idx="22">
                  <c:v>5851</c:v>
                </c:pt>
                <c:pt idx="23">
                  <c:v>6319</c:v>
                </c:pt>
                <c:pt idx="24">
                  <c:v>6520</c:v>
                </c:pt>
                <c:pt idx="25">
                  <c:v>6900</c:v>
                </c:pt>
                <c:pt idx="26">
                  <c:v>7158</c:v>
                </c:pt>
                <c:pt idx="27">
                  <c:v>8130</c:v>
                </c:pt>
                <c:pt idx="28">
                  <c:v>7608</c:v>
                </c:pt>
                <c:pt idx="29">
                  <c:v>7645</c:v>
                </c:pt>
                <c:pt idx="30">
                  <c:v>8495</c:v>
                </c:pt>
                <c:pt idx="31">
                  <c:v>8861</c:v>
                </c:pt>
                <c:pt idx="32">
                  <c:v>8771</c:v>
                </c:pt>
                <c:pt idx="33">
                  <c:v>9204</c:v>
                </c:pt>
                <c:pt idx="34">
                  <c:v>9303</c:v>
                </c:pt>
                <c:pt idx="35">
                  <c:v>9696</c:v>
                </c:pt>
                <c:pt idx="36">
                  <c:v>9871</c:v>
                </c:pt>
                <c:pt idx="37">
                  <c:v>10077</c:v>
                </c:pt>
                <c:pt idx="38">
                  <c:v>10396</c:v>
                </c:pt>
                <c:pt idx="39">
                  <c:v>10751</c:v>
                </c:pt>
                <c:pt idx="40">
                  <c:v>11160</c:v>
                </c:pt>
                <c:pt idx="41">
                  <c:v>11193</c:v>
                </c:pt>
                <c:pt idx="42">
                  <c:v>11183</c:v>
                </c:pt>
                <c:pt idx="43">
                  <c:v>11519</c:v>
                </c:pt>
                <c:pt idx="44">
                  <c:v>11702</c:v>
                </c:pt>
                <c:pt idx="45">
                  <c:v>12049</c:v>
                </c:pt>
                <c:pt idx="46">
                  <c:v>12470</c:v>
                </c:pt>
                <c:pt idx="47">
                  <c:v>12501</c:v>
                </c:pt>
                <c:pt idx="48">
                  <c:v>12987</c:v>
                </c:pt>
                <c:pt idx="49">
                  <c:v>13021</c:v>
                </c:pt>
                <c:pt idx="50">
                  <c:v>12848</c:v>
                </c:pt>
                <c:pt idx="51">
                  <c:v>13038</c:v>
                </c:pt>
                <c:pt idx="52">
                  <c:v>13590</c:v>
                </c:pt>
                <c:pt idx="53">
                  <c:v>13395</c:v>
                </c:pt>
                <c:pt idx="54">
                  <c:v>13786</c:v>
                </c:pt>
                <c:pt idx="55">
                  <c:v>13917</c:v>
                </c:pt>
                <c:pt idx="56">
                  <c:v>14000</c:v>
                </c:pt>
                <c:pt idx="57">
                  <c:v>14352</c:v>
                </c:pt>
                <c:pt idx="58">
                  <c:v>14223</c:v>
                </c:pt>
                <c:pt idx="59">
                  <c:v>14655</c:v>
                </c:pt>
                <c:pt idx="60">
                  <c:v>14710</c:v>
                </c:pt>
                <c:pt idx="61">
                  <c:v>14452</c:v>
                </c:pt>
                <c:pt idx="62">
                  <c:v>14877</c:v>
                </c:pt>
                <c:pt idx="63">
                  <c:v>14926</c:v>
                </c:pt>
                <c:pt idx="64">
                  <c:v>14868</c:v>
                </c:pt>
                <c:pt idx="65">
                  <c:v>15321</c:v>
                </c:pt>
                <c:pt idx="66">
                  <c:v>15147</c:v>
                </c:pt>
                <c:pt idx="67">
                  <c:v>15315</c:v>
                </c:pt>
                <c:pt idx="68">
                  <c:v>15281</c:v>
                </c:pt>
                <c:pt idx="69">
                  <c:v>15679</c:v>
                </c:pt>
                <c:pt idx="70">
                  <c:v>15851</c:v>
                </c:pt>
                <c:pt idx="71">
                  <c:v>15754</c:v>
                </c:pt>
                <c:pt idx="72">
                  <c:v>16149</c:v>
                </c:pt>
                <c:pt idx="73">
                  <c:v>16075</c:v>
                </c:pt>
                <c:pt idx="74">
                  <c:v>16295</c:v>
                </c:pt>
                <c:pt idx="75">
                  <c:v>16634</c:v>
                </c:pt>
                <c:pt idx="76">
                  <c:v>16698</c:v>
                </c:pt>
                <c:pt idx="77">
                  <c:v>16623</c:v>
                </c:pt>
                <c:pt idx="78">
                  <c:v>16895</c:v>
                </c:pt>
                <c:pt idx="79">
                  <c:v>17316</c:v>
                </c:pt>
                <c:pt idx="80">
                  <c:v>17632</c:v>
                </c:pt>
                <c:pt idx="81">
                  <c:v>16391</c:v>
                </c:pt>
                <c:pt idx="82">
                  <c:v>16511</c:v>
                </c:pt>
                <c:pt idx="83">
                  <c:v>16553</c:v>
                </c:pt>
                <c:pt idx="84">
                  <c:v>16277</c:v>
                </c:pt>
                <c:pt idx="85">
                  <c:v>16432</c:v>
                </c:pt>
                <c:pt idx="86">
                  <c:v>16594</c:v>
                </c:pt>
                <c:pt idx="87">
                  <c:v>16689</c:v>
                </c:pt>
                <c:pt idx="88">
                  <c:v>16563</c:v>
                </c:pt>
                <c:pt idx="89">
                  <c:v>16372</c:v>
                </c:pt>
                <c:pt idx="90">
                  <c:v>16301</c:v>
                </c:pt>
                <c:pt idx="91">
                  <c:v>16402</c:v>
                </c:pt>
                <c:pt idx="92">
                  <c:v>16417</c:v>
                </c:pt>
                <c:pt idx="93">
                  <c:v>15781</c:v>
                </c:pt>
                <c:pt idx="94">
                  <c:v>16505</c:v>
                </c:pt>
                <c:pt idx="95">
                  <c:v>16375</c:v>
                </c:pt>
                <c:pt idx="96">
                  <c:v>16612</c:v>
                </c:pt>
                <c:pt idx="97">
                  <c:v>16257</c:v>
                </c:pt>
                <c:pt idx="98">
                  <c:v>16120</c:v>
                </c:pt>
                <c:pt idx="99">
                  <c:v>15838</c:v>
                </c:pt>
                <c:pt idx="100">
                  <c:v>16260</c:v>
                </c:pt>
                <c:pt idx="101">
                  <c:v>15865</c:v>
                </c:pt>
                <c:pt idx="102">
                  <c:v>16073</c:v>
                </c:pt>
                <c:pt idx="103">
                  <c:v>15714</c:v>
                </c:pt>
                <c:pt idx="104">
                  <c:v>16011</c:v>
                </c:pt>
                <c:pt idx="105">
                  <c:v>15918</c:v>
                </c:pt>
                <c:pt idx="106">
                  <c:v>15868</c:v>
                </c:pt>
                <c:pt idx="107">
                  <c:v>16097</c:v>
                </c:pt>
                <c:pt idx="108">
                  <c:v>16155</c:v>
                </c:pt>
                <c:pt idx="109">
                  <c:v>15450</c:v>
                </c:pt>
                <c:pt idx="110">
                  <c:v>15752</c:v>
                </c:pt>
                <c:pt idx="111">
                  <c:v>15655</c:v>
                </c:pt>
                <c:pt idx="112">
                  <c:v>15711</c:v>
                </c:pt>
                <c:pt idx="113">
                  <c:v>15459</c:v>
                </c:pt>
                <c:pt idx="114">
                  <c:v>15393</c:v>
                </c:pt>
                <c:pt idx="115">
                  <c:v>15290</c:v>
                </c:pt>
                <c:pt idx="116">
                  <c:v>15202</c:v>
                </c:pt>
                <c:pt idx="117">
                  <c:v>15714</c:v>
                </c:pt>
                <c:pt idx="118">
                  <c:v>15748</c:v>
                </c:pt>
                <c:pt idx="119">
                  <c:v>15508</c:v>
                </c:pt>
                <c:pt idx="120">
                  <c:v>15298</c:v>
                </c:pt>
                <c:pt idx="121">
                  <c:v>15177</c:v>
                </c:pt>
                <c:pt idx="122">
                  <c:v>15604</c:v>
                </c:pt>
                <c:pt idx="123">
                  <c:v>15413</c:v>
                </c:pt>
                <c:pt idx="124">
                  <c:v>16489</c:v>
                </c:pt>
                <c:pt idx="125">
                  <c:v>15734</c:v>
                </c:pt>
                <c:pt idx="126">
                  <c:v>15307</c:v>
                </c:pt>
                <c:pt idx="127">
                  <c:v>15244</c:v>
                </c:pt>
                <c:pt idx="128">
                  <c:v>15283</c:v>
                </c:pt>
                <c:pt idx="129">
                  <c:v>15056</c:v>
                </c:pt>
                <c:pt idx="130">
                  <c:v>14911</c:v>
                </c:pt>
                <c:pt idx="131">
                  <c:v>14796</c:v>
                </c:pt>
                <c:pt idx="132">
                  <c:v>14732</c:v>
                </c:pt>
                <c:pt idx="133">
                  <c:v>14493</c:v>
                </c:pt>
                <c:pt idx="134">
                  <c:v>14313</c:v>
                </c:pt>
                <c:pt idx="135">
                  <c:v>14140</c:v>
                </c:pt>
                <c:pt idx="136">
                  <c:v>14604</c:v>
                </c:pt>
                <c:pt idx="137">
                  <c:v>14477</c:v>
                </c:pt>
                <c:pt idx="138">
                  <c:v>14511</c:v>
                </c:pt>
                <c:pt idx="139">
                  <c:v>14679</c:v>
                </c:pt>
                <c:pt idx="140">
                  <c:v>14564</c:v>
                </c:pt>
                <c:pt idx="141">
                  <c:v>14332</c:v>
                </c:pt>
                <c:pt idx="142">
                  <c:v>14011</c:v>
                </c:pt>
                <c:pt idx="143">
                  <c:v>14222</c:v>
                </c:pt>
                <c:pt idx="144">
                  <c:v>14050</c:v>
                </c:pt>
                <c:pt idx="145">
                  <c:v>13902</c:v>
                </c:pt>
                <c:pt idx="146">
                  <c:v>13946</c:v>
                </c:pt>
                <c:pt idx="147">
                  <c:v>14137</c:v>
                </c:pt>
                <c:pt idx="148">
                  <c:v>14077</c:v>
                </c:pt>
                <c:pt idx="149">
                  <c:v>13860</c:v>
                </c:pt>
                <c:pt idx="150">
                  <c:v>14126</c:v>
                </c:pt>
                <c:pt idx="151">
                  <c:v>13856</c:v>
                </c:pt>
                <c:pt idx="152">
                  <c:v>14019</c:v>
                </c:pt>
                <c:pt idx="153">
                  <c:v>14030</c:v>
                </c:pt>
                <c:pt idx="154">
                  <c:v>14332</c:v>
                </c:pt>
                <c:pt idx="155">
                  <c:v>14137</c:v>
                </c:pt>
                <c:pt idx="156">
                  <c:v>13829</c:v>
                </c:pt>
                <c:pt idx="157">
                  <c:v>13779</c:v>
                </c:pt>
                <c:pt idx="158">
                  <c:v>13982</c:v>
                </c:pt>
                <c:pt idx="159">
                  <c:v>13310</c:v>
                </c:pt>
                <c:pt idx="160">
                  <c:v>13432</c:v>
                </c:pt>
                <c:pt idx="161">
                  <c:v>13987</c:v>
                </c:pt>
                <c:pt idx="162">
                  <c:v>13877</c:v>
                </c:pt>
                <c:pt idx="163">
                  <c:v>13758</c:v>
                </c:pt>
                <c:pt idx="164">
                  <c:v>14085</c:v>
                </c:pt>
                <c:pt idx="165">
                  <c:v>13330</c:v>
                </c:pt>
                <c:pt idx="166">
                  <c:v>13759</c:v>
                </c:pt>
                <c:pt idx="167">
                  <c:v>13297</c:v>
                </c:pt>
                <c:pt idx="168">
                  <c:v>12876</c:v>
                </c:pt>
                <c:pt idx="169">
                  <c:v>13352</c:v>
                </c:pt>
                <c:pt idx="170">
                  <c:v>13003</c:v>
                </c:pt>
                <c:pt idx="171">
                  <c:v>13640</c:v>
                </c:pt>
                <c:pt idx="172">
                  <c:v>13515</c:v>
                </c:pt>
                <c:pt idx="173">
                  <c:v>13323</c:v>
                </c:pt>
                <c:pt idx="174">
                  <c:v>13227</c:v>
                </c:pt>
                <c:pt idx="175">
                  <c:v>13073</c:v>
                </c:pt>
                <c:pt idx="176">
                  <c:v>12998</c:v>
                </c:pt>
                <c:pt idx="177">
                  <c:v>13077</c:v>
                </c:pt>
                <c:pt idx="178">
                  <c:v>13118</c:v>
                </c:pt>
                <c:pt idx="179">
                  <c:v>12938</c:v>
                </c:pt>
                <c:pt idx="180">
                  <c:v>13017</c:v>
                </c:pt>
                <c:pt idx="181">
                  <c:v>12481</c:v>
                </c:pt>
                <c:pt idx="182">
                  <c:v>12972</c:v>
                </c:pt>
                <c:pt idx="183">
                  <c:v>13121</c:v>
                </c:pt>
                <c:pt idx="184">
                  <c:v>12705</c:v>
                </c:pt>
                <c:pt idx="185">
                  <c:v>12839</c:v>
                </c:pt>
                <c:pt idx="186">
                  <c:v>12776</c:v>
                </c:pt>
                <c:pt idx="187">
                  <c:v>12551</c:v>
                </c:pt>
                <c:pt idx="188">
                  <c:v>13155</c:v>
                </c:pt>
                <c:pt idx="189">
                  <c:v>12836</c:v>
                </c:pt>
                <c:pt idx="190">
                  <c:v>12571</c:v>
                </c:pt>
                <c:pt idx="191">
                  <c:v>12907</c:v>
                </c:pt>
                <c:pt idx="192">
                  <c:v>12523</c:v>
                </c:pt>
                <c:pt idx="193">
                  <c:v>12518</c:v>
                </c:pt>
                <c:pt idx="194">
                  <c:v>12725</c:v>
                </c:pt>
                <c:pt idx="195">
                  <c:v>12518</c:v>
                </c:pt>
                <c:pt idx="196">
                  <c:v>12292</c:v>
                </c:pt>
                <c:pt idx="197">
                  <c:v>12608</c:v>
                </c:pt>
                <c:pt idx="198">
                  <c:v>12279</c:v>
                </c:pt>
                <c:pt idx="199">
                  <c:v>12307</c:v>
                </c:pt>
                <c:pt idx="200">
                  <c:v>12214</c:v>
                </c:pt>
                <c:pt idx="201">
                  <c:v>11883</c:v>
                </c:pt>
                <c:pt idx="202">
                  <c:v>11935</c:v>
                </c:pt>
                <c:pt idx="203">
                  <c:v>11512</c:v>
                </c:pt>
                <c:pt idx="204">
                  <c:v>11499</c:v>
                </c:pt>
                <c:pt idx="205">
                  <c:v>11456</c:v>
                </c:pt>
                <c:pt idx="206">
                  <c:v>11480</c:v>
                </c:pt>
                <c:pt idx="207">
                  <c:v>11276</c:v>
                </c:pt>
                <c:pt idx="208">
                  <c:v>11190</c:v>
                </c:pt>
                <c:pt idx="209">
                  <c:v>10671</c:v>
                </c:pt>
                <c:pt idx="210">
                  <c:v>10939</c:v>
                </c:pt>
                <c:pt idx="211">
                  <c:v>10861</c:v>
                </c:pt>
                <c:pt idx="212">
                  <c:v>10358</c:v>
                </c:pt>
                <c:pt idx="213">
                  <c:v>10268</c:v>
                </c:pt>
                <c:pt idx="214">
                  <c:v>10802</c:v>
                </c:pt>
                <c:pt idx="215">
                  <c:v>10559</c:v>
                </c:pt>
                <c:pt idx="216">
                  <c:v>10109</c:v>
                </c:pt>
                <c:pt idx="217">
                  <c:v>10681</c:v>
                </c:pt>
                <c:pt idx="218">
                  <c:v>9753</c:v>
                </c:pt>
                <c:pt idx="219">
                  <c:v>10313</c:v>
                </c:pt>
                <c:pt idx="220">
                  <c:v>9903</c:v>
                </c:pt>
                <c:pt idx="221">
                  <c:v>10097</c:v>
                </c:pt>
                <c:pt idx="222">
                  <c:v>9800</c:v>
                </c:pt>
                <c:pt idx="223">
                  <c:v>9853</c:v>
                </c:pt>
                <c:pt idx="224">
                  <c:v>9566</c:v>
                </c:pt>
                <c:pt idx="225">
                  <c:v>9576</c:v>
                </c:pt>
                <c:pt idx="226">
                  <c:v>9550</c:v>
                </c:pt>
                <c:pt idx="227">
                  <c:v>9468</c:v>
                </c:pt>
                <c:pt idx="228">
                  <c:v>9527</c:v>
                </c:pt>
                <c:pt idx="229">
                  <c:v>9146</c:v>
                </c:pt>
                <c:pt idx="230">
                  <c:v>9359</c:v>
                </c:pt>
                <c:pt idx="231">
                  <c:v>9300</c:v>
                </c:pt>
                <c:pt idx="232">
                  <c:v>9397</c:v>
                </c:pt>
                <c:pt idx="233">
                  <c:v>9885</c:v>
                </c:pt>
                <c:pt idx="234">
                  <c:v>9872</c:v>
                </c:pt>
                <c:pt idx="235">
                  <c:v>10117</c:v>
                </c:pt>
                <c:pt idx="236">
                  <c:v>9896</c:v>
                </c:pt>
                <c:pt idx="237">
                  <c:v>9808</c:v>
                </c:pt>
                <c:pt idx="238">
                  <c:v>9998</c:v>
                </c:pt>
                <c:pt idx="239">
                  <c:v>9856</c:v>
                </c:pt>
                <c:pt idx="240">
                  <c:v>9860</c:v>
                </c:pt>
                <c:pt idx="241">
                  <c:v>9868</c:v>
                </c:pt>
                <c:pt idx="242">
                  <c:v>9799</c:v>
                </c:pt>
                <c:pt idx="243">
                  <c:v>10053</c:v>
                </c:pt>
                <c:pt idx="244">
                  <c:v>9862</c:v>
                </c:pt>
                <c:pt idx="245">
                  <c:v>9907</c:v>
                </c:pt>
                <c:pt idx="246">
                  <c:v>9819</c:v>
                </c:pt>
                <c:pt idx="247">
                  <c:v>9985</c:v>
                </c:pt>
                <c:pt idx="248">
                  <c:v>9962</c:v>
                </c:pt>
                <c:pt idx="249">
                  <c:v>9847</c:v>
                </c:pt>
                <c:pt idx="250">
                  <c:v>9841</c:v>
                </c:pt>
                <c:pt idx="251">
                  <c:v>10023</c:v>
                </c:pt>
                <c:pt idx="252">
                  <c:v>10011</c:v>
                </c:pt>
                <c:pt idx="253">
                  <c:v>10525</c:v>
                </c:pt>
                <c:pt idx="254">
                  <c:v>10549</c:v>
                </c:pt>
                <c:pt idx="255">
                  <c:v>9614</c:v>
                </c:pt>
                <c:pt idx="256">
                  <c:v>9199</c:v>
                </c:pt>
                <c:pt idx="257">
                  <c:v>9856</c:v>
                </c:pt>
                <c:pt idx="258">
                  <c:v>9713</c:v>
                </c:pt>
                <c:pt idx="259">
                  <c:v>9856</c:v>
                </c:pt>
                <c:pt idx="260">
                  <c:v>9801</c:v>
                </c:pt>
                <c:pt idx="261">
                  <c:v>9762</c:v>
                </c:pt>
                <c:pt idx="262">
                  <c:v>10214</c:v>
                </c:pt>
                <c:pt idx="263">
                  <c:v>10286</c:v>
                </c:pt>
                <c:pt idx="264">
                  <c:v>10377</c:v>
                </c:pt>
                <c:pt idx="265">
                  <c:v>10485</c:v>
                </c:pt>
                <c:pt idx="266">
                  <c:v>10213</c:v>
                </c:pt>
                <c:pt idx="267">
                  <c:v>10355</c:v>
                </c:pt>
                <c:pt idx="268">
                  <c:v>10454</c:v>
                </c:pt>
                <c:pt idx="269">
                  <c:v>10319</c:v>
                </c:pt>
                <c:pt idx="270">
                  <c:v>10274</c:v>
                </c:pt>
                <c:pt idx="271">
                  <c:v>10121</c:v>
                </c:pt>
                <c:pt idx="272">
                  <c:v>10039</c:v>
                </c:pt>
                <c:pt idx="273">
                  <c:v>10195</c:v>
                </c:pt>
                <c:pt idx="274">
                  <c:v>10401</c:v>
                </c:pt>
                <c:pt idx="275">
                  <c:v>10262</c:v>
                </c:pt>
                <c:pt idx="276">
                  <c:v>10222</c:v>
                </c:pt>
                <c:pt idx="277">
                  <c:v>10197</c:v>
                </c:pt>
                <c:pt idx="278">
                  <c:v>10014</c:v>
                </c:pt>
                <c:pt idx="279">
                  <c:v>9643</c:v>
                </c:pt>
                <c:pt idx="280">
                  <c:v>9976</c:v>
                </c:pt>
                <c:pt idx="281">
                  <c:v>10110</c:v>
                </c:pt>
                <c:pt idx="282">
                  <c:v>9966</c:v>
                </c:pt>
                <c:pt idx="283">
                  <c:v>9429</c:v>
                </c:pt>
                <c:pt idx="284">
                  <c:v>9369</c:v>
                </c:pt>
                <c:pt idx="285">
                  <c:v>9448</c:v>
                </c:pt>
                <c:pt idx="286">
                  <c:v>9663</c:v>
                </c:pt>
                <c:pt idx="287">
                  <c:v>9257</c:v>
                </c:pt>
                <c:pt idx="288">
                  <c:v>8781</c:v>
                </c:pt>
                <c:pt idx="289">
                  <c:v>9223</c:v>
                </c:pt>
                <c:pt idx="290">
                  <c:v>9301</c:v>
                </c:pt>
                <c:pt idx="291">
                  <c:v>7879</c:v>
                </c:pt>
                <c:pt idx="292">
                  <c:v>8395</c:v>
                </c:pt>
                <c:pt idx="293">
                  <c:v>7243</c:v>
                </c:pt>
                <c:pt idx="294">
                  <c:v>8601</c:v>
                </c:pt>
                <c:pt idx="295">
                  <c:v>7952</c:v>
                </c:pt>
                <c:pt idx="296">
                  <c:v>7802</c:v>
                </c:pt>
                <c:pt idx="297">
                  <c:v>7682</c:v>
                </c:pt>
                <c:pt idx="298">
                  <c:v>6889</c:v>
                </c:pt>
                <c:pt idx="299">
                  <c:v>6559</c:v>
                </c:pt>
                <c:pt idx="300">
                  <c:v>4352</c:v>
                </c:pt>
                <c:pt idx="301">
                  <c:v>4067</c:v>
                </c:pt>
                <c:pt idx="302">
                  <c:v>3939</c:v>
                </c:pt>
                <c:pt idx="303">
                  <c:v>1406</c:v>
                </c:pt>
                <c:pt idx="304">
                  <c:v>1406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0B-49A6-B512-FABA8054380D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Volume!$D$3:$D$124</c:f>
              <c:numCache>
                <c:formatCode>0</c:formatCode>
                <c:ptCount val="122"/>
                <c:pt idx="0">
                  <c:v>-70</c:v>
                </c:pt>
                <c:pt idx="1">
                  <c:v>-69</c:v>
                </c:pt>
                <c:pt idx="2">
                  <c:v>-68</c:v>
                </c:pt>
                <c:pt idx="3">
                  <c:v>-67</c:v>
                </c:pt>
                <c:pt idx="4">
                  <c:v>-66</c:v>
                </c:pt>
                <c:pt idx="5">
                  <c:v>-65</c:v>
                </c:pt>
                <c:pt idx="6">
                  <c:v>-64</c:v>
                </c:pt>
                <c:pt idx="7">
                  <c:v>-63</c:v>
                </c:pt>
                <c:pt idx="8">
                  <c:v>-62</c:v>
                </c:pt>
                <c:pt idx="9">
                  <c:v>-61</c:v>
                </c:pt>
                <c:pt idx="10">
                  <c:v>-60</c:v>
                </c:pt>
                <c:pt idx="11">
                  <c:v>-59</c:v>
                </c:pt>
                <c:pt idx="12">
                  <c:v>-58</c:v>
                </c:pt>
                <c:pt idx="13">
                  <c:v>-57</c:v>
                </c:pt>
                <c:pt idx="14">
                  <c:v>-56</c:v>
                </c:pt>
                <c:pt idx="15">
                  <c:v>-55</c:v>
                </c:pt>
                <c:pt idx="16">
                  <c:v>-54</c:v>
                </c:pt>
                <c:pt idx="17">
                  <c:v>-53</c:v>
                </c:pt>
                <c:pt idx="18">
                  <c:v>-52</c:v>
                </c:pt>
                <c:pt idx="19">
                  <c:v>-51</c:v>
                </c:pt>
                <c:pt idx="20">
                  <c:v>-50</c:v>
                </c:pt>
                <c:pt idx="21">
                  <c:v>-49</c:v>
                </c:pt>
                <c:pt idx="22">
                  <c:v>-48</c:v>
                </c:pt>
                <c:pt idx="23">
                  <c:v>-47</c:v>
                </c:pt>
                <c:pt idx="24">
                  <c:v>-46</c:v>
                </c:pt>
                <c:pt idx="25">
                  <c:v>-45</c:v>
                </c:pt>
                <c:pt idx="26">
                  <c:v>-44</c:v>
                </c:pt>
                <c:pt idx="27">
                  <c:v>-43</c:v>
                </c:pt>
                <c:pt idx="28">
                  <c:v>-42</c:v>
                </c:pt>
                <c:pt idx="29">
                  <c:v>-41</c:v>
                </c:pt>
                <c:pt idx="30">
                  <c:v>-40</c:v>
                </c:pt>
                <c:pt idx="31">
                  <c:v>-39</c:v>
                </c:pt>
                <c:pt idx="32">
                  <c:v>-38</c:v>
                </c:pt>
                <c:pt idx="33">
                  <c:v>-37</c:v>
                </c:pt>
                <c:pt idx="34">
                  <c:v>-36</c:v>
                </c:pt>
                <c:pt idx="35">
                  <c:v>-35</c:v>
                </c:pt>
                <c:pt idx="36">
                  <c:v>-34</c:v>
                </c:pt>
                <c:pt idx="37">
                  <c:v>-33</c:v>
                </c:pt>
                <c:pt idx="38">
                  <c:v>-32</c:v>
                </c:pt>
                <c:pt idx="39">
                  <c:v>-31</c:v>
                </c:pt>
                <c:pt idx="40">
                  <c:v>-30</c:v>
                </c:pt>
                <c:pt idx="41">
                  <c:v>-29</c:v>
                </c:pt>
                <c:pt idx="42">
                  <c:v>-28</c:v>
                </c:pt>
                <c:pt idx="43">
                  <c:v>-27</c:v>
                </c:pt>
                <c:pt idx="44">
                  <c:v>-26</c:v>
                </c:pt>
                <c:pt idx="45">
                  <c:v>-25</c:v>
                </c:pt>
                <c:pt idx="46">
                  <c:v>-24</c:v>
                </c:pt>
                <c:pt idx="47">
                  <c:v>-23</c:v>
                </c:pt>
                <c:pt idx="48">
                  <c:v>-22</c:v>
                </c:pt>
                <c:pt idx="49">
                  <c:v>-21</c:v>
                </c:pt>
                <c:pt idx="50">
                  <c:v>-20</c:v>
                </c:pt>
                <c:pt idx="51">
                  <c:v>-19</c:v>
                </c:pt>
                <c:pt idx="52">
                  <c:v>-18</c:v>
                </c:pt>
                <c:pt idx="53">
                  <c:v>-17</c:v>
                </c:pt>
                <c:pt idx="54">
                  <c:v>-16</c:v>
                </c:pt>
                <c:pt idx="55">
                  <c:v>-15</c:v>
                </c:pt>
                <c:pt idx="56">
                  <c:v>-14</c:v>
                </c:pt>
                <c:pt idx="57">
                  <c:v>-13</c:v>
                </c:pt>
                <c:pt idx="58">
                  <c:v>-12</c:v>
                </c:pt>
                <c:pt idx="59">
                  <c:v>-11</c:v>
                </c:pt>
                <c:pt idx="60">
                  <c:v>-10</c:v>
                </c:pt>
                <c:pt idx="61">
                  <c:v>-9</c:v>
                </c:pt>
                <c:pt idx="62">
                  <c:v>-8</c:v>
                </c:pt>
                <c:pt idx="63">
                  <c:v>-7</c:v>
                </c:pt>
                <c:pt idx="64">
                  <c:v>-6</c:v>
                </c:pt>
                <c:pt idx="65">
                  <c:v>-5</c:v>
                </c:pt>
                <c:pt idx="66">
                  <c:v>-4</c:v>
                </c:pt>
                <c:pt idx="67">
                  <c:v>-3</c:v>
                </c:pt>
                <c:pt idx="68">
                  <c:v>-2</c:v>
                </c:pt>
                <c:pt idx="69">
                  <c:v>-1</c:v>
                </c:pt>
                <c:pt idx="70">
                  <c:v>0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7</c:v>
                </c:pt>
                <c:pt idx="78">
                  <c:v>8</c:v>
                </c:pt>
                <c:pt idx="79">
                  <c:v>9</c:v>
                </c:pt>
                <c:pt idx="80">
                  <c:v>10</c:v>
                </c:pt>
                <c:pt idx="81">
                  <c:v>11</c:v>
                </c:pt>
                <c:pt idx="82">
                  <c:v>12</c:v>
                </c:pt>
                <c:pt idx="83">
                  <c:v>13</c:v>
                </c:pt>
                <c:pt idx="84">
                  <c:v>14</c:v>
                </c:pt>
                <c:pt idx="85">
                  <c:v>15</c:v>
                </c:pt>
                <c:pt idx="86">
                  <c:v>16</c:v>
                </c:pt>
                <c:pt idx="87">
                  <c:v>17</c:v>
                </c:pt>
                <c:pt idx="88">
                  <c:v>18</c:v>
                </c:pt>
                <c:pt idx="89">
                  <c:v>19</c:v>
                </c:pt>
                <c:pt idx="90">
                  <c:v>20</c:v>
                </c:pt>
                <c:pt idx="91">
                  <c:v>21</c:v>
                </c:pt>
                <c:pt idx="92">
                  <c:v>22</c:v>
                </c:pt>
                <c:pt idx="93">
                  <c:v>23</c:v>
                </c:pt>
                <c:pt idx="94">
                  <c:v>24</c:v>
                </c:pt>
                <c:pt idx="95">
                  <c:v>25</c:v>
                </c:pt>
                <c:pt idx="96">
                  <c:v>26</c:v>
                </c:pt>
                <c:pt idx="97">
                  <c:v>27</c:v>
                </c:pt>
                <c:pt idx="98">
                  <c:v>28</c:v>
                </c:pt>
                <c:pt idx="99">
                  <c:v>29</c:v>
                </c:pt>
                <c:pt idx="100">
                  <c:v>30</c:v>
                </c:pt>
                <c:pt idx="101">
                  <c:v>31</c:v>
                </c:pt>
                <c:pt idx="102">
                  <c:v>32</c:v>
                </c:pt>
                <c:pt idx="103">
                  <c:v>33</c:v>
                </c:pt>
                <c:pt idx="104">
                  <c:v>34</c:v>
                </c:pt>
                <c:pt idx="105">
                  <c:v>35</c:v>
                </c:pt>
                <c:pt idx="106">
                  <c:v>36</c:v>
                </c:pt>
                <c:pt idx="107">
                  <c:v>37</c:v>
                </c:pt>
                <c:pt idx="108">
                  <c:v>38</c:v>
                </c:pt>
                <c:pt idx="109">
                  <c:v>39</c:v>
                </c:pt>
                <c:pt idx="110">
                  <c:v>40</c:v>
                </c:pt>
                <c:pt idx="111">
                  <c:v>41</c:v>
                </c:pt>
                <c:pt idx="112">
                  <c:v>42</c:v>
                </c:pt>
                <c:pt idx="113">
                  <c:v>43</c:v>
                </c:pt>
                <c:pt idx="114">
                  <c:v>44</c:v>
                </c:pt>
                <c:pt idx="115">
                  <c:v>45</c:v>
                </c:pt>
                <c:pt idx="116">
                  <c:v>46</c:v>
                </c:pt>
                <c:pt idx="117">
                  <c:v>47</c:v>
                </c:pt>
                <c:pt idx="118">
                  <c:v>48</c:v>
                </c:pt>
                <c:pt idx="119">
                  <c:v>49</c:v>
                </c:pt>
                <c:pt idx="120">
                  <c:v>50</c:v>
                </c:pt>
                <c:pt idx="121">
                  <c:v>51</c:v>
                </c:pt>
              </c:numCache>
            </c:numRef>
          </c:xVal>
          <c:yVal>
            <c:numRef>
              <c:f>Volume!$B$3:$B$124</c:f>
              <c:numCache>
                <c:formatCode>General</c:formatCode>
                <c:ptCount val="122"/>
                <c:pt idx="0">
                  <c:v>886</c:v>
                </c:pt>
                <c:pt idx="1">
                  <c:v>886</c:v>
                </c:pt>
                <c:pt idx="2">
                  <c:v>1667</c:v>
                </c:pt>
                <c:pt idx="3">
                  <c:v>1667</c:v>
                </c:pt>
                <c:pt idx="4">
                  <c:v>2768.5</c:v>
                </c:pt>
                <c:pt idx="5">
                  <c:v>2768.5</c:v>
                </c:pt>
                <c:pt idx="6">
                  <c:v>2826</c:v>
                </c:pt>
                <c:pt idx="7">
                  <c:v>4564.5</c:v>
                </c:pt>
                <c:pt idx="8">
                  <c:v>4564.5</c:v>
                </c:pt>
                <c:pt idx="9">
                  <c:v>5142</c:v>
                </c:pt>
                <c:pt idx="10">
                  <c:v>5605</c:v>
                </c:pt>
                <c:pt idx="11">
                  <c:v>5605</c:v>
                </c:pt>
                <c:pt idx="12">
                  <c:v>6527.5</c:v>
                </c:pt>
                <c:pt idx="13">
                  <c:v>6527.5</c:v>
                </c:pt>
                <c:pt idx="14">
                  <c:v>7021</c:v>
                </c:pt>
                <c:pt idx="15">
                  <c:v>7021</c:v>
                </c:pt>
                <c:pt idx="16">
                  <c:v>7876.5</c:v>
                </c:pt>
                <c:pt idx="17">
                  <c:v>7876.5</c:v>
                </c:pt>
                <c:pt idx="18">
                  <c:v>8664</c:v>
                </c:pt>
                <c:pt idx="19">
                  <c:v>8664</c:v>
                </c:pt>
                <c:pt idx="20">
                  <c:v>8850</c:v>
                </c:pt>
                <c:pt idx="21">
                  <c:v>9247</c:v>
                </c:pt>
                <c:pt idx="22">
                  <c:v>9777</c:v>
                </c:pt>
                <c:pt idx="23">
                  <c:v>9929</c:v>
                </c:pt>
                <c:pt idx="24">
                  <c:v>10053</c:v>
                </c:pt>
                <c:pt idx="25">
                  <c:v>10205</c:v>
                </c:pt>
                <c:pt idx="26">
                  <c:v>10323</c:v>
                </c:pt>
                <c:pt idx="27">
                  <c:v>10781</c:v>
                </c:pt>
                <c:pt idx="28">
                  <c:v>10792</c:v>
                </c:pt>
                <c:pt idx="29">
                  <c:v>10921</c:v>
                </c:pt>
                <c:pt idx="30">
                  <c:v>10808</c:v>
                </c:pt>
                <c:pt idx="31">
                  <c:v>11087</c:v>
                </c:pt>
                <c:pt idx="32">
                  <c:v>11354</c:v>
                </c:pt>
                <c:pt idx="33">
                  <c:v>11420</c:v>
                </c:pt>
                <c:pt idx="34">
                  <c:v>11365</c:v>
                </c:pt>
                <c:pt idx="35">
                  <c:v>11735</c:v>
                </c:pt>
                <c:pt idx="36">
                  <c:v>11699</c:v>
                </c:pt>
                <c:pt idx="37">
                  <c:v>12180</c:v>
                </c:pt>
                <c:pt idx="38">
                  <c:v>12448</c:v>
                </c:pt>
                <c:pt idx="39">
                  <c:v>12481</c:v>
                </c:pt>
                <c:pt idx="40">
                  <c:v>12212</c:v>
                </c:pt>
                <c:pt idx="41">
                  <c:v>12544</c:v>
                </c:pt>
                <c:pt idx="42">
                  <c:v>12730</c:v>
                </c:pt>
                <c:pt idx="43">
                  <c:v>12703</c:v>
                </c:pt>
                <c:pt idx="44">
                  <c:v>13001</c:v>
                </c:pt>
                <c:pt idx="45">
                  <c:v>13301</c:v>
                </c:pt>
                <c:pt idx="46">
                  <c:v>13250</c:v>
                </c:pt>
                <c:pt idx="47">
                  <c:v>13276</c:v>
                </c:pt>
                <c:pt idx="48">
                  <c:v>13509</c:v>
                </c:pt>
                <c:pt idx="49">
                  <c:v>12710</c:v>
                </c:pt>
                <c:pt idx="50">
                  <c:v>13432</c:v>
                </c:pt>
                <c:pt idx="51">
                  <c:v>13448</c:v>
                </c:pt>
                <c:pt idx="52">
                  <c:v>13997</c:v>
                </c:pt>
                <c:pt idx="53">
                  <c:v>14889</c:v>
                </c:pt>
                <c:pt idx="54">
                  <c:v>13048</c:v>
                </c:pt>
                <c:pt idx="55">
                  <c:v>14245</c:v>
                </c:pt>
                <c:pt idx="56">
                  <c:v>14200</c:v>
                </c:pt>
                <c:pt idx="57">
                  <c:v>14526</c:v>
                </c:pt>
                <c:pt idx="58">
                  <c:v>14390</c:v>
                </c:pt>
                <c:pt idx="59">
                  <c:v>15300</c:v>
                </c:pt>
                <c:pt idx="60">
                  <c:v>14815</c:v>
                </c:pt>
                <c:pt idx="61">
                  <c:v>15052</c:v>
                </c:pt>
                <c:pt idx="62">
                  <c:v>15289</c:v>
                </c:pt>
                <c:pt idx="63">
                  <c:v>14824</c:v>
                </c:pt>
                <c:pt idx="64">
                  <c:v>15029</c:v>
                </c:pt>
                <c:pt idx="65">
                  <c:v>15249</c:v>
                </c:pt>
                <c:pt idx="66">
                  <c:v>15666</c:v>
                </c:pt>
                <c:pt idx="67">
                  <c:v>15730.5</c:v>
                </c:pt>
                <c:pt idx="68">
                  <c:v>15795</c:v>
                </c:pt>
                <c:pt idx="69">
                  <c:v>15986</c:v>
                </c:pt>
                <c:pt idx="70">
                  <c:v>16869</c:v>
                </c:pt>
                <c:pt idx="71">
                  <c:v>14567</c:v>
                </c:pt>
                <c:pt idx="72">
                  <c:v>15273</c:v>
                </c:pt>
                <c:pt idx="73">
                  <c:v>15813</c:v>
                </c:pt>
                <c:pt idx="74">
                  <c:v>15366</c:v>
                </c:pt>
                <c:pt idx="75">
                  <c:v>15552</c:v>
                </c:pt>
                <c:pt idx="76">
                  <c:v>14386</c:v>
                </c:pt>
                <c:pt idx="77">
                  <c:v>15330</c:v>
                </c:pt>
                <c:pt idx="78">
                  <c:v>15453</c:v>
                </c:pt>
                <c:pt idx="79">
                  <c:v>15144</c:v>
                </c:pt>
                <c:pt idx="80">
                  <c:v>16088</c:v>
                </c:pt>
                <c:pt idx="81">
                  <c:v>16470</c:v>
                </c:pt>
                <c:pt idx="82">
                  <c:v>15185</c:v>
                </c:pt>
                <c:pt idx="83">
                  <c:v>16094</c:v>
                </c:pt>
                <c:pt idx="84">
                  <c:v>16129</c:v>
                </c:pt>
                <c:pt idx="85">
                  <c:v>16044</c:v>
                </c:pt>
                <c:pt idx="86">
                  <c:v>15888</c:v>
                </c:pt>
                <c:pt idx="87">
                  <c:v>15305</c:v>
                </c:pt>
                <c:pt idx="88">
                  <c:v>15836</c:v>
                </c:pt>
                <c:pt idx="89">
                  <c:v>15484</c:v>
                </c:pt>
                <c:pt idx="90">
                  <c:v>15868</c:v>
                </c:pt>
                <c:pt idx="91">
                  <c:v>16409</c:v>
                </c:pt>
                <c:pt idx="92">
                  <c:v>16270</c:v>
                </c:pt>
                <c:pt idx="93">
                  <c:v>15740</c:v>
                </c:pt>
                <c:pt idx="94">
                  <c:v>15952</c:v>
                </c:pt>
                <c:pt idx="95">
                  <c:v>16277</c:v>
                </c:pt>
                <c:pt idx="96">
                  <c:v>15496</c:v>
                </c:pt>
                <c:pt idx="97">
                  <c:v>14872</c:v>
                </c:pt>
                <c:pt idx="98">
                  <c:v>14248</c:v>
                </c:pt>
                <c:pt idx="99">
                  <c:v>15943</c:v>
                </c:pt>
                <c:pt idx="100">
                  <c:v>15126</c:v>
                </c:pt>
                <c:pt idx="101">
                  <c:v>16080</c:v>
                </c:pt>
                <c:pt idx="102">
                  <c:v>15411</c:v>
                </c:pt>
                <c:pt idx="103">
                  <c:v>15991</c:v>
                </c:pt>
                <c:pt idx="104">
                  <c:v>15568</c:v>
                </c:pt>
                <c:pt idx="105">
                  <c:v>15980</c:v>
                </c:pt>
                <c:pt idx="106">
                  <c:v>15111</c:v>
                </c:pt>
                <c:pt idx="107">
                  <c:v>15224</c:v>
                </c:pt>
                <c:pt idx="108">
                  <c:v>15560</c:v>
                </c:pt>
                <c:pt idx="109">
                  <c:v>14040</c:v>
                </c:pt>
                <c:pt idx="110">
                  <c:v>14933</c:v>
                </c:pt>
                <c:pt idx="111">
                  <c:v>15657</c:v>
                </c:pt>
                <c:pt idx="112">
                  <c:v>15359</c:v>
                </c:pt>
                <c:pt idx="113">
                  <c:v>15359</c:v>
                </c:pt>
                <c:pt idx="114">
                  <c:v>15025</c:v>
                </c:pt>
                <c:pt idx="115">
                  <c:v>14337</c:v>
                </c:pt>
                <c:pt idx="116">
                  <c:v>14704</c:v>
                </c:pt>
                <c:pt idx="117">
                  <c:v>15096</c:v>
                </c:pt>
                <c:pt idx="118">
                  <c:v>15348</c:v>
                </c:pt>
                <c:pt idx="119">
                  <c:v>14820</c:v>
                </c:pt>
                <c:pt idx="120">
                  <c:v>15107</c:v>
                </c:pt>
                <c:pt idx="121">
                  <c:v>15240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0B-49A6-B512-FABA80543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265920"/>
        <c:axId val="780244288"/>
      </c:scatterChart>
      <c:valAx>
        <c:axId val="7802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 Production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44288"/>
        <c:crosses val="autoZero"/>
        <c:crossBetween val="midCat"/>
      </c:valAx>
      <c:valAx>
        <c:axId val="78024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Volume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265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Baseline milk volume curve (L/Day) Nikau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'Smoothed volume'!$S$8:$S$311</c:f>
              <c:numCache>
                <c:formatCode>General</c:formatCode>
                <c:ptCount val="304"/>
                <c:pt idx="0">
                  <c:v>-77</c:v>
                </c:pt>
                <c:pt idx="1">
                  <c:v>-76</c:v>
                </c:pt>
                <c:pt idx="2">
                  <c:v>-75</c:v>
                </c:pt>
                <c:pt idx="3">
                  <c:v>-74</c:v>
                </c:pt>
                <c:pt idx="4">
                  <c:v>-73</c:v>
                </c:pt>
                <c:pt idx="5">
                  <c:v>-72</c:v>
                </c:pt>
                <c:pt idx="6">
                  <c:v>-71</c:v>
                </c:pt>
                <c:pt idx="7">
                  <c:v>-70</c:v>
                </c:pt>
                <c:pt idx="8">
                  <c:v>-69</c:v>
                </c:pt>
                <c:pt idx="9">
                  <c:v>-68</c:v>
                </c:pt>
                <c:pt idx="10">
                  <c:v>-67</c:v>
                </c:pt>
                <c:pt idx="11">
                  <c:v>-66</c:v>
                </c:pt>
                <c:pt idx="12">
                  <c:v>-65</c:v>
                </c:pt>
                <c:pt idx="13">
                  <c:v>-64</c:v>
                </c:pt>
                <c:pt idx="14">
                  <c:v>-63</c:v>
                </c:pt>
                <c:pt idx="15">
                  <c:v>-62</c:v>
                </c:pt>
                <c:pt idx="16">
                  <c:v>-61</c:v>
                </c:pt>
                <c:pt idx="17">
                  <c:v>-60</c:v>
                </c:pt>
                <c:pt idx="18">
                  <c:v>-59</c:v>
                </c:pt>
                <c:pt idx="19">
                  <c:v>-58</c:v>
                </c:pt>
                <c:pt idx="20">
                  <c:v>-57</c:v>
                </c:pt>
                <c:pt idx="21">
                  <c:v>-56</c:v>
                </c:pt>
                <c:pt idx="22">
                  <c:v>-55</c:v>
                </c:pt>
                <c:pt idx="23">
                  <c:v>-54</c:v>
                </c:pt>
                <c:pt idx="24">
                  <c:v>-53</c:v>
                </c:pt>
                <c:pt idx="25">
                  <c:v>-52</c:v>
                </c:pt>
                <c:pt idx="26">
                  <c:v>-51</c:v>
                </c:pt>
                <c:pt idx="27">
                  <c:v>-50</c:v>
                </c:pt>
                <c:pt idx="28">
                  <c:v>-49</c:v>
                </c:pt>
                <c:pt idx="29">
                  <c:v>-48</c:v>
                </c:pt>
                <c:pt idx="30">
                  <c:v>-47</c:v>
                </c:pt>
                <c:pt idx="31">
                  <c:v>-46</c:v>
                </c:pt>
                <c:pt idx="32">
                  <c:v>-45</c:v>
                </c:pt>
                <c:pt idx="33">
                  <c:v>-44</c:v>
                </c:pt>
                <c:pt idx="34">
                  <c:v>-43</c:v>
                </c:pt>
                <c:pt idx="35">
                  <c:v>-42</c:v>
                </c:pt>
                <c:pt idx="36">
                  <c:v>-41</c:v>
                </c:pt>
                <c:pt idx="37">
                  <c:v>-40</c:v>
                </c:pt>
                <c:pt idx="38">
                  <c:v>-39</c:v>
                </c:pt>
                <c:pt idx="39">
                  <c:v>-38</c:v>
                </c:pt>
                <c:pt idx="40">
                  <c:v>-37</c:v>
                </c:pt>
                <c:pt idx="41">
                  <c:v>-36</c:v>
                </c:pt>
                <c:pt idx="42">
                  <c:v>-35</c:v>
                </c:pt>
                <c:pt idx="43">
                  <c:v>-34</c:v>
                </c:pt>
                <c:pt idx="44">
                  <c:v>-33</c:v>
                </c:pt>
                <c:pt idx="45">
                  <c:v>-32</c:v>
                </c:pt>
                <c:pt idx="46">
                  <c:v>-31</c:v>
                </c:pt>
                <c:pt idx="47">
                  <c:v>-30</c:v>
                </c:pt>
                <c:pt idx="48">
                  <c:v>-29</c:v>
                </c:pt>
                <c:pt idx="49">
                  <c:v>-28</c:v>
                </c:pt>
                <c:pt idx="50">
                  <c:v>-27</c:v>
                </c:pt>
                <c:pt idx="51">
                  <c:v>-26</c:v>
                </c:pt>
                <c:pt idx="52">
                  <c:v>-25</c:v>
                </c:pt>
                <c:pt idx="53">
                  <c:v>-24</c:v>
                </c:pt>
                <c:pt idx="54">
                  <c:v>-23</c:v>
                </c:pt>
                <c:pt idx="55">
                  <c:v>-22</c:v>
                </c:pt>
                <c:pt idx="56">
                  <c:v>-21</c:v>
                </c:pt>
                <c:pt idx="57">
                  <c:v>-20</c:v>
                </c:pt>
                <c:pt idx="58">
                  <c:v>-19</c:v>
                </c:pt>
                <c:pt idx="59">
                  <c:v>-18</c:v>
                </c:pt>
                <c:pt idx="60">
                  <c:v>-17</c:v>
                </c:pt>
                <c:pt idx="61">
                  <c:v>-16</c:v>
                </c:pt>
                <c:pt idx="62">
                  <c:v>-15</c:v>
                </c:pt>
                <c:pt idx="63">
                  <c:v>-14</c:v>
                </c:pt>
                <c:pt idx="64">
                  <c:v>-13</c:v>
                </c:pt>
                <c:pt idx="65">
                  <c:v>-12</c:v>
                </c:pt>
                <c:pt idx="66">
                  <c:v>-11</c:v>
                </c:pt>
                <c:pt idx="67">
                  <c:v>-10</c:v>
                </c:pt>
                <c:pt idx="68">
                  <c:v>-9</c:v>
                </c:pt>
                <c:pt idx="69">
                  <c:v>-8</c:v>
                </c:pt>
                <c:pt idx="70">
                  <c:v>-7</c:v>
                </c:pt>
                <c:pt idx="71">
                  <c:v>-6</c:v>
                </c:pt>
                <c:pt idx="72">
                  <c:v>-5</c:v>
                </c:pt>
                <c:pt idx="73">
                  <c:v>-4</c:v>
                </c:pt>
                <c:pt idx="74">
                  <c:v>-3</c:v>
                </c:pt>
                <c:pt idx="75">
                  <c:v>-2</c:v>
                </c:pt>
                <c:pt idx="76">
                  <c:v>-1</c:v>
                </c:pt>
                <c:pt idx="77">
                  <c:v>0</c:v>
                </c:pt>
                <c:pt idx="78">
                  <c:v>1</c:v>
                </c:pt>
                <c:pt idx="79">
                  <c:v>2</c:v>
                </c:pt>
                <c:pt idx="80">
                  <c:v>3</c:v>
                </c:pt>
                <c:pt idx="81">
                  <c:v>4</c:v>
                </c:pt>
                <c:pt idx="82">
                  <c:v>5</c:v>
                </c:pt>
                <c:pt idx="83">
                  <c:v>6</c:v>
                </c:pt>
                <c:pt idx="84">
                  <c:v>7</c:v>
                </c:pt>
                <c:pt idx="85">
                  <c:v>8</c:v>
                </c:pt>
                <c:pt idx="86">
                  <c:v>9</c:v>
                </c:pt>
                <c:pt idx="87">
                  <c:v>10</c:v>
                </c:pt>
                <c:pt idx="88">
                  <c:v>11</c:v>
                </c:pt>
                <c:pt idx="89">
                  <c:v>12</c:v>
                </c:pt>
                <c:pt idx="90">
                  <c:v>13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17</c:v>
                </c:pt>
                <c:pt idx="95">
                  <c:v>18</c:v>
                </c:pt>
                <c:pt idx="96">
                  <c:v>19</c:v>
                </c:pt>
                <c:pt idx="97">
                  <c:v>20</c:v>
                </c:pt>
                <c:pt idx="98">
                  <c:v>21</c:v>
                </c:pt>
                <c:pt idx="99">
                  <c:v>22</c:v>
                </c:pt>
                <c:pt idx="100">
                  <c:v>23</c:v>
                </c:pt>
                <c:pt idx="101">
                  <c:v>24</c:v>
                </c:pt>
                <c:pt idx="102">
                  <c:v>25</c:v>
                </c:pt>
                <c:pt idx="103">
                  <c:v>26</c:v>
                </c:pt>
                <c:pt idx="104">
                  <c:v>27</c:v>
                </c:pt>
                <c:pt idx="105">
                  <c:v>28</c:v>
                </c:pt>
                <c:pt idx="106">
                  <c:v>29</c:v>
                </c:pt>
                <c:pt idx="107">
                  <c:v>30</c:v>
                </c:pt>
                <c:pt idx="108">
                  <c:v>31</c:v>
                </c:pt>
                <c:pt idx="109">
                  <c:v>32</c:v>
                </c:pt>
                <c:pt idx="110">
                  <c:v>33</c:v>
                </c:pt>
                <c:pt idx="111">
                  <c:v>34</c:v>
                </c:pt>
                <c:pt idx="112">
                  <c:v>35</c:v>
                </c:pt>
                <c:pt idx="113">
                  <c:v>36</c:v>
                </c:pt>
                <c:pt idx="114">
                  <c:v>37</c:v>
                </c:pt>
                <c:pt idx="115">
                  <c:v>38</c:v>
                </c:pt>
                <c:pt idx="116">
                  <c:v>39</c:v>
                </c:pt>
                <c:pt idx="117">
                  <c:v>40</c:v>
                </c:pt>
                <c:pt idx="118">
                  <c:v>41</c:v>
                </c:pt>
                <c:pt idx="119">
                  <c:v>42</c:v>
                </c:pt>
                <c:pt idx="120">
                  <c:v>43</c:v>
                </c:pt>
                <c:pt idx="121">
                  <c:v>44</c:v>
                </c:pt>
                <c:pt idx="122">
                  <c:v>45</c:v>
                </c:pt>
                <c:pt idx="123">
                  <c:v>46</c:v>
                </c:pt>
                <c:pt idx="124">
                  <c:v>47</c:v>
                </c:pt>
                <c:pt idx="125">
                  <c:v>48</c:v>
                </c:pt>
                <c:pt idx="126">
                  <c:v>49</c:v>
                </c:pt>
                <c:pt idx="127">
                  <c:v>50</c:v>
                </c:pt>
                <c:pt idx="128">
                  <c:v>51</c:v>
                </c:pt>
                <c:pt idx="129">
                  <c:v>52</c:v>
                </c:pt>
                <c:pt idx="130">
                  <c:v>53</c:v>
                </c:pt>
                <c:pt idx="131">
                  <c:v>54</c:v>
                </c:pt>
                <c:pt idx="132">
                  <c:v>55</c:v>
                </c:pt>
                <c:pt idx="133">
                  <c:v>56</c:v>
                </c:pt>
                <c:pt idx="134">
                  <c:v>57</c:v>
                </c:pt>
                <c:pt idx="135">
                  <c:v>58</c:v>
                </c:pt>
                <c:pt idx="136">
                  <c:v>59</c:v>
                </c:pt>
                <c:pt idx="137">
                  <c:v>60</c:v>
                </c:pt>
                <c:pt idx="138">
                  <c:v>61</c:v>
                </c:pt>
                <c:pt idx="139">
                  <c:v>62</c:v>
                </c:pt>
                <c:pt idx="140">
                  <c:v>63</c:v>
                </c:pt>
                <c:pt idx="141">
                  <c:v>64</c:v>
                </c:pt>
                <c:pt idx="142">
                  <c:v>65</c:v>
                </c:pt>
                <c:pt idx="143">
                  <c:v>66</c:v>
                </c:pt>
                <c:pt idx="144">
                  <c:v>67</c:v>
                </c:pt>
                <c:pt idx="145">
                  <c:v>68</c:v>
                </c:pt>
                <c:pt idx="146">
                  <c:v>69</c:v>
                </c:pt>
                <c:pt idx="147">
                  <c:v>70</c:v>
                </c:pt>
                <c:pt idx="148">
                  <c:v>71</c:v>
                </c:pt>
                <c:pt idx="149">
                  <c:v>72</c:v>
                </c:pt>
                <c:pt idx="150">
                  <c:v>73</c:v>
                </c:pt>
                <c:pt idx="151">
                  <c:v>74</c:v>
                </c:pt>
                <c:pt idx="152">
                  <c:v>75</c:v>
                </c:pt>
                <c:pt idx="153">
                  <c:v>76</c:v>
                </c:pt>
                <c:pt idx="154">
                  <c:v>77</c:v>
                </c:pt>
                <c:pt idx="155">
                  <c:v>78</c:v>
                </c:pt>
                <c:pt idx="156">
                  <c:v>79</c:v>
                </c:pt>
                <c:pt idx="157">
                  <c:v>80</c:v>
                </c:pt>
                <c:pt idx="158">
                  <c:v>81</c:v>
                </c:pt>
                <c:pt idx="159">
                  <c:v>82</c:v>
                </c:pt>
                <c:pt idx="160">
                  <c:v>83</c:v>
                </c:pt>
                <c:pt idx="161">
                  <c:v>84</c:v>
                </c:pt>
                <c:pt idx="162">
                  <c:v>85</c:v>
                </c:pt>
                <c:pt idx="163">
                  <c:v>86</c:v>
                </c:pt>
                <c:pt idx="164">
                  <c:v>87</c:v>
                </c:pt>
                <c:pt idx="165">
                  <c:v>88</c:v>
                </c:pt>
                <c:pt idx="166">
                  <c:v>89</c:v>
                </c:pt>
                <c:pt idx="167">
                  <c:v>90</c:v>
                </c:pt>
                <c:pt idx="168">
                  <c:v>91</c:v>
                </c:pt>
                <c:pt idx="169">
                  <c:v>92</c:v>
                </c:pt>
                <c:pt idx="170">
                  <c:v>93</c:v>
                </c:pt>
                <c:pt idx="171">
                  <c:v>94</c:v>
                </c:pt>
                <c:pt idx="172">
                  <c:v>95</c:v>
                </c:pt>
                <c:pt idx="173">
                  <c:v>96</c:v>
                </c:pt>
                <c:pt idx="174">
                  <c:v>97</c:v>
                </c:pt>
                <c:pt idx="175">
                  <c:v>98</c:v>
                </c:pt>
                <c:pt idx="176">
                  <c:v>99</c:v>
                </c:pt>
                <c:pt idx="177">
                  <c:v>100</c:v>
                </c:pt>
                <c:pt idx="178">
                  <c:v>101</c:v>
                </c:pt>
                <c:pt idx="179">
                  <c:v>102</c:v>
                </c:pt>
                <c:pt idx="180">
                  <c:v>103</c:v>
                </c:pt>
                <c:pt idx="181">
                  <c:v>104</c:v>
                </c:pt>
                <c:pt idx="182">
                  <c:v>105</c:v>
                </c:pt>
                <c:pt idx="183">
                  <c:v>106</c:v>
                </c:pt>
                <c:pt idx="184">
                  <c:v>107</c:v>
                </c:pt>
                <c:pt idx="185">
                  <c:v>108</c:v>
                </c:pt>
                <c:pt idx="186">
                  <c:v>109</c:v>
                </c:pt>
                <c:pt idx="187">
                  <c:v>110</c:v>
                </c:pt>
                <c:pt idx="188">
                  <c:v>111</c:v>
                </c:pt>
                <c:pt idx="189">
                  <c:v>112</c:v>
                </c:pt>
                <c:pt idx="190">
                  <c:v>113</c:v>
                </c:pt>
                <c:pt idx="191">
                  <c:v>114</c:v>
                </c:pt>
                <c:pt idx="192">
                  <c:v>115</c:v>
                </c:pt>
                <c:pt idx="193">
                  <c:v>116</c:v>
                </c:pt>
                <c:pt idx="194">
                  <c:v>117</c:v>
                </c:pt>
                <c:pt idx="195">
                  <c:v>118</c:v>
                </c:pt>
                <c:pt idx="196">
                  <c:v>119</c:v>
                </c:pt>
                <c:pt idx="197">
                  <c:v>120</c:v>
                </c:pt>
                <c:pt idx="198">
                  <c:v>121</c:v>
                </c:pt>
                <c:pt idx="199">
                  <c:v>122</c:v>
                </c:pt>
                <c:pt idx="200">
                  <c:v>123</c:v>
                </c:pt>
                <c:pt idx="201">
                  <c:v>124</c:v>
                </c:pt>
                <c:pt idx="202">
                  <c:v>125</c:v>
                </c:pt>
                <c:pt idx="203">
                  <c:v>126</c:v>
                </c:pt>
                <c:pt idx="204">
                  <c:v>127</c:v>
                </c:pt>
                <c:pt idx="205">
                  <c:v>128</c:v>
                </c:pt>
                <c:pt idx="206">
                  <c:v>129</c:v>
                </c:pt>
                <c:pt idx="207">
                  <c:v>130</c:v>
                </c:pt>
                <c:pt idx="208">
                  <c:v>131</c:v>
                </c:pt>
                <c:pt idx="209">
                  <c:v>132</c:v>
                </c:pt>
                <c:pt idx="210">
                  <c:v>133</c:v>
                </c:pt>
                <c:pt idx="211">
                  <c:v>134</c:v>
                </c:pt>
                <c:pt idx="212">
                  <c:v>135</c:v>
                </c:pt>
                <c:pt idx="213">
                  <c:v>136</c:v>
                </c:pt>
                <c:pt idx="214">
                  <c:v>137</c:v>
                </c:pt>
                <c:pt idx="215">
                  <c:v>138</c:v>
                </c:pt>
                <c:pt idx="216">
                  <c:v>139</c:v>
                </c:pt>
                <c:pt idx="217">
                  <c:v>140</c:v>
                </c:pt>
                <c:pt idx="218">
                  <c:v>141</c:v>
                </c:pt>
                <c:pt idx="219">
                  <c:v>142</c:v>
                </c:pt>
                <c:pt idx="220">
                  <c:v>143</c:v>
                </c:pt>
                <c:pt idx="221">
                  <c:v>144</c:v>
                </c:pt>
                <c:pt idx="222">
                  <c:v>145</c:v>
                </c:pt>
                <c:pt idx="223">
                  <c:v>146</c:v>
                </c:pt>
                <c:pt idx="224">
                  <c:v>147</c:v>
                </c:pt>
                <c:pt idx="225">
                  <c:v>148</c:v>
                </c:pt>
                <c:pt idx="226">
                  <c:v>149</c:v>
                </c:pt>
                <c:pt idx="227">
                  <c:v>150</c:v>
                </c:pt>
                <c:pt idx="228">
                  <c:v>151</c:v>
                </c:pt>
                <c:pt idx="229">
                  <c:v>152</c:v>
                </c:pt>
                <c:pt idx="230">
                  <c:v>153</c:v>
                </c:pt>
                <c:pt idx="231">
                  <c:v>154</c:v>
                </c:pt>
                <c:pt idx="232">
                  <c:v>155</c:v>
                </c:pt>
                <c:pt idx="233">
                  <c:v>156</c:v>
                </c:pt>
                <c:pt idx="234">
                  <c:v>157</c:v>
                </c:pt>
                <c:pt idx="235">
                  <c:v>158</c:v>
                </c:pt>
                <c:pt idx="236">
                  <c:v>159</c:v>
                </c:pt>
                <c:pt idx="237">
                  <c:v>160</c:v>
                </c:pt>
                <c:pt idx="238">
                  <c:v>161</c:v>
                </c:pt>
                <c:pt idx="239">
                  <c:v>162</c:v>
                </c:pt>
                <c:pt idx="240">
                  <c:v>163</c:v>
                </c:pt>
                <c:pt idx="241">
                  <c:v>164</c:v>
                </c:pt>
                <c:pt idx="242">
                  <c:v>165</c:v>
                </c:pt>
                <c:pt idx="243">
                  <c:v>166</c:v>
                </c:pt>
                <c:pt idx="244">
                  <c:v>167</c:v>
                </c:pt>
                <c:pt idx="245">
                  <c:v>168</c:v>
                </c:pt>
                <c:pt idx="246">
                  <c:v>169</c:v>
                </c:pt>
                <c:pt idx="247">
                  <c:v>170</c:v>
                </c:pt>
                <c:pt idx="248">
                  <c:v>171</c:v>
                </c:pt>
                <c:pt idx="249">
                  <c:v>172</c:v>
                </c:pt>
                <c:pt idx="250">
                  <c:v>173</c:v>
                </c:pt>
                <c:pt idx="251">
                  <c:v>174</c:v>
                </c:pt>
                <c:pt idx="252">
                  <c:v>175</c:v>
                </c:pt>
                <c:pt idx="253">
                  <c:v>176</c:v>
                </c:pt>
                <c:pt idx="254">
                  <c:v>177</c:v>
                </c:pt>
                <c:pt idx="255">
                  <c:v>178</c:v>
                </c:pt>
                <c:pt idx="256">
                  <c:v>179</c:v>
                </c:pt>
                <c:pt idx="257">
                  <c:v>180</c:v>
                </c:pt>
                <c:pt idx="258">
                  <c:v>181</c:v>
                </c:pt>
                <c:pt idx="259">
                  <c:v>182</c:v>
                </c:pt>
                <c:pt idx="260">
                  <c:v>183</c:v>
                </c:pt>
                <c:pt idx="261">
                  <c:v>184</c:v>
                </c:pt>
                <c:pt idx="262">
                  <c:v>185</c:v>
                </c:pt>
                <c:pt idx="263">
                  <c:v>186</c:v>
                </c:pt>
                <c:pt idx="264">
                  <c:v>187</c:v>
                </c:pt>
                <c:pt idx="265">
                  <c:v>188</c:v>
                </c:pt>
                <c:pt idx="266">
                  <c:v>189</c:v>
                </c:pt>
                <c:pt idx="267">
                  <c:v>190</c:v>
                </c:pt>
                <c:pt idx="268">
                  <c:v>191</c:v>
                </c:pt>
                <c:pt idx="269">
                  <c:v>192</c:v>
                </c:pt>
                <c:pt idx="270">
                  <c:v>193</c:v>
                </c:pt>
                <c:pt idx="271">
                  <c:v>194</c:v>
                </c:pt>
                <c:pt idx="272">
                  <c:v>195</c:v>
                </c:pt>
                <c:pt idx="273">
                  <c:v>196</c:v>
                </c:pt>
                <c:pt idx="274">
                  <c:v>197</c:v>
                </c:pt>
                <c:pt idx="275">
                  <c:v>198</c:v>
                </c:pt>
                <c:pt idx="276">
                  <c:v>199</c:v>
                </c:pt>
                <c:pt idx="277">
                  <c:v>200</c:v>
                </c:pt>
                <c:pt idx="278">
                  <c:v>201</c:v>
                </c:pt>
                <c:pt idx="279">
                  <c:v>202</c:v>
                </c:pt>
                <c:pt idx="280">
                  <c:v>203</c:v>
                </c:pt>
                <c:pt idx="281">
                  <c:v>204</c:v>
                </c:pt>
                <c:pt idx="282">
                  <c:v>205</c:v>
                </c:pt>
                <c:pt idx="283">
                  <c:v>206</c:v>
                </c:pt>
                <c:pt idx="284">
                  <c:v>207</c:v>
                </c:pt>
                <c:pt idx="285">
                  <c:v>208</c:v>
                </c:pt>
                <c:pt idx="286">
                  <c:v>209</c:v>
                </c:pt>
                <c:pt idx="287">
                  <c:v>210</c:v>
                </c:pt>
                <c:pt idx="288">
                  <c:v>211</c:v>
                </c:pt>
                <c:pt idx="289">
                  <c:v>212</c:v>
                </c:pt>
                <c:pt idx="290">
                  <c:v>213</c:v>
                </c:pt>
                <c:pt idx="291">
                  <c:v>214</c:v>
                </c:pt>
                <c:pt idx="292">
                  <c:v>215</c:v>
                </c:pt>
                <c:pt idx="293">
                  <c:v>216</c:v>
                </c:pt>
                <c:pt idx="294">
                  <c:v>217</c:v>
                </c:pt>
                <c:pt idx="295">
                  <c:v>218</c:v>
                </c:pt>
                <c:pt idx="296">
                  <c:v>219</c:v>
                </c:pt>
                <c:pt idx="297">
                  <c:v>220</c:v>
                </c:pt>
                <c:pt idx="298">
                  <c:v>221</c:v>
                </c:pt>
                <c:pt idx="299">
                  <c:v>222</c:v>
                </c:pt>
                <c:pt idx="300">
                  <c:v>223</c:v>
                </c:pt>
                <c:pt idx="301">
                  <c:v>224</c:v>
                </c:pt>
                <c:pt idx="302">
                  <c:v>225</c:v>
                </c:pt>
                <c:pt idx="303">
                  <c:v>226</c:v>
                </c:pt>
              </c:numCache>
            </c:numRef>
          </c:xVal>
          <c:yVal>
            <c:numRef>
              <c:f>'Smoothed volume'!$T$8:$T$311</c:f>
              <c:numCache>
                <c:formatCode>General</c:formatCode>
                <c:ptCount val="304"/>
                <c:pt idx="0">
                  <c:v>242</c:v>
                </c:pt>
                <c:pt idx="1">
                  <c:v>437</c:v>
                </c:pt>
                <c:pt idx="2">
                  <c:v>614</c:v>
                </c:pt>
                <c:pt idx="3">
                  <c:v>865</c:v>
                </c:pt>
                <c:pt idx="4">
                  <c:v>1113</c:v>
                </c:pt>
                <c:pt idx="5">
                  <c:v>1479</c:v>
                </c:pt>
                <c:pt idx="6">
                  <c:v>1795</c:v>
                </c:pt>
                <c:pt idx="7">
                  <c:v>2167</c:v>
                </c:pt>
                <c:pt idx="8">
                  <c:v>2458</c:v>
                </c:pt>
                <c:pt idx="9">
                  <c:v>2786</c:v>
                </c:pt>
                <c:pt idx="10">
                  <c:v>3068</c:v>
                </c:pt>
                <c:pt idx="11">
                  <c:v>3427</c:v>
                </c:pt>
                <c:pt idx="12">
                  <c:v>3773</c:v>
                </c:pt>
                <c:pt idx="13">
                  <c:v>4185</c:v>
                </c:pt>
                <c:pt idx="14">
                  <c:v>4581</c:v>
                </c:pt>
                <c:pt idx="15">
                  <c:v>7172</c:v>
                </c:pt>
                <c:pt idx="16">
                  <c:v>7583</c:v>
                </c:pt>
                <c:pt idx="17">
                  <c:v>7972</c:v>
                </c:pt>
                <c:pt idx="18">
                  <c:v>8357</c:v>
                </c:pt>
                <c:pt idx="19">
                  <c:v>8726</c:v>
                </c:pt>
                <c:pt idx="20">
                  <c:v>9066</c:v>
                </c:pt>
                <c:pt idx="21">
                  <c:v>9352</c:v>
                </c:pt>
                <c:pt idx="22">
                  <c:v>9588</c:v>
                </c:pt>
                <c:pt idx="23">
                  <c:v>9837</c:v>
                </c:pt>
                <c:pt idx="24">
                  <c:v>10114</c:v>
                </c:pt>
                <c:pt idx="25">
                  <c:v>10398</c:v>
                </c:pt>
                <c:pt idx="26">
                  <c:v>9568</c:v>
                </c:pt>
                <c:pt idx="27">
                  <c:v>9881</c:v>
                </c:pt>
                <c:pt idx="28">
                  <c:v>10199</c:v>
                </c:pt>
                <c:pt idx="29">
                  <c:v>10369</c:v>
                </c:pt>
                <c:pt idx="30">
                  <c:v>10556</c:v>
                </c:pt>
                <c:pt idx="31">
                  <c:v>10785</c:v>
                </c:pt>
                <c:pt idx="32">
                  <c:v>10958</c:v>
                </c:pt>
                <c:pt idx="33">
                  <c:v>11098</c:v>
                </c:pt>
                <c:pt idx="34">
                  <c:v>11319</c:v>
                </c:pt>
                <c:pt idx="35">
                  <c:v>11490</c:v>
                </c:pt>
                <c:pt idx="36">
                  <c:v>11646</c:v>
                </c:pt>
                <c:pt idx="37">
                  <c:v>11853</c:v>
                </c:pt>
                <c:pt idx="38">
                  <c:v>12001</c:v>
                </c:pt>
                <c:pt idx="39">
                  <c:v>12169</c:v>
                </c:pt>
                <c:pt idx="40">
                  <c:v>12345</c:v>
                </c:pt>
                <c:pt idx="41">
                  <c:v>12504</c:v>
                </c:pt>
                <c:pt idx="42">
                  <c:v>12594</c:v>
                </c:pt>
                <c:pt idx="43">
                  <c:v>12791</c:v>
                </c:pt>
                <c:pt idx="44">
                  <c:v>12997</c:v>
                </c:pt>
                <c:pt idx="45">
                  <c:v>13205</c:v>
                </c:pt>
                <c:pt idx="46">
                  <c:v>13382</c:v>
                </c:pt>
                <c:pt idx="47">
                  <c:v>13552</c:v>
                </c:pt>
                <c:pt idx="48">
                  <c:v>13673</c:v>
                </c:pt>
                <c:pt idx="49">
                  <c:v>13846</c:v>
                </c:pt>
                <c:pt idx="50">
                  <c:v>13927</c:v>
                </c:pt>
                <c:pt idx="51">
                  <c:v>14086</c:v>
                </c:pt>
                <c:pt idx="52">
                  <c:v>14262</c:v>
                </c:pt>
                <c:pt idx="53">
                  <c:v>14427</c:v>
                </c:pt>
                <c:pt idx="54">
                  <c:v>14597</c:v>
                </c:pt>
                <c:pt idx="55">
                  <c:v>14540</c:v>
                </c:pt>
                <c:pt idx="56">
                  <c:v>14771</c:v>
                </c:pt>
                <c:pt idx="57">
                  <c:v>14963</c:v>
                </c:pt>
                <c:pt idx="58">
                  <c:v>15092</c:v>
                </c:pt>
                <c:pt idx="59">
                  <c:v>15257</c:v>
                </c:pt>
                <c:pt idx="60">
                  <c:v>15636</c:v>
                </c:pt>
                <c:pt idx="61">
                  <c:v>15628</c:v>
                </c:pt>
                <c:pt idx="62">
                  <c:v>15707</c:v>
                </c:pt>
                <c:pt idx="63">
                  <c:v>15760</c:v>
                </c:pt>
                <c:pt idx="64">
                  <c:v>15729</c:v>
                </c:pt>
                <c:pt idx="65">
                  <c:v>15749</c:v>
                </c:pt>
                <c:pt idx="66">
                  <c:v>15848</c:v>
                </c:pt>
                <c:pt idx="67">
                  <c:v>15913</c:v>
                </c:pt>
                <c:pt idx="68">
                  <c:v>16018</c:v>
                </c:pt>
                <c:pt idx="69">
                  <c:v>16159</c:v>
                </c:pt>
                <c:pt idx="70">
                  <c:v>16292</c:v>
                </c:pt>
                <c:pt idx="71">
                  <c:v>16440</c:v>
                </c:pt>
                <c:pt idx="72">
                  <c:v>16490</c:v>
                </c:pt>
                <c:pt idx="73">
                  <c:v>16664</c:v>
                </c:pt>
                <c:pt idx="74">
                  <c:v>16723</c:v>
                </c:pt>
                <c:pt idx="75">
                  <c:v>16864</c:v>
                </c:pt>
                <c:pt idx="76">
                  <c:v>16982</c:v>
                </c:pt>
                <c:pt idx="77">
                  <c:v>17110</c:v>
                </c:pt>
                <c:pt idx="78">
                  <c:v>16929</c:v>
                </c:pt>
                <c:pt idx="79">
                  <c:v>16861</c:v>
                </c:pt>
                <c:pt idx="80">
                  <c:v>16702</c:v>
                </c:pt>
                <c:pt idx="81">
                  <c:v>16506</c:v>
                </c:pt>
                <c:pt idx="82">
                  <c:v>16402</c:v>
                </c:pt>
                <c:pt idx="83">
                  <c:v>16519</c:v>
                </c:pt>
                <c:pt idx="84">
                  <c:v>16513</c:v>
                </c:pt>
                <c:pt idx="85">
                  <c:v>16467</c:v>
                </c:pt>
                <c:pt idx="86">
                  <c:v>16435</c:v>
                </c:pt>
                <c:pt idx="87">
                  <c:v>16353</c:v>
                </c:pt>
                <c:pt idx="88">
                  <c:v>16207</c:v>
                </c:pt>
                <c:pt idx="89">
                  <c:v>16154</c:v>
                </c:pt>
                <c:pt idx="90">
                  <c:v>16105</c:v>
                </c:pt>
                <c:pt idx="91">
                  <c:v>16154</c:v>
                </c:pt>
                <c:pt idx="92">
                  <c:v>16130</c:v>
                </c:pt>
                <c:pt idx="93">
                  <c:v>16216</c:v>
                </c:pt>
                <c:pt idx="94">
                  <c:v>16197</c:v>
                </c:pt>
                <c:pt idx="95">
                  <c:v>16265</c:v>
                </c:pt>
                <c:pt idx="96">
                  <c:v>16215</c:v>
                </c:pt>
                <c:pt idx="97">
                  <c:v>16261</c:v>
                </c:pt>
                <c:pt idx="98">
                  <c:v>16090</c:v>
                </c:pt>
                <c:pt idx="99">
                  <c:v>16041</c:v>
                </c:pt>
                <c:pt idx="100">
                  <c:v>15865</c:v>
                </c:pt>
                <c:pt idx="101">
                  <c:v>15816</c:v>
                </c:pt>
                <c:pt idx="102">
                  <c:v>15721</c:v>
                </c:pt>
                <c:pt idx="103">
                  <c:v>15821</c:v>
                </c:pt>
                <c:pt idx="104">
                  <c:v>15869</c:v>
                </c:pt>
                <c:pt idx="105">
                  <c:v>16023</c:v>
                </c:pt>
                <c:pt idx="106">
                  <c:v>15952</c:v>
                </c:pt>
                <c:pt idx="107">
                  <c:v>15892</c:v>
                </c:pt>
                <c:pt idx="108">
                  <c:v>15788</c:v>
                </c:pt>
                <c:pt idx="109">
                  <c:v>15663</c:v>
                </c:pt>
                <c:pt idx="110">
                  <c:v>15499</c:v>
                </c:pt>
                <c:pt idx="111">
                  <c:v>15406</c:v>
                </c:pt>
                <c:pt idx="112">
                  <c:v>15292</c:v>
                </c:pt>
                <c:pt idx="113">
                  <c:v>15156</c:v>
                </c:pt>
                <c:pt idx="114">
                  <c:v>15134</c:v>
                </c:pt>
                <c:pt idx="115">
                  <c:v>15078</c:v>
                </c:pt>
                <c:pt idx="116">
                  <c:v>15118</c:v>
                </c:pt>
                <c:pt idx="117">
                  <c:v>15138</c:v>
                </c:pt>
                <c:pt idx="118">
                  <c:v>15147</c:v>
                </c:pt>
                <c:pt idx="119">
                  <c:v>15119</c:v>
                </c:pt>
                <c:pt idx="120">
                  <c:v>15147</c:v>
                </c:pt>
                <c:pt idx="121">
                  <c:v>15241</c:v>
                </c:pt>
                <c:pt idx="122">
                  <c:v>14966</c:v>
                </c:pt>
                <c:pt idx="123">
                  <c:v>14945</c:v>
                </c:pt>
                <c:pt idx="124">
                  <c:v>14810</c:v>
                </c:pt>
                <c:pt idx="125">
                  <c:v>14729</c:v>
                </c:pt>
                <c:pt idx="126">
                  <c:v>14486</c:v>
                </c:pt>
                <c:pt idx="127">
                  <c:v>14625</c:v>
                </c:pt>
                <c:pt idx="128">
                  <c:v>14495</c:v>
                </c:pt>
                <c:pt idx="129">
                  <c:v>14411</c:v>
                </c:pt>
                <c:pt idx="130">
                  <c:v>14219</c:v>
                </c:pt>
                <c:pt idx="131">
                  <c:v>14055</c:v>
                </c:pt>
                <c:pt idx="132">
                  <c:v>13855</c:v>
                </c:pt>
                <c:pt idx="133">
                  <c:v>13931</c:v>
                </c:pt>
                <c:pt idx="134">
                  <c:v>13973</c:v>
                </c:pt>
                <c:pt idx="135">
                  <c:v>13650</c:v>
                </c:pt>
                <c:pt idx="136">
                  <c:v>13741</c:v>
                </c:pt>
                <c:pt idx="137">
                  <c:v>13881</c:v>
                </c:pt>
                <c:pt idx="138">
                  <c:v>13755</c:v>
                </c:pt>
                <c:pt idx="139">
                  <c:v>13675</c:v>
                </c:pt>
                <c:pt idx="140">
                  <c:v>14058</c:v>
                </c:pt>
                <c:pt idx="141">
                  <c:v>13996</c:v>
                </c:pt>
                <c:pt idx="142">
                  <c:v>13954</c:v>
                </c:pt>
                <c:pt idx="143">
                  <c:v>13949</c:v>
                </c:pt>
                <c:pt idx="144">
                  <c:v>13962</c:v>
                </c:pt>
                <c:pt idx="145">
                  <c:v>13942</c:v>
                </c:pt>
                <c:pt idx="146">
                  <c:v>13926</c:v>
                </c:pt>
                <c:pt idx="147">
                  <c:v>13909</c:v>
                </c:pt>
                <c:pt idx="148">
                  <c:v>13912</c:v>
                </c:pt>
                <c:pt idx="149">
                  <c:v>13893</c:v>
                </c:pt>
                <c:pt idx="150">
                  <c:v>13954</c:v>
                </c:pt>
                <c:pt idx="151">
                  <c:v>14016</c:v>
                </c:pt>
                <c:pt idx="152">
                  <c:v>14030</c:v>
                </c:pt>
                <c:pt idx="153">
                  <c:v>13988</c:v>
                </c:pt>
                <c:pt idx="154">
                  <c:v>13976</c:v>
                </c:pt>
                <c:pt idx="155">
                  <c:v>13871</c:v>
                </c:pt>
                <c:pt idx="156">
                  <c:v>13714</c:v>
                </c:pt>
                <c:pt idx="157">
                  <c:v>13608</c:v>
                </c:pt>
                <c:pt idx="158">
                  <c:v>13612</c:v>
                </c:pt>
                <c:pt idx="159">
                  <c:v>13586</c:v>
                </c:pt>
                <c:pt idx="160">
                  <c:v>13559</c:v>
                </c:pt>
                <c:pt idx="161">
                  <c:v>13708</c:v>
                </c:pt>
                <c:pt idx="162">
                  <c:v>13737</c:v>
                </c:pt>
                <c:pt idx="163">
                  <c:v>13720</c:v>
                </c:pt>
                <c:pt idx="164">
                  <c:v>13636</c:v>
                </c:pt>
                <c:pt idx="165">
                  <c:v>13517</c:v>
                </c:pt>
                <c:pt idx="166">
                  <c:v>13355</c:v>
                </c:pt>
                <c:pt idx="167">
                  <c:v>13331</c:v>
                </c:pt>
                <c:pt idx="168">
                  <c:v>13299</c:v>
                </c:pt>
                <c:pt idx="169">
                  <c:v>13350</c:v>
                </c:pt>
                <c:pt idx="170">
                  <c:v>13421</c:v>
                </c:pt>
                <c:pt idx="171">
                  <c:v>13403</c:v>
                </c:pt>
                <c:pt idx="172">
                  <c:v>13313</c:v>
                </c:pt>
                <c:pt idx="173">
                  <c:v>13244</c:v>
                </c:pt>
                <c:pt idx="174">
                  <c:v>13123</c:v>
                </c:pt>
                <c:pt idx="175">
                  <c:v>13059</c:v>
                </c:pt>
                <c:pt idx="176">
                  <c:v>13038</c:v>
                </c:pt>
                <c:pt idx="177">
                  <c:v>13045</c:v>
                </c:pt>
                <c:pt idx="178">
                  <c:v>12882</c:v>
                </c:pt>
                <c:pt idx="179">
                  <c:v>12777</c:v>
                </c:pt>
                <c:pt idx="180">
                  <c:v>12651</c:v>
                </c:pt>
                <c:pt idx="181">
                  <c:v>12491</c:v>
                </c:pt>
                <c:pt idx="182">
                  <c:v>12368</c:v>
                </c:pt>
                <c:pt idx="183">
                  <c:v>12374</c:v>
                </c:pt>
                <c:pt idx="184">
                  <c:v>12301</c:v>
                </c:pt>
                <c:pt idx="185">
                  <c:v>12291</c:v>
                </c:pt>
                <c:pt idx="186">
                  <c:v>12293</c:v>
                </c:pt>
                <c:pt idx="187">
                  <c:v>12248</c:v>
                </c:pt>
                <c:pt idx="188">
                  <c:v>12220</c:v>
                </c:pt>
                <c:pt idx="189">
                  <c:v>12231</c:v>
                </c:pt>
                <c:pt idx="190">
                  <c:v>12145</c:v>
                </c:pt>
                <c:pt idx="191">
                  <c:v>12086</c:v>
                </c:pt>
                <c:pt idx="192">
                  <c:v>11937</c:v>
                </c:pt>
                <c:pt idx="193">
                  <c:v>11833</c:v>
                </c:pt>
                <c:pt idx="194">
                  <c:v>11780</c:v>
                </c:pt>
                <c:pt idx="195">
                  <c:v>11657</c:v>
                </c:pt>
                <c:pt idx="196">
                  <c:v>11582</c:v>
                </c:pt>
                <c:pt idx="197">
                  <c:v>11611</c:v>
                </c:pt>
                <c:pt idx="198">
                  <c:v>11536</c:v>
                </c:pt>
                <c:pt idx="199">
                  <c:v>11418</c:v>
                </c:pt>
                <c:pt idx="200">
                  <c:v>11312</c:v>
                </c:pt>
                <c:pt idx="201">
                  <c:v>11123</c:v>
                </c:pt>
                <c:pt idx="202">
                  <c:v>10963</c:v>
                </c:pt>
                <c:pt idx="203">
                  <c:v>10831</c:v>
                </c:pt>
                <c:pt idx="204">
                  <c:v>10636</c:v>
                </c:pt>
                <c:pt idx="205">
                  <c:v>10504</c:v>
                </c:pt>
                <c:pt idx="206">
                  <c:v>10340</c:v>
                </c:pt>
                <c:pt idx="207">
                  <c:v>10207</c:v>
                </c:pt>
                <c:pt idx="208">
                  <c:v>10057</c:v>
                </c:pt>
                <c:pt idx="209">
                  <c:v>9889</c:v>
                </c:pt>
                <c:pt idx="210">
                  <c:v>9771</c:v>
                </c:pt>
                <c:pt idx="211">
                  <c:v>9713</c:v>
                </c:pt>
                <c:pt idx="212">
                  <c:v>9678</c:v>
                </c:pt>
                <c:pt idx="213">
                  <c:v>9632</c:v>
                </c:pt>
                <c:pt idx="214">
                  <c:v>9782</c:v>
                </c:pt>
                <c:pt idx="215">
                  <c:v>9781</c:v>
                </c:pt>
                <c:pt idx="216">
                  <c:v>9855</c:v>
                </c:pt>
                <c:pt idx="217">
                  <c:v>9807</c:v>
                </c:pt>
                <c:pt idx="218">
                  <c:v>9847</c:v>
                </c:pt>
                <c:pt idx="219">
                  <c:v>9741</c:v>
                </c:pt>
                <c:pt idx="220">
                  <c:v>9775</c:v>
                </c:pt>
                <c:pt idx="221">
                  <c:v>9685</c:v>
                </c:pt>
                <c:pt idx="222">
                  <c:v>9686</c:v>
                </c:pt>
                <c:pt idx="223">
                  <c:v>9615</c:v>
                </c:pt>
                <c:pt idx="224">
                  <c:v>9566</c:v>
                </c:pt>
                <c:pt idx="225">
                  <c:v>9511</c:v>
                </c:pt>
                <c:pt idx="226">
                  <c:v>9453</c:v>
                </c:pt>
                <c:pt idx="227">
                  <c:v>9414</c:v>
                </c:pt>
                <c:pt idx="228">
                  <c:v>9423</c:v>
                </c:pt>
                <c:pt idx="229">
                  <c:v>9465</c:v>
                </c:pt>
                <c:pt idx="230">
                  <c:v>9513</c:v>
                </c:pt>
                <c:pt idx="231">
                  <c:v>9615</c:v>
                </c:pt>
                <c:pt idx="232">
                  <c:v>9770</c:v>
                </c:pt>
                <c:pt idx="233">
                  <c:v>9857</c:v>
                </c:pt>
                <c:pt idx="234">
                  <c:v>9792</c:v>
                </c:pt>
                <c:pt idx="235">
                  <c:v>9748</c:v>
                </c:pt>
                <c:pt idx="236">
                  <c:v>9756</c:v>
                </c:pt>
                <c:pt idx="237">
                  <c:v>9668</c:v>
                </c:pt>
                <c:pt idx="238">
                  <c:v>9641</c:v>
                </c:pt>
                <c:pt idx="239">
                  <c:v>9733</c:v>
                </c:pt>
                <c:pt idx="240">
                  <c:v>9874</c:v>
                </c:pt>
                <c:pt idx="241">
                  <c:v>9926</c:v>
                </c:pt>
                <c:pt idx="242">
                  <c:v>10050</c:v>
                </c:pt>
                <c:pt idx="243">
                  <c:v>10140</c:v>
                </c:pt>
                <c:pt idx="244">
                  <c:v>10305</c:v>
                </c:pt>
                <c:pt idx="245">
                  <c:v>10377</c:v>
                </c:pt>
                <c:pt idx="246">
                  <c:v>10510</c:v>
                </c:pt>
                <c:pt idx="247">
                  <c:v>10577</c:v>
                </c:pt>
                <c:pt idx="248">
                  <c:v>10689</c:v>
                </c:pt>
                <c:pt idx="249">
                  <c:v>10712</c:v>
                </c:pt>
                <c:pt idx="250">
                  <c:v>10773</c:v>
                </c:pt>
                <c:pt idx="251">
                  <c:v>10861</c:v>
                </c:pt>
                <c:pt idx="252">
                  <c:v>10878</c:v>
                </c:pt>
                <c:pt idx="253">
                  <c:v>10801</c:v>
                </c:pt>
                <c:pt idx="254">
                  <c:v>10804</c:v>
                </c:pt>
                <c:pt idx="255">
                  <c:v>10733</c:v>
                </c:pt>
                <c:pt idx="256">
                  <c:v>10620</c:v>
                </c:pt>
                <c:pt idx="257">
                  <c:v>10572</c:v>
                </c:pt>
                <c:pt idx="258">
                  <c:v>10528</c:v>
                </c:pt>
                <c:pt idx="259">
                  <c:v>10559</c:v>
                </c:pt>
                <c:pt idx="260">
                  <c:v>10584</c:v>
                </c:pt>
                <c:pt idx="261">
                  <c:v>10624</c:v>
                </c:pt>
                <c:pt idx="262">
                  <c:v>10608</c:v>
                </c:pt>
                <c:pt idx="263">
                  <c:v>10595</c:v>
                </c:pt>
                <c:pt idx="264">
                  <c:v>10468</c:v>
                </c:pt>
                <c:pt idx="265">
                  <c:v>10417</c:v>
                </c:pt>
                <c:pt idx="266">
                  <c:v>10267</c:v>
                </c:pt>
                <c:pt idx="267">
                  <c:v>10195</c:v>
                </c:pt>
                <c:pt idx="268">
                  <c:v>10149</c:v>
                </c:pt>
                <c:pt idx="269">
                  <c:v>10033</c:v>
                </c:pt>
                <c:pt idx="270">
                  <c:v>9917</c:v>
                </c:pt>
                <c:pt idx="271">
                  <c:v>9903</c:v>
                </c:pt>
                <c:pt idx="272">
                  <c:v>9817</c:v>
                </c:pt>
                <c:pt idx="273">
                  <c:v>9739</c:v>
                </c:pt>
                <c:pt idx="274">
                  <c:v>9712</c:v>
                </c:pt>
                <c:pt idx="275">
                  <c:v>9635</c:v>
                </c:pt>
                <c:pt idx="276">
                  <c:v>9480</c:v>
                </c:pt>
                <c:pt idx="277">
                  <c:v>9406</c:v>
                </c:pt>
                <c:pt idx="278">
                  <c:v>9400</c:v>
                </c:pt>
                <c:pt idx="279">
                  <c:v>9380</c:v>
                </c:pt>
                <c:pt idx="280">
                  <c:v>9322</c:v>
                </c:pt>
                <c:pt idx="281">
                  <c:v>9302</c:v>
                </c:pt>
                <c:pt idx="282">
                  <c:v>9231</c:v>
                </c:pt>
                <c:pt idx="283">
                  <c:v>9148</c:v>
                </c:pt>
                <c:pt idx="284">
                  <c:v>9012</c:v>
                </c:pt>
                <c:pt idx="285">
                  <c:v>8844</c:v>
                </c:pt>
                <c:pt idx="286">
                  <c:v>8788</c:v>
                </c:pt>
                <c:pt idx="287">
                  <c:v>8767</c:v>
                </c:pt>
                <c:pt idx="288">
                  <c:v>8421</c:v>
                </c:pt>
                <c:pt idx="289">
                  <c:v>8241</c:v>
                </c:pt>
                <c:pt idx="290">
                  <c:v>7889</c:v>
                </c:pt>
                <c:pt idx="291">
                  <c:v>7735</c:v>
                </c:pt>
                <c:pt idx="292">
                  <c:v>7443</c:v>
                </c:pt>
                <c:pt idx="293">
                  <c:v>7396</c:v>
                </c:pt>
                <c:pt idx="294">
                  <c:v>7238</c:v>
                </c:pt>
                <c:pt idx="295">
                  <c:v>7194</c:v>
                </c:pt>
                <c:pt idx="296">
                  <c:v>6651</c:v>
                </c:pt>
                <c:pt idx="297">
                  <c:v>6160</c:v>
                </c:pt>
                <c:pt idx="298">
                  <c:v>5647</c:v>
                </c:pt>
                <c:pt idx="299">
                  <c:v>4971</c:v>
                </c:pt>
                <c:pt idx="300">
                  <c:v>4260</c:v>
                </c:pt>
                <c:pt idx="301">
                  <c:v>2864</c:v>
                </c:pt>
                <c:pt idx="302">
                  <c:v>2251</c:v>
                </c:pt>
                <c:pt idx="303">
                  <c:v>1709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6-489B-B2A3-85F4621A9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268752"/>
        <c:axId val="1699269168"/>
      </c:scatterChart>
      <c:valAx>
        <c:axId val="169926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269168"/>
        <c:crosses val="autoZero"/>
        <c:crossBetween val="midCat"/>
      </c:valAx>
      <c:valAx>
        <c:axId val="169926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Milk yield (L/day)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26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Milk Solids per Cow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'MS per cow per day'!$J$8:$J$331</c:f>
              <c:numCache>
                <c:formatCode>General</c:formatCode>
                <c:ptCount val="324"/>
                <c:pt idx="0">
                  <c:v>-80</c:v>
                </c:pt>
                <c:pt idx="1">
                  <c:v>-79</c:v>
                </c:pt>
                <c:pt idx="2">
                  <c:v>-78</c:v>
                </c:pt>
                <c:pt idx="3">
                  <c:v>-77</c:v>
                </c:pt>
                <c:pt idx="4">
                  <c:v>-76</c:v>
                </c:pt>
                <c:pt idx="5">
                  <c:v>-75</c:v>
                </c:pt>
                <c:pt idx="6">
                  <c:v>-74</c:v>
                </c:pt>
                <c:pt idx="7">
                  <c:v>-73</c:v>
                </c:pt>
                <c:pt idx="8">
                  <c:v>-72</c:v>
                </c:pt>
                <c:pt idx="9">
                  <c:v>-71</c:v>
                </c:pt>
                <c:pt idx="10">
                  <c:v>-70</c:v>
                </c:pt>
                <c:pt idx="11">
                  <c:v>-69</c:v>
                </c:pt>
                <c:pt idx="12">
                  <c:v>-68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-64</c:v>
                </c:pt>
                <c:pt idx="17">
                  <c:v>-63</c:v>
                </c:pt>
                <c:pt idx="18">
                  <c:v>-62</c:v>
                </c:pt>
                <c:pt idx="19">
                  <c:v>-61</c:v>
                </c:pt>
                <c:pt idx="20">
                  <c:v>-60</c:v>
                </c:pt>
                <c:pt idx="21">
                  <c:v>-59</c:v>
                </c:pt>
                <c:pt idx="22">
                  <c:v>-58</c:v>
                </c:pt>
                <c:pt idx="23">
                  <c:v>-57</c:v>
                </c:pt>
                <c:pt idx="24">
                  <c:v>-56</c:v>
                </c:pt>
                <c:pt idx="25">
                  <c:v>-55</c:v>
                </c:pt>
                <c:pt idx="26">
                  <c:v>-54</c:v>
                </c:pt>
                <c:pt idx="27">
                  <c:v>-53</c:v>
                </c:pt>
                <c:pt idx="28">
                  <c:v>-52</c:v>
                </c:pt>
                <c:pt idx="29">
                  <c:v>-51</c:v>
                </c:pt>
                <c:pt idx="30">
                  <c:v>-50</c:v>
                </c:pt>
                <c:pt idx="31">
                  <c:v>-49</c:v>
                </c:pt>
                <c:pt idx="32">
                  <c:v>-48</c:v>
                </c:pt>
                <c:pt idx="33">
                  <c:v>-47</c:v>
                </c:pt>
                <c:pt idx="34">
                  <c:v>-46</c:v>
                </c:pt>
                <c:pt idx="35">
                  <c:v>-45</c:v>
                </c:pt>
                <c:pt idx="36">
                  <c:v>-44</c:v>
                </c:pt>
                <c:pt idx="37">
                  <c:v>-43</c:v>
                </c:pt>
                <c:pt idx="38">
                  <c:v>-42</c:v>
                </c:pt>
                <c:pt idx="39">
                  <c:v>-41</c:v>
                </c:pt>
                <c:pt idx="40">
                  <c:v>-40</c:v>
                </c:pt>
                <c:pt idx="41">
                  <c:v>-39</c:v>
                </c:pt>
                <c:pt idx="42">
                  <c:v>-38</c:v>
                </c:pt>
                <c:pt idx="43">
                  <c:v>-37</c:v>
                </c:pt>
                <c:pt idx="44">
                  <c:v>-36</c:v>
                </c:pt>
                <c:pt idx="45">
                  <c:v>-35</c:v>
                </c:pt>
                <c:pt idx="46">
                  <c:v>-34</c:v>
                </c:pt>
                <c:pt idx="47">
                  <c:v>-33</c:v>
                </c:pt>
                <c:pt idx="48">
                  <c:v>-32</c:v>
                </c:pt>
                <c:pt idx="49">
                  <c:v>-31</c:v>
                </c:pt>
                <c:pt idx="50">
                  <c:v>-30</c:v>
                </c:pt>
                <c:pt idx="51">
                  <c:v>-29</c:v>
                </c:pt>
                <c:pt idx="52">
                  <c:v>-28</c:v>
                </c:pt>
                <c:pt idx="53">
                  <c:v>-27</c:v>
                </c:pt>
                <c:pt idx="54">
                  <c:v>-26</c:v>
                </c:pt>
                <c:pt idx="55">
                  <c:v>-25</c:v>
                </c:pt>
                <c:pt idx="56">
                  <c:v>-24</c:v>
                </c:pt>
                <c:pt idx="57">
                  <c:v>-23</c:v>
                </c:pt>
                <c:pt idx="58">
                  <c:v>-22</c:v>
                </c:pt>
                <c:pt idx="59">
                  <c:v>-21</c:v>
                </c:pt>
                <c:pt idx="60">
                  <c:v>-20</c:v>
                </c:pt>
                <c:pt idx="61">
                  <c:v>-19</c:v>
                </c:pt>
                <c:pt idx="62">
                  <c:v>-18</c:v>
                </c:pt>
                <c:pt idx="63">
                  <c:v>-17</c:v>
                </c:pt>
                <c:pt idx="64">
                  <c:v>-16</c:v>
                </c:pt>
                <c:pt idx="65">
                  <c:v>-15</c:v>
                </c:pt>
                <c:pt idx="66">
                  <c:v>-14</c:v>
                </c:pt>
                <c:pt idx="67">
                  <c:v>-13</c:v>
                </c:pt>
                <c:pt idx="68">
                  <c:v>-12</c:v>
                </c:pt>
                <c:pt idx="69">
                  <c:v>-11</c:v>
                </c:pt>
                <c:pt idx="70">
                  <c:v>-10</c:v>
                </c:pt>
                <c:pt idx="71">
                  <c:v>-9</c:v>
                </c:pt>
                <c:pt idx="72">
                  <c:v>-8</c:v>
                </c:pt>
                <c:pt idx="73">
                  <c:v>-7</c:v>
                </c:pt>
                <c:pt idx="74">
                  <c:v>-6</c:v>
                </c:pt>
                <c:pt idx="75">
                  <c:v>-5</c:v>
                </c:pt>
                <c:pt idx="76">
                  <c:v>-4</c:v>
                </c:pt>
                <c:pt idx="77">
                  <c:v>-3</c:v>
                </c:pt>
                <c:pt idx="78">
                  <c:v>-2</c:v>
                </c:pt>
                <c:pt idx="79">
                  <c:v>-1</c:v>
                </c:pt>
                <c:pt idx="80">
                  <c:v>0</c:v>
                </c:pt>
                <c:pt idx="81">
                  <c:v>1</c:v>
                </c:pt>
                <c:pt idx="82">
                  <c:v>2</c:v>
                </c:pt>
                <c:pt idx="83">
                  <c:v>3</c:v>
                </c:pt>
                <c:pt idx="84">
                  <c:v>4</c:v>
                </c:pt>
                <c:pt idx="85">
                  <c:v>5</c:v>
                </c:pt>
                <c:pt idx="86">
                  <c:v>6</c:v>
                </c:pt>
                <c:pt idx="87">
                  <c:v>7</c:v>
                </c:pt>
                <c:pt idx="88">
                  <c:v>8</c:v>
                </c:pt>
                <c:pt idx="89">
                  <c:v>9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13</c:v>
                </c:pt>
                <c:pt idx="94">
                  <c:v>14</c:v>
                </c:pt>
                <c:pt idx="95">
                  <c:v>15</c:v>
                </c:pt>
                <c:pt idx="96">
                  <c:v>16</c:v>
                </c:pt>
                <c:pt idx="97">
                  <c:v>17</c:v>
                </c:pt>
                <c:pt idx="98">
                  <c:v>18</c:v>
                </c:pt>
                <c:pt idx="99">
                  <c:v>19</c:v>
                </c:pt>
                <c:pt idx="100">
                  <c:v>20</c:v>
                </c:pt>
                <c:pt idx="101">
                  <c:v>21</c:v>
                </c:pt>
                <c:pt idx="102">
                  <c:v>22</c:v>
                </c:pt>
                <c:pt idx="103">
                  <c:v>23</c:v>
                </c:pt>
                <c:pt idx="104">
                  <c:v>24</c:v>
                </c:pt>
                <c:pt idx="105">
                  <c:v>25</c:v>
                </c:pt>
                <c:pt idx="106">
                  <c:v>26</c:v>
                </c:pt>
                <c:pt idx="107">
                  <c:v>27</c:v>
                </c:pt>
                <c:pt idx="108">
                  <c:v>28</c:v>
                </c:pt>
                <c:pt idx="109">
                  <c:v>29</c:v>
                </c:pt>
                <c:pt idx="110">
                  <c:v>30</c:v>
                </c:pt>
                <c:pt idx="111">
                  <c:v>31</c:v>
                </c:pt>
                <c:pt idx="112">
                  <c:v>32</c:v>
                </c:pt>
                <c:pt idx="113">
                  <c:v>33</c:v>
                </c:pt>
                <c:pt idx="114">
                  <c:v>34</c:v>
                </c:pt>
                <c:pt idx="115">
                  <c:v>35</c:v>
                </c:pt>
                <c:pt idx="116">
                  <c:v>36</c:v>
                </c:pt>
                <c:pt idx="117">
                  <c:v>37</c:v>
                </c:pt>
                <c:pt idx="118">
                  <c:v>38</c:v>
                </c:pt>
                <c:pt idx="119">
                  <c:v>39</c:v>
                </c:pt>
                <c:pt idx="120">
                  <c:v>40</c:v>
                </c:pt>
                <c:pt idx="121">
                  <c:v>41</c:v>
                </c:pt>
                <c:pt idx="122">
                  <c:v>42</c:v>
                </c:pt>
                <c:pt idx="123">
                  <c:v>43</c:v>
                </c:pt>
                <c:pt idx="124">
                  <c:v>44</c:v>
                </c:pt>
                <c:pt idx="125">
                  <c:v>45</c:v>
                </c:pt>
                <c:pt idx="126">
                  <c:v>46</c:v>
                </c:pt>
                <c:pt idx="127">
                  <c:v>47</c:v>
                </c:pt>
                <c:pt idx="128">
                  <c:v>48</c:v>
                </c:pt>
                <c:pt idx="129">
                  <c:v>49</c:v>
                </c:pt>
                <c:pt idx="130">
                  <c:v>50</c:v>
                </c:pt>
                <c:pt idx="131">
                  <c:v>51</c:v>
                </c:pt>
                <c:pt idx="132">
                  <c:v>52</c:v>
                </c:pt>
                <c:pt idx="133">
                  <c:v>53</c:v>
                </c:pt>
                <c:pt idx="134">
                  <c:v>54</c:v>
                </c:pt>
                <c:pt idx="135">
                  <c:v>55</c:v>
                </c:pt>
                <c:pt idx="136">
                  <c:v>56</c:v>
                </c:pt>
                <c:pt idx="137">
                  <c:v>57</c:v>
                </c:pt>
                <c:pt idx="138">
                  <c:v>58</c:v>
                </c:pt>
                <c:pt idx="139">
                  <c:v>59</c:v>
                </c:pt>
                <c:pt idx="140">
                  <c:v>60</c:v>
                </c:pt>
                <c:pt idx="141">
                  <c:v>61</c:v>
                </c:pt>
                <c:pt idx="142">
                  <c:v>62</c:v>
                </c:pt>
                <c:pt idx="143">
                  <c:v>63</c:v>
                </c:pt>
                <c:pt idx="144">
                  <c:v>64</c:v>
                </c:pt>
                <c:pt idx="145">
                  <c:v>65</c:v>
                </c:pt>
                <c:pt idx="146">
                  <c:v>66</c:v>
                </c:pt>
                <c:pt idx="147">
                  <c:v>67</c:v>
                </c:pt>
                <c:pt idx="148">
                  <c:v>68</c:v>
                </c:pt>
                <c:pt idx="149">
                  <c:v>69</c:v>
                </c:pt>
                <c:pt idx="150">
                  <c:v>71</c:v>
                </c:pt>
                <c:pt idx="151">
                  <c:v>72</c:v>
                </c:pt>
                <c:pt idx="152">
                  <c:v>73</c:v>
                </c:pt>
                <c:pt idx="153">
                  <c:v>74</c:v>
                </c:pt>
                <c:pt idx="154">
                  <c:v>75</c:v>
                </c:pt>
                <c:pt idx="155">
                  <c:v>76</c:v>
                </c:pt>
                <c:pt idx="156">
                  <c:v>77</c:v>
                </c:pt>
                <c:pt idx="157">
                  <c:v>78</c:v>
                </c:pt>
                <c:pt idx="158">
                  <c:v>79</c:v>
                </c:pt>
                <c:pt idx="159">
                  <c:v>80</c:v>
                </c:pt>
                <c:pt idx="160">
                  <c:v>81</c:v>
                </c:pt>
                <c:pt idx="161">
                  <c:v>82</c:v>
                </c:pt>
                <c:pt idx="162">
                  <c:v>83</c:v>
                </c:pt>
                <c:pt idx="163">
                  <c:v>84</c:v>
                </c:pt>
                <c:pt idx="164">
                  <c:v>85</c:v>
                </c:pt>
                <c:pt idx="165">
                  <c:v>86</c:v>
                </c:pt>
                <c:pt idx="166">
                  <c:v>87</c:v>
                </c:pt>
                <c:pt idx="167">
                  <c:v>88</c:v>
                </c:pt>
                <c:pt idx="168">
                  <c:v>89</c:v>
                </c:pt>
                <c:pt idx="169">
                  <c:v>90</c:v>
                </c:pt>
                <c:pt idx="170">
                  <c:v>91</c:v>
                </c:pt>
                <c:pt idx="171">
                  <c:v>92</c:v>
                </c:pt>
                <c:pt idx="172">
                  <c:v>93</c:v>
                </c:pt>
                <c:pt idx="173">
                  <c:v>94</c:v>
                </c:pt>
                <c:pt idx="174">
                  <c:v>95</c:v>
                </c:pt>
                <c:pt idx="175">
                  <c:v>96</c:v>
                </c:pt>
                <c:pt idx="176">
                  <c:v>97</c:v>
                </c:pt>
                <c:pt idx="177">
                  <c:v>98</c:v>
                </c:pt>
                <c:pt idx="178">
                  <c:v>99</c:v>
                </c:pt>
                <c:pt idx="179">
                  <c:v>100</c:v>
                </c:pt>
                <c:pt idx="180">
                  <c:v>101</c:v>
                </c:pt>
                <c:pt idx="181">
                  <c:v>102</c:v>
                </c:pt>
                <c:pt idx="182">
                  <c:v>103</c:v>
                </c:pt>
                <c:pt idx="183">
                  <c:v>104</c:v>
                </c:pt>
                <c:pt idx="184">
                  <c:v>105</c:v>
                </c:pt>
                <c:pt idx="185">
                  <c:v>106</c:v>
                </c:pt>
                <c:pt idx="186">
                  <c:v>107</c:v>
                </c:pt>
                <c:pt idx="187">
                  <c:v>108</c:v>
                </c:pt>
                <c:pt idx="188">
                  <c:v>109</c:v>
                </c:pt>
                <c:pt idx="189">
                  <c:v>110</c:v>
                </c:pt>
                <c:pt idx="190">
                  <c:v>111</c:v>
                </c:pt>
                <c:pt idx="191">
                  <c:v>112</c:v>
                </c:pt>
                <c:pt idx="192">
                  <c:v>113</c:v>
                </c:pt>
                <c:pt idx="193">
                  <c:v>114</c:v>
                </c:pt>
                <c:pt idx="194">
                  <c:v>115</c:v>
                </c:pt>
                <c:pt idx="195">
                  <c:v>116</c:v>
                </c:pt>
                <c:pt idx="196">
                  <c:v>117</c:v>
                </c:pt>
                <c:pt idx="197">
                  <c:v>118</c:v>
                </c:pt>
                <c:pt idx="198">
                  <c:v>119</c:v>
                </c:pt>
                <c:pt idx="199">
                  <c:v>120</c:v>
                </c:pt>
                <c:pt idx="200">
                  <c:v>121</c:v>
                </c:pt>
                <c:pt idx="201">
                  <c:v>122</c:v>
                </c:pt>
                <c:pt idx="202">
                  <c:v>123</c:v>
                </c:pt>
                <c:pt idx="203">
                  <c:v>124</c:v>
                </c:pt>
                <c:pt idx="204">
                  <c:v>125</c:v>
                </c:pt>
                <c:pt idx="205">
                  <c:v>126</c:v>
                </c:pt>
                <c:pt idx="206">
                  <c:v>127</c:v>
                </c:pt>
                <c:pt idx="207">
                  <c:v>128</c:v>
                </c:pt>
                <c:pt idx="208">
                  <c:v>129</c:v>
                </c:pt>
                <c:pt idx="209">
                  <c:v>130</c:v>
                </c:pt>
                <c:pt idx="210">
                  <c:v>131</c:v>
                </c:pt>
                <c:pt idx="211">
                  <c:v>132</c:v>
                </c:pt>
                <c:pt idx="212">
                  <c:v>133</c:v>
                </c:pt>
                <c:pt idx="213">
                  <c:v>134</c:v>
                </c:pt>
                <c:pt idx="214">
                  <c:v>135</c:v>
                </c:pt>
                <c:pt idx="215">
                  <c:v>136</c:v>
                </c:pt>
                <c:pt idx="216">
                  <c:v>137</c:v>
                </c:pt>
                <c:pt idx="217">
                  <c:v>138</c:v>
                </c:pt>
                <c:pt idx="218">
                  <c:v>139</c:v>
                </c:pt>
                <c:pt idx="219">
                  <c:v>140</c:v>
                </c:pt>
                <c:pt idx="220">
                  <c:v>141</c:v>
                </c:pt>
                <c:pt idx="221">
                  <c:v>142</c:v>
                </c:pt>
                <c:pt idx="222">
                  <c:v>143</c:v>
                </c:pt>
                <c:pt idx="223">
                  <c:v>144</c:v>
                </c:pt>
                <c:pt idx="224">
                  <c:v>145</c:v>
                </c:pt>
                <c:pt idx="225">
                  <c:v>146</c:v>
                </c:pt>
                <c:pt idx="226">
                  <c:v>147</c:v>
                </c:pt>
                <c:pt idx="227">
                  <c:v>148</c:v>
                </c:pt>
                <c:pt idx="228">
                  <c:v>149</c:v>
                </c:pt>
                <c:pt idx="229">
                  <c:v>150</c:v>
                </c:pt>
                <c:pt idx="230">
                  <c:v>151</c:v>
                </c:pt>
                <c:pt idx="231">
                  <c:v>152</c:v>
                </c:pt>
                <c:pt idx="232">
                  <c:v>153</c:v>
                </c:pt>
                <c:pt idx="233">
                  <c:v>154</c:v>
                </c:pt>
                <c:pt idx="234">
                  <c:v>155</c:v>
                </c:pt>
                <c:pt idx="235">
                  <c:v>156</c:v>
                </c:pt>
                <c:pt idx="236">
                  <c:v>157</c:v>
                </c:pt>
                <c:pt idx="237">
                  <c:v>158</c:v>
                </c:pt>
                <c:pt idx="238">
                  <c:v>159</c:v>
                </c:pt>
                <c:pt idx="239">
                  <c:v>160</c:v>
                </c:pt>
                <c:pt idx="240">
                  <c:v>161</c:v>
                </c:pt>
                <c:pt idx="241">
                  <c:v>162</c:v>
                </c:pt>
                <c:pt idx="242">
                  <c:v>163</c:v>
                </c:pt>
                <c:pt idx="243">
                  <c:v>164</c:v>
                </c:pt>
                <c:pt idx="244">
                  <c:v>165</c:v>
                </c:pt>
                <c:pt idx="245">
                  <c:v>166</c:v>
                </c:pt>
                <c:pt idx="246">
                  <c:v>167</c:v>
                </c:pt>
                <c:pt idx="247">
                  <c:v>168</c:v>
                </c:pt>
                <c:pt idx="248">
                  <c:v>169</c:v>
                </c:pt>
                <c:pt idx="249">
                  <c:v>170</c:v>
                </c:pt>
                <c:pt idx="250">
                  <c:v>171</c:v>
                </c:pt>
                <c:pt idx="251">
                  <c:v>172</c:v>
                </c:pt>
                <c:pt idx="252">
                  <c:v>173</c:v>
                </c:pt>
                <c:pt idx="253">
                  <c:v>174</c:v>
                </c:pt>
                <c:pt idx="254">
                  <c:v>175</c:v>
                </c:pt>
                <c:pt idx="255">
                  <c:v>176</c:v>
                </c:pt>
                <c:pt idx="256">
                  <c:v>177</c:v>
                </c:pt>
                <c:pt idx="257">
                  <c:v>178</c:v>
                </c:pt>
                <c:pt idx="258">
                  <c:v>179</c:v>
                </c:pt>
                <c:pt idx="259">
                  <c:v>180</c:v>
                </c:pt>
                <c:pt idx="260">
                  <c:v>181</c:v>
                </c:pt>
                <c:pt idx="261">
                  <c:v>182</c:v>
                </c:pt>
                <c:pt idx="262">
                  <c:v>183</c:v>
                </c:pt>
                <c:pt idx="263">
                  <c:v>184</c:v>
                </c:pt>
                <c:pt idx="264">
                  <c:v>185</c:v>
                </c:pt>
                <c:pt idx="265">
                  <c:v>186</c:v>
                </c:pt>
                <c:pt idx="266">
                  <c:v>187</c:v>
                </c:pt>
                <c:pt idx="267">
                  <c:v>188</c:v>
                </c:pt>
                <c:pt idx="268">
                  <c:v>189</c:v>
                </c:pt>
                <c:pt idx="269">
                  <c:v>190</c:v>
                </c:pt>
                <c:pt idx="270">
                  <c:v>191</c:v>
                </c:pt>
                <c:pt idx="271">
                  <c:v>192</c:v>
                </c:pt>
                <c:pt idx="272">
                  <c:v>193</c:v>
                </c:pt>
                <c:pt idx="273">
                  <c:v>194</c:v>
                </c:pt>
                <c:pt idx="274">
                  <c:v>195</c:v>
                </c:pt>
                <c:pt idx="275">
                  <c:v>196</c:v>
                </c:pt>
                <c:pt idx="276">
                  <c:v>197</c:v>
                </c:pt>
                <c:pt idx="277">
                  <c:v>198</c:v>
                </c:pt>
                <c:pt idx="278">
                  <c:v>199</c:v>
                </c:pt>
                <c:pt idx="279">
                  <c:v>200</c:v>
                </c:pt>
                <c:pt idx="280">
                  <c:v>201</c:v>
                </c:pt>
                <c:pt idx="281">
                  <c:v>202</c:v>
                </c:pt>
                <c:pt idx="282">
                  <c:v>203</c:v>
                </c:pt>
                <c:pt idx="283">
                  <c:v>204</c:v>
                </c:pt>
                <c:pt idx="284">
                  <c:v>205</c:v>
                </c:pt>
                <c:pt idx="285">
                  <c:v>206</c:v>
                </c:pt>
                <c:pt idx="286">
                  <c:v>207</c:v>
                </c:pt>
                <c:pt idx="287">
                  <c:v>208</c:v>
                </c:pt>
                <c:pt idx="288">
                  <c:v>209</c:v>
                </c:pt>
                <c:pt idx="289">
                  <c:v>210</c:v>
                </c:pt>
                <c:pt idx="290">
                  <c:v>211</c:v>
                </c:pt>
                <c:pt idx="291">
                  <c:v>212</c:v>
                </c:pt>
                <c:pt idx="292">
                  <c:v>213</c:v>
                </c:pt>
                <c:pt idx="293">
                  <c:v>214</c:v>
                </c:pt>
                <c:pt idx="294">
                  <c:v>215</c:v>
                </c:pt>
                <c:pt idx="295">
                  <c:v>216</c:v>
                </c:pt>
                <c:pt idx="296">
                  <c:v>217</c:v>
                </c:pt>
                <c:pt idx="297">
                  <c:v>218</c:v>
                </c:pt>
                <c:pt idx="298">
                  <c:v>219</c:v>
                </c:pt>
                <c:pt idx="299">
                  <c:v>220</c:v>
                </c:pt>
                <c:pt idx="300">
                  <c:v>221</c:v>
                </c:pt>
                <c:pt idx="301">
                  <c:v>222</c:v>
                </c:pt>
                <c:pt idx="302">
                  <c:v>223</c:v>
                </c:pt>
                <c:pt idx="303">
                  <c:v>224</c:v>
                </c:pt>
                <c:pt idx="304">
                  <c:v>225</c:v>
                </c:pt>
                <c:pt idx="305">
                  <c:v>226</c:v>
                </c:pt>
                <c:pt idx="306">
                  <c:v>227</c:v>
                </c:pt>
                <c:pt idx="307">
                  <c:v>228</c:v>
                </c:pt>
                <c:pt idx="308">
                  <c:v>229</c:v>
                </c:pt>
                <c:pt idx="309">
                  <c:v>230</c:v>
                </c:pt>
                <c:pt idx="310">
                  <c:v>231</c:v>
                </c:pt>
                <c:pt idx="311">
                  <c:v>232</c:v>
                </c:pt>
                <c:pt idx="312">
                  <c:v>233</c:v>
                </c:pt>
                <c:pt idx="313">
                  <c:v>234</c:v>
                </c:pt>
                <c:pt idx="314">
                  <c:v>235</c:v>
                </c:pt>
                <c:pt idx="315">
                  <c:v>236</c:v>
                </c:pt>
                <c:pt idx="316">
                  <c:v>237</c:v>
                </c:pt>
                <c:pt idx="317">
                  <c:v>238</c:v>
                </c:pt>
                <c:pt idx="318">
                  <c:v>239</c:v>
                </c:pt>
                <c:pt idx="319">
                  <c:v>240</c:v>
                </c:pt>
                <c:pt idx="320">
                  <c:v>241</c:v>
                </c:pt>
                <c:pt idx="321">
                  <c:v>242</c:v>
                </c:pt>
                <c:pt idx="322">
                  <c:v>243</c:v>
                </c:pt>
                <c:pt idx="323">
                  <c:v>244</c:v>
                </c:pt>
              </c:numCache>
            </c:numRef>
          </c:xVal>
          <c:yVal>
            <c:numRef>
              <c:f>'MS per cow per day'!$K$8:$K$331</c:f>
              <c:numCache>
                <c:formatCode>General</c:formatCode>
                <c:ptCount val="324"/>
                <c:pt idx="0">
                  <c:v>0.127</c:v>
                </c:pt>
                <c:pt idx="1">
                  <c:v>0.127</c:v>
                </c:pt>
                <c:pt idx="2">
                  <c:v>0.17699999999999999</c:v>
                </c:pt>
                <c:pt idx="3">
                  <c:v>0.17699999999999999</c:v>
                </c:pt>
                <c:pt idx="4">
                  <c:v>0.32700000000000001</c:v>
                </c:pt>
                <c:pt idx="5">
                  <c:v>0.32700000000000001</c:v>
                </c:pt>
                <c:pt idx="6">
                  <c:v>0.497</c:v>
                </c:pt>
                <c:pt idx="7">
                  <c:v>0.497</c:v>
                </c:pt>
                <c:pt idx="8">
                  <c:v>0.65700000000000003</c:v>
                </c:pt>
                <c:pt idx="9">
                  <c:v>0.65700000000000003</c:v>
                </c:pt>
                <c:pt idx="10">
                  <c:v>0.79700000000000004</c:v>
                </c:pt>
                <c:pt idx="11">
                  <c:v>0.79700000000000004</c:v>
                </c:pt>
                <c:pt idx="12">
                  <c:v>0.91700000000000004</c:v>
                </c:pt>
                <c:pt idx="13">
                  <c:v>0.91700000000000004</c:v>
                </c:pt>
                <c:pt idx="14">
                  <c:v>1.0669999999999999</c:v>
                </c:pt>
                <c:pt idx="15">
                  <c:v>0.56200000000000006</c:v>
                </c:pt>
                <c:pt idx="16">
                  <c:v>0.64200000000000002</c:v>
                </c:pt>
                <c:pt idx="17">
                  <c:v>0.55000000000000004</c:v>
                </c:pt>
                <c:pt idx="18">
                  <c:v>0.58699999999999997</c:v>
                </c:pt>
                <c:pt idx="19">
                  <c:v>0.62</c:v>
                </c:pt>
                <c:pt idx="20">
                  <c:v>0.66500000000000004</c:v>
                </c:pt>
                <c:pt idx="21">
                  <c:v>0.71</c:v>
                </c:pt>
                <c:pt idx="22">
                  <c:v>0.71299999999999997</c:v>
                </c:pt>
                <c:pt idx="23">
                  <c:v>0.76300000000000001</c:v>
                </c:pt>
                <c:pt idx="24">
                  <c:v>0.80499999999999994</c:v>
                </c:pt>
                <c:pt idx="25">
                  <c:v>0.84699999999999998</c:v>
                </c:pt>
                <c:pt idx="26">
                  <c:v>0.873</c:v>
                </c:pt>
                <c:pt idx="27">
                  <c:v>1.0429999999999999</c:v>
                </c:pt>
                <c:pt idx="28">
                  <c:v>0.92700000000000005</c:v>
                </c:pt>
                <c:pt idx="29">
                  <c:v>0.94299999999999995</c:v>
                </c:pt>
                <c:pt idx="30">
                  <c:v>1.05</c:v>
                </c:pt>
                <c:pt idx="31">
                  <c:v>1.1399999999999999</c:v>
                </c:pt>
                <c:pt idx="32">
                  <c:v>1.123</c:v>
                </c:pt>
                <c:pt idx="33">
                  <c:v>1.2170000000000001</c:v>
                </c:pt>
                <c:pt idx="34">
                  <c:v>1.2130000000000001</c:v>
                </c:pt>
                <c:pt idx="35">
                  <c:v>1.2869999999999999</c:v>
                </c:pt>
                <c:pt idx="36">
                  <c:v>1.3029999999999999</c:v>
                </c:pt>
                <c:pt idx="37">
                  <c:v>1.373</c:v>
                </c:pt>
                <c:pt idx="38">
                  <c:v>1.393</c:v>
                </c:pt>
                <c:pt idx="39">
                  <c:v>1.47</c:v>
                </c:pt>
                <c:pt idx="40">
                  <c:v>1.5029999999999999</c:v>
                </c:pt>
                <c:pt idx="41">
                  <c:v>1.54</c:v>
                </c:pt>
                <c:pt idx="42">
                  <c:v>1.577</c:v>
                </c:pt>
                <c:pt idx="43">
                  <c:v>1.65</c:v>
                </c:pt>
                <c:pt idx="44">
                  <c:v>1.663</c:v>
                </c:pt>
                <c:pt idx="45">
                  <c:v>1.657</c:v>
                </c:pt>
                <c:pt idx="46">
                  <c:v>1.7430000000000001</c:v>
                </c:pt>
                <c:pt idx="47">
                  <c:v>1.7529999999999999</c:v>
                </c:pt>
                <c:pt idx="48">
                  <c:v>1.79</c:v>
                </c:pt>
                <c:pt idx="49">
                  <c:v>1.8129999999999999</c:v>
                </c:pt>
                <c:pt idx="50">
                  <c:v>1.7969999999999999</c:v>
                </c:pt>
                <c:pt idx="51">
                  <c:v>1.823</c:v>
                </c:pt>
                <c:pt idx="52">
                  <c:v>1.91</c:v>
                </c:pt>
                <c:pt idx="53">
                  <c:v>1.903</c:v>
                </c:pt>
                <c:pt idx="54">
                  <c:v>1.913</c:v>
                </c:pt>
                <c:pt idx="55">
                  <c:v>1.907</c:v>
                </c:pt>
                <c:pt idx="56">
                  <c:v>1.9470000000000001</c:v>
                </c:pt>
                <c:pt idx="57">
                  <c:v>1.9530000000000001</c:v>
                </c:pt>
                <c:pt idx="58">
                  <c:v>1.98</c:v>
                </c:pt>
                <c:pt idx="59">
                  <c:v>2.0030000000000001</c:v>
                </c:pt>
                <c:pt idx="60">
                  <c:v>2.06</c:v>
                </c:pt>
                <c:pt idx="61">
                  <c:v>2.0030000000000001</c:v>
                </c:pt>
                <c:pt idx="62">
                  <c:v>2.0499999999999998</c:v>
                </c:pt>
                <c:pt idx="63">
                  <c:v>2.0569999999999999</c:v>
                </c:pt>
                <c:pt idx="64">
                  <c:v>2.0670000000000002</c:v>
                </c:pt>
                <c:pt idx="65">
                  <c:v>2.0830000000000002</c:v>
                </c:pt>
                <c:pt idx="66">
                  <c:v>2.113</c:v>
                </c:pt>
                <c:pt idx="67">
                  <c:v>2.1429999999999998</c:v>
                </c:pt>
                <c:pt idx="68">
                  <c:v>2.153</c:v>
                </c:pt>
                <c:pt idx="69">
                  <c:v>2.17</c:v>
                </c:pt>
                <c:pt idx="70">
                  <c:v>2.367</c:v>
                </c:pt>
                <c:pt idx="71">
                  <c:v>2.21</c:v>
                </c:pt>
                <c:pt idx="72">
                  <c:v>2.577</c:v>
                </c:pt>
                <c:pt idx="73">
                  <c:v>2.2599999999999998</c:v>
                </c:pt>
                <c:pt idx="74">
                  <c:v>2.3130000000000002</c:v>
                </c:pt>
                <c:pt idx="75">
                  <c:v>2.34</c:v>
                </c:pt>
                <c:pt idx="76">
                  <c:v>2.33</c:v>
                </c:pt>
                <c:pt idx="77">
                  <c:v>2.4169999999999998</c:v>
                </c:pt>
                <c:pt idx="78">
                  <c:v>2.4129999999999998</c:v>
                </c:pt>
                <c:pt idx="79">
                  <c:v>2.4769999999999999</c:v>
                </c:pt>
                <c:pt idx="80">
                  <c:v>2.61</c:v>
                </c:pt>
                <c:pt idx="81">
                  <c:v>2.3370000000000002</c:v>
                </c:pt>
                <c:pt idx="82">
                  <c:v>2.4729999999999999</c:v>
                </c:pt>
                <c:pt idx="83">
                  <c:v>2.407</c:v>
                </c:pt>
                <c:pt idx="84">
                  <c:v>2.4529999999999998</c:v>
                </c:pt>
                <c:pt idx="85">
                  <c:v>2.39</c:v>
                </c:pt>
                <c:pt idx="86">
                  <c:v>2.4430000000000001</c:v>
                </c:pt>
                <c:pt idx="87">
                  <c:v>2.4729999999999999</c:v>
                </c:pt>
                <c:pt idx="88">
                  <c:v>2.5099999999999998</c:v>
                </c:pt>
                <c:pt idx="89">
                  <c:v>2.42</c:v>
                </c:pt>
                <c:pt idx="90">
                  <c:v>2.403</c:v>
                </c:pt>
                <c:pt idx="91">
                  <c:v>2.44</c:v>
                </c:pt>
                <c:pt idx="92">
                  <c:v>2.4870000000000001</c:v>
                </c:pt>
                <c:pt idx="93">
                  <c:v>2.403</c:v>
                </c:pt>
                <c:pt idx="94">
                  <c:v>2.407</c:v>
                </c:pt>
                <c:pt idx="95">
                  <c:v>2.4470000000000001</c:v>
                </c:pt>
                <c:pt idx="96">
                  <c:v>2.4129999999999998</c:v>
                </c:pt>
                <c:pt idx="97">
                  <c:v>2.39</c:v>
                </c:pt>
                <c:pt idx="98">
                  <c:v>2.367</c:v>
                </c:pt>
                <c:pt idx="99">
                  <c:v>2.42</c:v>
                </c:pt>
                <c:pt idx="100">
                  <c:v>2.41</c:v>
                </c:pt>
                <c:pt idx="101">
                  <c:v>2.3769999999999998</c:v>
                </c:pt>
                <c:pt idx="102">
                  <c:v>2.3769999999999998</c:v>
                </c:pt>
                <c:pt idx="103">
                  <c:v>2.29</c:v>
                </c:pt>
                <c:pt idx="104">
                  <c:v>2.3330000000000002</c:v>
                </c:pt>
                <c:pt idx="105">
                  <c:v>2.35</c:v>
                </c:pt>
                <c:pt idx="106">
                  <c:v>2.37</c:v>
                </c:pt>
                <c:pt idx="107">
                  <c:v>2.3370000000000002</c:v>
                </c:pt>
                <c:pt idx="108">
                  <c:v>2.3929999999999998</c:v>
                </c:pt>
                <c:pt idx="109">
                  <c:v>2.33</c:v>
                </c:pt>
                <c:pt idx="110">
                  <c:v>2.3730000000000002</c:v>
                </c:pt>
                <c:pt idx="111">
                  <c:v>2.34</c:v>
                </c:pt>
                <c:pt idx="112">
                  <c:v>2.3170000000000002</c:v>
                </c:pt>
                <c:pt idx="113">
                  <c:v>2.3199999999999998</c:v>
                </c:pt>
                <c:pt idx="114">
                  <c:v>2.3170000000000002</c:v>
                </c:pt>
                <c:pt idx="115">
                  <c:v>2.2770000000000001</c:v>
                </c:pt>
                <c:pt idx="116">
                  <c:v>2.33</c:v>
                </c:pt>
                <c:pt idx="117">
                  <c:v>2.3370000000000002</c:v>
                </c:pt>
                <c:pt idx="118">
                  <c:v>2.35</c:v>
                </c:pt>
                <c:pt idx="119">
                  <c:v>2.31</c:v>
                </c:pt>
                <c:pt idx="120">
                  <c:v>2.2970000000000002</c:v>
                </c:pt>
                <c:pt idx="121">
                  <c:v>2.367</c:v>
                </c:pt>
                <c:pt idx="122">
                  <c:v>2.3199999999999998</c:v>
                </c:pt>
                <c:pt idx="123">
                  <c:v>2.3199999999999998</c:v>
                </c:pt>
                <c:pt idx="124">
                  <c:v>2.2959999999999998</c:v>
                </c:pt>
                <c:pt idx="125">
                  <c:v>2.282</c:v>
                </c:pt>
                <c:pt idx="126">
                  <c:v>2.3069999999999999</c:v>
                </c:pt>
                <c:pt idx="127">
                  <c:v>2.3170000000000002</c:v>
                </c:pt>
                <c:pt idx="128">
                  <c:v>2.31</c:v>
                </c:pt>
                <c:pt idx="129">
                  <c:v>2.387</c:v>
                </c:pt>
                <c:pt idx="130">
                  <c:v>2.34</c:v>
                </c:pt>
                <c:pt idx="131">
                  <c:v>2.3130000000000002</c:v>
                </c:pt>
                <c:pt idx="132">
                  <c:v>2.2730000000000001</c:v>
                </c:pt>
                <c:pt idx="133">
                  <c:v>2.2370000000000001</c:v>
                </c:pt>
                <c:pt idx="134">
                  <c:v>2.25</c:v>
                </c:pt>
                <c:pt idx="135">
                  <c:v>2.2469999999999999</c:v>
                </c:pt>
                <c:pt idx="136">
                  <c:v>2.2869999999999999</c:v>
                </c:pt>
                <c:pt idx="137">
                  <c:v>2.2770000000000001</c:v>
                </c:pt>
                <c:pt idx="138">
                  <c:v>2.2530000000000001</c:v>
                </c:pt>
                <c:pt idx="139">
                  <c:v>2.27</c:v>
                </c:pt>
                <c:pt idx="140">
                  <c:v>2.2400000000000002</c:v>
                </c:pt>
                <c:pt idx="141">
                  <c:v>2.21</c:v>
                </c:pt>
                <c:pt idx="142">
                  <c:v>2.137</c:v>
                </c:pt>
                <c:pt idx="143">
                  <c:v>2.21</c:v>
                </c:pt>
                <c:pt idx="144">
                  <c:v>2.15</c:v>
                </c:pt>
                <c:pt idx="145">
                  <c:v>2.11</c:v>
                </c:pt>
                <c:pt idx="146">
                  <c:v>2.157</c:v>
                </c:pt>
                <c:pt idx="147">
                  <c:v>2.15</c:v>
                </c:pt>
                <c:pt idx="148">
                  <c:v>2.1629999999999998</c:v>
                </c:pt>
                <c:pt idx="149">
                  <c:v>2.1230000000000002</c:v>
                </c:pt>
                <c:pt idx="150">
                  <c:v>2.0870000000000002</c:v>
                </c:pt>
                <c:pt idx="151">
                  <c:v>2.117</c:v>
                </c:pt>
                <c:pt idx="152">
                  <c:v>2.113</c:v>
                </c:pt>
                <c:pt idx="153">
                  <c:v>2.14</c:v>
                </c:pt>
                <c:pt idx="154">
                  <c:v>2.1230000000000002</c:v>
                </c:pt>
                <c:pt idx="155">
                  <c:v>2.093</c:v>
                </c:pt>
                <c:pt idx="156">
                  <c:v>2.08</c:v>
                </c:pt>
                <c:pt idx="157">
                  <c:v>2.073</c:v>
                </c:pt>
                <c:pt idx="158">
                  <c:v>2.0369999999999999</c:v>
                </c:pt>
                <c:pt idx="159">
                  <c:v>2.0329999999999999</c:v>
                </c:pt>
                <c:pt idx="160">
                  <c:v>2.073</c:v>
                </c:pt>
                <c:pt idx="161">
                  <c:v>2.1070000000000002</c:v>
                </c:pt>
                <c:pt idx="162">
                  <c:v>2.113</c:v>
                </c:pt>
                <c:pt idx="163">
                  <c:v>2.1629999999999998</c:v>
                </c:pt>
                <c:pt idx="164">
                  <c:v>2.0699999999999998</c:v>
                </c:pt>
                <c:pt idx="165">
                  <c:v>1.9830000000000001</c:v>
                </c:pt>
                <c:pt idx="166">
                  <c:v>1.9430000000000001</c:v>
                </c:pt>
                <c:pt idx="167">
                  <c:v>1.9430000000000001</c:v>
                </c:pt>
                <c:pt idx="168">
                  <c:v>1.9730000000000001</c:v>
                </c:pt>
                <c:pt idx="169">
                  <c:v>1.9330000000000001</c:v>
                </c:pt>
                <c:pt idx="170">
                  <c:v>1.9470000000000001</c:v>
                </c:pt>
                <c:pt idx="171">
                  <c:v>1.9330000000000001</c:v>
                </c:pt>
                <c:pt idx="172">
                  <c:v>1.9530000000000001</c:v>
                </c:pt>
                <c:pt idx="173">
                  <c:v>1.913</c:v>
                </c:pt>
                <c:pt idx="174">
                  <c:v>1.897</c:v>
                </c:pt>
                <c:pt idx="175">
                  <c:v>1.887</c:v>
                </c:pt>
                <c:pt idx="176">
                  <c:v>1.9</c:v>
                </c:pt>
                <c:pt idx="177">
                  <c:v>1.847</c:v>
                </c:pt>
                <c:pt idx="178">
                  <c:v>1.857</c:v>
                </c:pt>
                <c:pt idx="179">
                  <c:v>1.837</c:v>
                </c:pt>
                <c:pt idx="180">
                  <c:v>1.837</c:v>
                </c:pt>
                <c:pt idx="181">
                  <c:v>1.843</c:v>
                </c:pt>
                <c:pt idx="182">
                  <c:v>1.89</c:v>
                </c:pt>
                <c:pt idx="183">
                  <c:v>1.863</c:v>
                </c:pt>
                <c:pt idx="184">
                  <c:v>1.87</c:v>
                </c:pt>
                <c:pt idx="185">
                  <c:v>1.87</c:v>
                </c:pt>
                <c:pt idx="186">
                  <c:v>1.87</c:v>
                </c:pt>
                <c:pt idx="187">
                  <c:v>1.883</c:v>
                </c:pt>
                <c:pt idx="188">
                  <c:v>1.8169999999999999</c:v>
                </c:pt>
                <c:pt idx="189">
                  <c:v>1.867</c:v>
                </c:pt>
                <c:pt idx="190">
                  <c:v>1.883</c:v>
                </c:pt>
                <c:pt idx="191">
                  <c:v>1.82</c:v>
                </c:pt>
                <c:pt idx="192">
                  <c:v>1.8029999999999999</c:v>
                </c:pt>
                <c:pt idx="193">
                  <c:v>1.84</c:v>
                </c:pt>
                <c:pt idx="194">
                  <c:v>1.823</c:v>
                </c:pt>
                <c:pt idx="195">
                  <c:v>1.7969999999999999</c:v>
                </c:pt>
                <c:pt idx="196">
                  <c:v>1.79</c:v>
                </c:pt>
                <c:pt idx="197">
                  <c:v>1.77</c:v>
                </c:pt>
                <c:pt idx="198">
                  <c:v>1.7529999999999999</c:v>
                </c:pt>
                <c:pt idx="199">
                  <c:v>1.7430000000000001</c:v>
                </c:pt>
                <c:pt idx="200">
                  <c:v>1.7370000000000001</c:v>
                </c:pt>
                <c:pt idx="201">
                  <c:v>1.6930000000000001</c:v>
                </c:pt>
                <c:pt idx="202">
                  <c:v>1.6830000000000001</c:v>
                </c:pt>
                <c:pt idx="203">
                  <c:v>1.663</c:v>
                </c:pt>
                <c:pt idx="204">
                  <c:v>1.667</c:v>
                </c:pt>
                <c:pt idx="205">
                  <c:v>1.6870000000000001</c:v>
                </c:pt>
                <c:pt idx="206">
                  <c:v>1.69</c:v>
                </c:pt>
                <c:pt idx="207">
                  <c:v>1.6930000000000001</c:v>
                </c:pt>
                <c:pt idx="208">
                  <c:v>1.65</c:v>
                </c:pt>
                <c:pt idx="209">
                  <c:v>1.677</c:v>
                </c:pt>
                <c:pt idx="210">
                  <c:v>1.6870000000000001</c:v>
                </c:pt>
                <c:pt idx="211">
                  <c:v>1.65</c:v>
                </c:pt>
                <c:pt idx="212">
                  <c:v>1.5629999999999999</c:v>
                </c:pt>
                <c:pt idx="213">
                  <c:v>1.6830000000000001</c:v>
                </c:pt>
                <c:pt idx="214">
                  <c:v>1.63</c:v>
                </c:pt>
                <c:pt idx="215">
                  <c:v>1.5569999999999999</c:v>
                </c:pt>
                <c:pt idx="216">
                  <c:v>1.647</c:v>
                </c:pt>
                <c:pt idx="217">
                  <c:v>1.5429999999999999</c:v>
                </c:pt>
                <c:pt idx="218">
                  <c:v>1.58</c:v>
                </c:pt>
                <c:pt idx="219">
                  <c:v>1.573</c:v>
                </c:pt>
                <c:pt idx="220">
                  <c:v>1.5569999999999999</c:v>
                </c:pt>
                <c:pt idx="221">
                  <c:v>1.5229999999999999</c:v>
                </c:pt>
                <c:pt idx="222">
                  <c:v>1.54</c:v>
                </c:pt>
                <c:pt idx="223">
                  <c:v>1.4630000000000001</c:v>
                </c:pt>
                <c:pt idx="224">
                  <c:v>1.51</c:v>
                </c:pt>
                <c:pt idx="225">
                  <c:v>1.4730000000000001</c:v>
                </c:pt>
                <c:pt idx="226">
                  <c:v>1.47</c:v>
                </c:pt>
                <c:pt idx="227">
                  <c:v>1.4870000000000001</c:v>
                </c:pt>
                <c:pt idx="228">
                  <c:v>1.4430000000000001</c:v>
                </c:pt>
                <c:pt idx="229">
                  <c:v>1.4470000000000001</c:v>
                </c:pt>
                <c:pt idx="230">
                  <c:v>1.5669999999999999</c:v>
                </c:pt>
                <c:pt idx="231">
                  <c:v>1.532</c:v>
                </c:pt>
                <c:pt idx="232">
                  <c:v>1.5569999999999999</c:v>
                </c:pt>
                <c:pt idx="233">
                  <c:v>1.577</c:v>
                </c:pt>
                <c:pt idx="234">
                  <c:v>1.5569999999999999</c:v>
                </c:pt>
                <c:pt idx="235">
                  <c:v>1.57</c:v>
                </c:pt>
                <c:pt idx="236">
                  <c:v>1.5629999999999999</c:v>
                </c:pt>
                <c:pt idx="237">
                  <c:v>1.583</c:v>
                </c:pt>
                <c:pt idx="238">
                  <c:v>1.57</c:v>
                </c:pt>
                <c:pt idx="239">
                  <c:v>1.5469999999999999</c:v>
                </c:pt>
                <c:pt idx="240">
                  <c:v>1.5229999999999999</c:v>
                </c:pt>
                <c:pt idx="241">
                  <c:v>1.54</c:v>
                </c:pt>
                <c:pt idx="242">
                  <c:v>1.5469999999999999</c:v>
                </c:pt>
                <c:pt idx="243">
                  <c:v>1.573</c:v>
                </c:pt>
                <c:pt idx="244">
                  <c:v>1.5529999999999999</c:v>
                </c:pt>
                <c:pt idx="245">
                  <c:v>1.55</c:v>
                </c:pt>
                <c:pt idx="246">
                  <c:v>1.573</c:v>
                </c:pt>
                <c:pt idx="247">
                  <c:v>1.56</c:v>
                </c:pt>
                <c:pt idx="248">
                  <c:v>1.5369999999999999</c:v>
                </c:pt>
                <c:pt idx="249">
                  <c:v>1.53</c:v>
                </c:pt>
                <c:pt idx="250">
                  <c:v>1.5529999999999999</c:v>
                </c:pt>
                <c:pt idx="251">
                  <c:v>1.5369999999999999</c:v>
                </c:pt>
                <c:pt idx="252">
                  <c:v>1.627</c:v>
                </c:pt>
                <c:pt idx="253">
                  <c:v>1.64</c:v>
                </c:pt>
                <c:pt idx="254">
                  <c:v>1.53</c:v>
                </c:pt>
                <c:pt idx="255">
                  <c:v>1.5</c:v>
                </c:pt>
                <c:pt idx="256">
                  <c:v>1.5569999999999999</c:v>
                </c:pt>
                <c:pt idx="257">
                  <c:v>1.57</c:v>
                </c:pt>
                <c:pt idx="258">
                  <c:v>1.5669999999999999</c:v>
                </c:pt>
                <c:pt idx="259">
                  <c:v>1.52</c:v>
                </c:pt>
                <c:pt idx="260">
                  <c:v>1.5529999999999999</c:v>
                </c:pt>
                <c:pt idx="261">
                  <c:v>1.573</c:v>
                </c:pt>
                <c:pt idx="262">
                  <c:v>1.627</c:v>
                </c:pt>
                <c:pt idx="263">
                  <c:v>1.653</c:v>
                </c:pt>
                <c:pt idx="264">
                  <c:v>1.673</c:v>
                </c:pt>
                <c:pt idx="265">
                  <c:v>1.667</c:v>
                </c:pt>
                <c:pt idx="266">
                  <c:v>1.657</c:v>
                </c:pt>
                <c:pt idx="267">
                  <c:v>1.68</c:v>
                </c:pt>
                <c:pt idx="268">
                  <c:v>1.67</c:v>
                </c:pt>
                <c:pt idx="269">
                  <c:v>1.667</c:v>
                </c:pt>
                <c:pt idx="270">
                  <c:v>1.63</c:v>
                </c:pt>
                <c:pt idx="271">
                  <c:v>1.69</c:v>
                </c:pt>
                <c:pt idx="272">
                  <c:v>1.6930000000000001</c:v>
                </c:pt>
                <c:pt idx="273">
                  <c:v>1.7470000000000001</c:v>
                </c:pt>
                <c:pt idx="274">
                  <c:v>1.677</c:v>
                </c:pt>
                <c:pt idx="275">
                  <c:v>1.7030000000000001</c:v>
                </c:pt>
                <c:pt idx="276">
                  <c:v>1.68</c:v>
                </c:pt>
                <c:pt idx="277">
                  <c:v>1.6830000000000001</c:v>
                </c:pt>
                <c:pt idx="278">
                  <c:v>1.66</c:v>
                </c:pt>
                <c:pt idx="279">
                  <c:v>1.657</c:v>
                </c:pt>
                <c:pt idx="280">
                  <c:v>1.6870000000000001</c:v>
                </c:pt>
                <c:pt idx="281">
                  <c:v>1.6870000000000001</c:v>
                </c:pt>
                <c:pt idx="282">
                  <c:v>1.6830000000000001</c:v>
                </c:pt>
                <c:pt idx="283">
                  <c:v>1.597</c:v>
                </c:pt>
                <c:pt idx="284">
                  <c:v>1.613</c:v>
                </c:pt>
                <c:pt idx="285">
                  <c:v>1.65</c:v>
                </c:pt>
                <c:pt idx="286">
                  <c:v>1.587</c:v>
                </c:pt>
                <c:pt idx="287">
                  <c:v>1.5269999999999999</c:v>
                </c:pt>
                <c:pt idx="288">
                  <c:v>1.58</c:v>
                </c:pt>
                <c:pt idx="289">
                  <c:v>1.4930000000000001</c:v>
                </c:pt>
                <c:pt idx="290">
                  <c:v>1.4570000000000001</c:v>
                </c:pt>
                <c:pt idx="291">
                  <c:v>1.47</c:v>
                </c:pt>
                <c:pt idx="292">
                  <c:v>1.45</c:v>
                </c:pt>
                <c:pt idx="293">
                  <c:v>1.39</c:v>
                </c:pt>
                <c:pt idx="294">
                  <c:v>1.393</c:v>
                </c:pt>
                <c:pt idx="295">
                  <c:v>1.397</c:v>
                </c:pt>
                <c:pt idx="296">
                  <c:v>1.373</c:v>
                </c:pt>
                <c:pt idx="297">
                  <c:v>1.34</c:v>
                </c:pt>
                <c:pt idx="298">
                  <c:v>1.36</c:v>
                </c:pt>
                <c:pt idx="299">
                  <c:v>1.607</c:v>
                </c:pt>
                <c:pt idx="300">
                  <c:v>1.607</c:v>
                </c:pt>
                <c:pt idx="301">
                  <c:v>1.5760000000000001</c:v>
                </c:pt>
                <c:pt idx="302">
                  <c:v>1.367</c:v>
                </c:pt>
                <c:pt idx="303">
                  <c:v>1.482</c:v>
                </c:pt>
                <c:pt idx="304">
                  <c:v>1.2170000000000001</c:v>
                </c:pt>
                <c:pt idx="305">
                  <c:v>1.617</c:v>
                </c:pt>
                <c:pt idx="306">
                  <c:v>1.427</c:v>
                </c:pt>
                <c:pt idx="307">
                  <c:v>1.3819999999999999</c:v>
                </c:pt>
                <c:pt idx="308">
                  <c:v>1.357</c:v>
                </c:pt>
                <c:pt idx="309">
                  <c:v>1.2270000000000001</c:v>
                </c:pt>
                <c:pt idx="310">
                  <c:v>1.107</c:v>
                </c:pt>
                <c:pt idx="311">
                  <c:v>1.087</c:v>
                </c:pt>
                <c:pt idx="312">
                  <c:v>1.0169999999999999</c:v>
                </c:pt>
                <c:pt idx="313">
                  <c:v>1.0169999999999999</c:v>
                </c:pt>
                <c:pt idx="314">
                  <c:v>1.246</c:v>
                </c:pt>
                <c:pt idx="315">
                  <c:v>1.246</c:v>
                </c:pt>
                <c:pt idx="316">
                  <c:v>0.61699999999999999</c:v>
                </c:pt>
                <c:pt idx="317">
                  <c:v>0.61699999999999999</c:v>
                </c:pt>
                <c:pt idx="318">
                  <c:v>0.98599999999999999</c:v>
                </c:pt>
                <c:pt idx="319">
                  <c:v>0.98599999999999999</c:v>
                </c:pt>
                <c:pt idx="320">
                  <c:v>0.92600000000000005</c:v>
                </c:pt>
                <c:pt idx="321">
                  <c:v>0.92600000000000005</c:v>
                </c:pt>
                <c:pt idx="322">
                  <c:v>0.66600000000000004</c:v>
                </c:pt>
                <c:pt idx="323">
                  <c:v>0.66600000000000004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BB-470B-A7DD-1B089EB78A73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Volume!$D$3:$D$124</c:f>
              <c:numCache>
                <c:formatCode>0</c:formatCode>
                <c:ptCount val="122"/>
                <c:pt idx="0">
                  <c:v>-70</c:v>
                </c:pt>
                <c:pt idx="1">
                  <c:v>-69</c:v>
                </c:pt>
                <c:pt idx="2">
                  <c:v>-68</c:v>
                </c:pt>
                <c:pt idx="3">
                  <c:v>-67</c:v>
                </c:pt>
                <c:pt idx="4">
                  <c:v>-66</c:v>
                </c:pt>
                <c:pt idx="5">
                  <c:v>-65</c:v>
                </c:pt>
                <c:pt idx="6">
                  <c:v>-64</c:v>
                </c:pt>
                <c:pt idx="7">
                  <c:v>-63</c:v>
                </c:pt>
                <c:pt idx="8">
                  <c:v>-62</c:v>
                </c:pt>
                <c:pt idx="9">
                  <c:v>-61</c:v>
                </c:pt>
                <c:pt idx="10">
                  <c:v>-60</c:v>
                </c:pt>
                <c:pt idx="11">
                  <c:v>-59</c:v>
                </c:pt>
                <c:pt idx="12">
                  <c:v>-58</c:v>
                </c:pt>
                <c:pt idx="13">
                  <c:v>-57</c:v>
                </c:pt>
                <c:pt idx="14">
                  <c:v>-56</c:v>
                </c:pt>
                <c:pt idx="15">
                  <c:v>-55</c:v>
                </c:pt>
                <c:pt idx="16">
                  <c:v>-54</c:v>
                </c:pt>
                <c:pt idx="17">
                  <c:v>-53</c:v>
                </c:pt>
                <c:pt idx="18">
                  <c:v>-52</c:v>
                </c:pt>
                <c:pt idx="19">
                  <c:v>-51</c:v>
                </c:pt>
                <c:pt idx="20">
                  <c:v>-50</c:v>
                </c:pt>
                <c:pt idx="21">
                  <c:v>-49</c:v>
                </c:pt>
                <c:pt idx="22">
                  <c:v>-48</c:v>
                </c:pt>
                <c:pt idx="23">
                  <c:v>-47</c:v>
                </c:pt>
                <c:pt idx="24">
                  <c:v>-46</c:v>
                </c:pt>
                <c:pt idx="25">
                  <c:v>-45</c:v>
                </c:pt>
                <c:pt idx="26">
                  <c:v>-44</c:v>
                </c:pt>
                <c:pt idx="27">
                  <c:v>-43</c:v>
                </c:pt>
                <c:pt idx="28">
                  <c:v>-42</c:v>
                </c:pt>
                <c:pt idx="29">
                  <c:v>-41</c:v>
                </c:pt>
                <c:pt idx="30">
                  <c:v>-40</c:v>
                </c:pt>
                <c:pt idx="31">
                  <c:v>-39</c:v>
                </c:pt>
                <c:pt idx="32">
                  <c:v>-38</c:v>
                </c:pt>
                <c:pt idx="33">
                  <c:v>-37</c:v>
                </c:pt>
                <c:pt idx="34">
                  <c:v>-36</c:v>
                </c:pt>
                <c:pt idx="35">
                  <c:v>-35</c:v>
                </c:pt>
                <c:pt idx="36">
                  <c:v>-34</c:v>
                </c:pt>
                <c:pt idx="37">
                  <c:v>-33</c:v>
                </c:pt>
                <c:pt idx="38">
                  <c:v>-32</c:v>
                </c:pt>
                <c:pt idx="39">
                  <c:v>-31</c:v>
                </c:pt>
                <c:pt idx="40">
                  <c:v>-30</c:v>
                </c:pt>
                <c:pt idx="41">
                  <c:v>-29</c:v>
                </c:pt>
                <c:pt idx="42">
                  <c:v>-28</c:v>
                </c:pt>
                <c:pt idx="43">
                  <c:v>-27</c:v>
                </c:pt>
                <c:pt idx="44">
                  <c:v>-26</c:v>
                </c:pt>
                <c:pt idx="45">
                  <c:v>-25</c:v>
                </c:pt>
                <c:pt idx="46">
                  <c:v>-24</c:v>
                </c:pt>
                <c:pt idx="47">
                  <c:v>-23</c:v>
                </c:pt>
                <c:pt idx="48">
                  <c:v>-22</c:v>
                </c:pt>
                <c:pt idx="49">
                  <c:v>-21</c:v>
                </c:pt>
                <c:pt idx="50">
                  <c:v>-20</c:v>
                </c:pt>
                <c:pt idx="51">
                  <c:v>-19</c:v>
                </c:pt>
                <c:pt idx="52">
                  <c:v>-18</c:v>
                </c:pt>
                <c:pt idx="53">
                  <c:v>-17</c:v>
                </c:pt>
                <c:pt idx="54">
                  <c:v>-16</c:v>
                </c:pt>
                <c:pt idx="55">
                  <c:v>-15</c:v>
                </c:pt>
                <c:pt idx="56">
                  <c:v>-14</c:v>
                </c:pt>
                <c:pt idx="57">
                  <c:v>-13</c:v>
                </c:pt>
                <c:pt idx="58">
                  <c:v>-12</c:v>
                </c:pt>
                <c:pt idx="59">
                  <c:v>-11</c:v>
                </c:pt>
                <c:pt idx="60">
                  <c:v>-10</c:v>
                </c:pt>
                <c:pt idx="61">
                  <c:v>-9</c:v>
                </c:pt>
                <c:pt idx="62">
                  <c:v>-8</c:v>
                </c:pt>
                <c:pt idx="63">
                  <c:v>-7</c:v>
                </c:pt>
                <c:pt idx="64">
                  <c:v>-6</c:v>
                </c:pt>
                <c:pt idx="65">
                  <c:v>-5</c:v>
                </c:pt>
                <c:pt idx="66">
                  <c:v>-4</c:v>
                </c:pt>
                <c:pt idx="67">
                  <c:v>-3</c:v>
                </c:pt>
                <c:pt idx="68">
                  <c:v>-2</c:v>
                </c:pt>
                <c:pt idx="69">
                  <c:v>-1</c:v>
                </c:pt>
                <c:pt idx="70">
                  <c:v>0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7</c:v>
                </c:pt>
                <c:pt idx="78">
                  <c:v>8</c:v>
                </c:pt>
                <c:pt idx="79">
                  <c:v>9</c:v>
                </c:pt>
                <c:pt idx="80">
                  <c:v>10</c:v>
                </c:pt>
                <c:pt idx="81">
                  <c:v>11</c:v>
                </c:pt>
                <c:pt idx="82">
                  <c:v>12</c:v>
                </c:pt>
                <c:pt idx="83">
                  <c:v>13</c:v>
                </c:pt>
                <c:pt idx="84">
                  <c:v>14</c:v>
                </c:pt>
                <c:pt idx="85">
                  <c:v>15</c:v>
                </c:pt>
                <c:pt idx="86">
                  <c:v>16</c:v>
                </c:pt>
                <c:pt idx="87">
                  <c:v>17</c:v>
                </c:pt>
                <c:pt idx="88">
                  <c:v>18</c:v>
                </c:pt>
                <c:pt idx="89">
                  <c:v>19</c:v>
                </c:pt>
                <c:pt idx="90">
                  <c:v>20</c:v>
                </c:pt>
                <c:pt idx="91">
                  <c:v>21</c:v>
                </c:pt>
                <c:pt idx="92">
                  <c:v>22</c:v>
                </c:pt>
                <c:pt idx="93">
                  <c:v>23</c:v>
                </c:pt>
                <c:pt idx="94">
                  <c:v>24</c:v>
                </c:pt>
                <c:pt idx="95">
                  <c:v>25</c:v>
                </c:pt>
                <c:pt idx="96">
                  <c:v>26</c:v>
                </c:pt>
                <c:pt idx="97">
                  <c:v>27</c:v>
                </c:pt>
                <c:pt idx="98">
                  <c:v>28</c:v>
                </c:pt>
                <c:pt idx="99">
                  <c:v>29</c:v>
                </c:pt>
                <c:pt idx="100">
                  <c:v>30</c:v>
                </c:pt>
                <c:pt idx="101">
                  <c:v>31</c:v>
                </c:pt>
                <c:pt idx="102">
                  <c:v>32</c:v>
                </c:pt>
                <c:pt idx="103">
                  <c:v>33</c:v>
                </c:pt>
                <c:pt idx="104">
                  <c:v>34</c:v>
                </c:pt>
                <c:pt idx="105">
                  <c:v>35</c:v>
                </c:pt>
                <c:pt idx="106">
                  <c:v>36</c:v>
                </c:pt>
                <c:pt idx="107">
                  <c:v>37</c:v>
                </c:pt>
                <c:pt idx="108">
                  <c:v>38</c:v>
                </c:pt>
                <c:pt idx="109">
                  <c:v>39</c:v>
                </c:pt>
                <c:pt idx="110">
                  <c:v>40</c:v>
                </c:pt>
                <c:pt idx="111">
                  <c:v>41</c:v>
                </c:pt>
                <c:pt idx="112">
                  <c:v>42</c:v>
                </c:pt>
                <c:pt idx="113">
                  <c:v>43</c:v>
                </c:pt>
                <c:pt idx="114">
                  <c:v>44</c:v>
                </c:pt>
                <c:pt idx="115">
                  <c:v>45</c:v>
                </c:pt>
                <c:pt idx="116">
                  <c:v>46</c:v>
                </c:pt>
                <c:pt idx="117">
                  <c:v>47</c:v>
                </c:pt>
                <c:pt idx="118">
                  <c:v>48</c:v>
                </c:pt>
                <c:pt idx="119">
                  <c:v>49</c:v>
                </c:pt>
                <c:pt idx="120">
                  <c:v>50</c:v>
                </c:pt>
                <c:pt idx="121">
                  <c:v>51</c:v>
                </c:pt>
              </c:numCache>
            </c:numRef>
          </c:xVal>
          <c:yVal>
            <c:numRef>
              <c:f>'MS per cow per day'!$B$3:$B$124</c:f>
              <c:numCache>
                <c:formatCode>General</c:formatCode>
                <c:ptCount val="122"/>
                <c:pt idx="0">
                  <c:v>0.15</c:v>
                </c:pt>
                <c:pt idx="1">
                  <c:v>0.15</c:v>
                </c:pt>
                <c:pt idx="2">
                  <c:v>0.22</c:v>
                </c:pt>
                <c:pt idx="3">
                  <c:v>0.22</c:v>
                </c:pt>
                <c:pt idx="4">
                  <c:v>0.35</c:v>
                </c:pt>
                <c:pt idx="5">
                  <c:v>0.35</c:v>
                </c:pt>
                <c:pt idx="6">
                  <c:v>0.35</c:v>
                </c:pt>
                <c:pt idx="7">
                  <c:v>0.57999999999999996</c:v>
                </c:pt>
                <c:pt idx="8">
                  <c:v>0.57999999999999996</c:v>
                </c:pt>
                <c:pt idx="9">
                  <c:v>0.65</c:v>
                </c:pt>
                <c:pt idx="10">
                  <c:v>0.7</c:v>
                </c:pt>
                <c:pt idx="11">
                  <c:v>0.7</c:v>
                </c:pt>
                <c:pt idx="12">
                  <c:v>0.79</c:v>
                </c:pt>
                <c:pt idx="13">
                  <c:v>0.79</c:v>
                </c:pt>
                <c:pt idx="14">
                  <c:v>0.86</c:v>
                </c:pt>
                <c:pt idx="15">
                  <c:v>0.86</c:v>
                </c:pt>
                <c:pt idx="16">
                  <c:v>0.93</c:v>
                </c:pt>
                <c:pt idx="17">
                  <c:v>0.93</c:v>
                </c:pt>
                <c:pt idx="18">
                  <c:v>0.99</c:v>
                </c:pt>
                <c:pt idx="19">
                  <c:v>0.99</c:v>
                </c:pt>
                <c:pt idx="20">
                  <c:v>1.02</c:v>
                </c:pt>
                <c:pt idx="21">
                  <c:v>1.06</c:v>
                </c:pt>
                <c:pt idx="22">
                  <c:v>1.1100000000000001</c:v>
                </c:pt>
                <c:pt idx="23">
                  <c:v>1.1399999999999999</c:v>
                </c:pt>
                <c:pt idx="24">
                  <c:v>1.17</c:v>
                </c:pt>
                <c:pt idx="25">
                  <c:v>1.18</c:v>
                </c:pt>
                <c:pt idx="26">
                  <c:v>1.18</c:v>
                </c:pt>
                <c:pt idx="27">
                  <c:v>1.22</c:v>
                </c:pt>
                <c:pt idx="28">
                  <c:v>1.22</c:v>
                </c:pt>
                <c:pt idx="29">
                  <c:v>1.23</c:v>
                </c:pt>
                <c:pt idx="30">
                  <c:v>1.23</c:v>
                </c:pt>
                <c:pt idx="31">
                  <c:v>1.24</c:v>
                </c:pt>
                <c:pt idx="32">
                  <c:v>1.27</c:v>
                </c:pt>
                <c:pt idx="33">
                  <c:v>1.27</c:v>
                </c:pt>
                <c:pt idx="34">
                  <c:v>1.26</c:v>
                </c:pt>
                <c:pt idx="35">
                  <c:v>1.31</c:v>
                </c:pt>
                <c:pt idx="36">
                  <c:v>1.34</c:v>
                </c:pt>
                <c:pt idx="37">
                  <c:v>1.41</c:v>
                </c:pt>
                <c:pt idx="38">
                  <c:v>1.43</c:v>
                </c:pt>
                <c:pt idx="39">
                  <c:v>1.42</c:v>
                </c:pt>
                <c:pt idx="40">
                  <c:v>1.38</c:v>
                </c:pt>
                <c:pt idx="41">
                  <c:v>1.41</c:v>
                </c:pt>
                <c:pt idx="42">
                  <c:v>1.4</c:v>
                </c:pt>
                <c:pt idx="43">
                  <c:v>1.43</c:v>
                </c:pt>
                <c:pt idx="44">
                  <c:v>1.48</c:v>
                </c:pt>
                <c:pt idx="45">
                  <c:v>1.52</c:v>
                </c:pt>
                <c:pt idx="46">
                  <c:v>1.51</c:v>
                </c:pt>
                <c:pt idx="47">
                  <c:v>1.5</c:v>
                </c:pt>
                <c:pt idx="48">
                  <c:v>1.5</c:v>
                </c:pt>
                <c:pt idx="49">
                  <c:v>1.45</c:v>
                </c:pt>
                <c:pt idx="50">
                  <c:v>1.51</c:v>
                </c:pt>
                <c:pt idx="51">
                  <c:v>1.51</c:v>
                </c:pt>
                <c:pt idx="52">
                  <c:v>1.57</c:v>
                </c:pt>
                <c:pt idx="53">
                  <c:v>1.67</c:v>
                </c:pt>
                <c:pt idx="54">
                  <c:v>1.49</c:v>
                </c:pt>
                <c:pt idx="55">
                  <c:v>1.64</c:v>
                </c:pt>
                <c:pt idx="56">
                  <c:v>1.62</c:v>
                </c:pt>
                <c:pt idx="57">
                  <c:v>1.65</c:v>
                </c:pt>
                <c:pt idx="58">
                  <c:v>1.66</c:v>
                </c:pt>
                <c:pt idx="59">
                  <c:v>1.73</c:v>
                </c:pt>
                <c:pt idx="60">
                  <c:v>1.7</c:v>
                </c:pt>
                <c:pt idx="61">
                  <c:v>1.7250000000000001</c:v>
                </c:pt>
                <c:pt idx="62">
                  <c:v>1.75</c:v>
                </c:pt>
                <c:pt idx="63">
                  <c:v>1.71</c:v>
                </c:pt>
                <c:pt idx="64">
                  <c:v>1.71</c:v>
                </c:pt>
                <c:pt idx="65">
                  <c:v>1.73</c:v>
                </c:pt>
                <c:pt idx="66">
                  <c:v>1.8</c:v>
                </c:pt>
                <c:pt idx="67">
                  <c:v>1.8050000000000002</c:v>
                </c:pt>
                <c:pt idx="68">
                  <c:v>1.81</c:v>
                </c:pt>
                <c:pt idx="69">
                  <c:v>1.82</c:v>
                </c:pt>
                <c:pt idx="70">
                  <c:v>1.91</c:v>
                </c:pt>
                <c:pt idx="71">
                  <c:v>1.62</c:v>
                </c:pt>
                <c:pt idx="72">
                  <c:v>1.77</c:v>
                </c:pt>
                <c:pt idx="73">
                  <c:v>1.81</c:v>
                </c:pt>
                <c:pt idx="74">
                  <c:v>1.75</c:v>
                </c:pt>
                <c:pt idx="75">
                  <c:v>1.76</c:v>
                </c:pt>
                <c:pt idx="76">
                  <c:v>1.71</c:v>
                </c:pt>
                <c:pt idx="77">
                  <c:v>1.77</c:v>
                </c:pt>
                <c:pt idx="78">
                  <c:v>1.76</c:v>
                </c:pt>
                <c:pt idx="79">
                  <c:v>1.75</c:v>
                </c:pt>
                <c:pt idx="80">
                  <c:v>1.87</c:v>
                </c:pt>
                <c:pt idx="81">
                  <c:v>1.95</c:v>
                </c:pt>
                <c:pt idx="82">
                  <c:v>1.75</c:v>
                </c:pt>
                <c:pt idx="83">
                  <c:v>1.89</c:v>
                </c:pt>
                <c:pt idx="84">
                  <c:v>1.84</c:v>
                </c:pt>
                <c:pt idx="85">
                  <c:v>1.86</c:v>
                </c:pt>
                <c:pt idx="86">
                  <c:v>1.85</c:v>
                </c:pt>
                <c:pt idx="87">
                  <c:v>1.77</c:v>
                </c:pt>
                <c:pt idx="88">
                  <c:v>1.79</c:v>
                </c:pt>
                <c:pt idx="89">
                  <c:v>1.8</c:v>
                </c:pt>
                <c:pt idx="90">
                  <c:v>1.82</c:v>
                </c:pt>
                <c:pt idx="91">
                  <c:v>1.85</c:v>
                </c:pt>
                <c:pt idx="92">
                  <c:v>1.84</c:v>
                </c:pt>
                <c:pt idx="93">
                  <c:v>1.83</c:v>
                </c:pt>
                <c:pt idx="94">
                  <c:v>1.82</c:v>
                </c:pt>
                <c:pt idx="95">
                  <c:v>1.83</c:v>
                </c:pt>
                <c:pt idx="96">
                  <c:v>1.81</c:v>
                </c:pt>
                <c:pt idx="97">
                  <c:v>1.97</c:v>
                </c:pt>
                <c:pt idx="98">
                  <c:v>1.63</c:v>
                </c:pt>
                <c:pt idx="99">
                  <c:v>1.8</c:v>
                </c:pt>
                <c:pt idx="100">
                  <c:v>1.73</c:v>
                </c:pt>
                <c:pt idx="101">
                  <c:v>1.84</c:v>
                </c:pt>
                <c:pt idx="102">
                  <c:v>1.84</c:v>
                </c:pt>
                <c:pt idx="103">
                  <c:v>1.84</c:v>
                </c:pt>
                <c:pt idx="104">
                  <c:v>1.79</c:v>
                </c:pt>
                <c:pt idx="105">
                  <c:v>1.85</c:v>
                </c:pt>
                <c:pt idx="106">
                  <c:v>1.76</c:v>
                </c:pt>
                <c:pt idx="107">
                  <c:v>1.71</c:v>
                </c:pt>
                <c:pt idx="108">
                  <c:v>1.73</c:v>
                </c:pt>
                <c:pt idx="109">
                  <c:v>1.57</c:v>
                </c:pt>
                <c:pt idx="110">
                  <c:v>1.72</c:v>
                </c:pt>
                <c:pt idx="111">
                  <c:v>1.75</c:v>
                </c:pt>
                <c:pt idx="112">
                  <c:v>1.72</c:v>
                </c:pt>
                <c:pt idx="113">
                  <c:v>1.75</c:v>
                </c:pt>
                <c:pt idx="114">
                  <c:v>1.73</c:v>
                </c:pt>
                <c:pt idx="115">
                  <c:v>1.69</c:v>
                </c:pt>
                <c:pt idx="116">
                  <c:v>1.71</c:v>
                </c:pt>
                <c:pt idx="117">
                  <c:v>1.75</c:v>
                </c:pt>
                <c:pt idx="118">
                  <c:v>1.74</c:v>
                </c:pt>
                <c:pt idx="119">
                  <c:v>1.68</c:v>
                </c:pt>
                <c:pt idx="120">
                  <c:v>1.73</c:v>
                </c:pt>
                <c:pt idx="121">
                  <c:v>1.74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BB-470B-A7DD-1B089EB7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799072"/>
        <c:axId val="1557799488"/>
      </c:scatterChart>
      <c:valAx>
        <c:axId val="155779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99488"/>
        <c:crosses val="autoZero"/>
        <c:crossBetween val="midCat"/>
      </c:valAx>
      <c:valAx>
        <c:axId val="155779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9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'MP per cow per day'!$O$8:$O$311</c:f>
              <c:numCache>
                <c:formatCode>General</c:formatCode>
                <c:ptCount val="304"/>
                <c:pt idx="0">
                  <c:v>-65</c:v>
                </c:pt>
                <c:pt idx="1">
                  <c:v>-64</c:v>
                </c:pt>
                <c:pt idx="2">
                  <c:v>-63</c:v>
                </c:pt>
                <c:pt idx="3">
                  <c:v>-62</c:v>
                </c:pt>
                <c:pt idx="4">
                  <c:v>-61</c:v>
                </c:pt>
                <c:pt idx="5">
                  <c:v>-60</c:v>
                </c:pt>
                <c:pt idx="6">
                  <c:v>-59</c:v>
                </c:pt>
                <c:pt idx="7">
                  <c:v>-58</c:v>
                </c:pt>
                <c:pt idx="8">
                  <c:v>-57</c:v>
                </c:pt>
                <c:pt idx="9">
                  <c:v>-56</c:v>
                </c:pt>
                <c:pt idx="10">
                  <c:v>-55</c:v>
                </c:pt>
                <c:pt idx="11">
                  <c:v>-54</c:v>
                </c:pt>
                <c:pt idx="12">
                  <c:v>-53</c:v>
                </c:pt>
                <c:pt idx="13">
                  <c:v>-52</c:v>
                </c:pt>
                <c:pt idx="14">
                  <c:v>-51</c:v>
                </c:pt>
                <c:pt idx="15">
                  <c:v>-50</c:v>
                </c:pt>
                <c:pt idx="16">
                  <c:v>-49</c:v>
                </c:pt>
                <c:pt idx="17">
                  <c:v>-48</c:v>
                </c:pt>
                <c:pt idx="18">
                  <c:v>-47</c:v>
                </c:pt>
                <c:pt idx="19">
                  <c:v>-46</c:v>
                </c:pt>
                <c:pt idx="20">
                  <c:v>-45</c:v>
                </c:pt>
                <c:pt idx="21">
                  <c:v>-44</c:v>
                </c:pt>
                <c:pt idx="22">
                  <c:v>-43</c:v>
                </c:pt>
                <c:pt idx="23">
                  <c:v>-42</c:v>
                </c:pt>
                <c:pt idx="24">
                  <c:v>-41</c:v>
                </c:pt>
                <c:pt idx="25">
                  <c:v>-40</c:v>
                </c:pt>
                <c:pt idx="26">
                  <c:v>-39</c:v>
                </c:pt>
                <c:pt idx="27">
                  <c:v>-38</c:v>
                </c:pt>
                <c:pt idx="28">
                  <c:v>-37</c:v>
                </c:pt>
                <c:pt idx="29">
                  <c:v>-36</c:v>
                </c:pt>
                <c:pt idx="30">
                  <c:v>-35</c:v>
                </c:pt>
                <c:pt idx="31">
                  <c:v>-34</c:v>
                </c:pt>
                <c:pt idx="32">
                  <c:v>-33</c:v>
                </c:pt>
                <c:pt idx="33">
                  <c:v>-32</c:v>
                </c:pt>
                <c:pt idx="34">
                  <c:v>-31</c:v>
                </c:pt>
                <c:pt idx="35">
                  <c:v>-30</c:v>
                </c:pt>
                <c:pt idx="36">
                  <c:v>-29</c:v>
                </c:pt>
                <c:pt idx="37">
                  <c:v>-28</c:v>
                </c:pt>
                <c:pt idx="38">
                  <c:v>-27</c:v>
                </c:pt>
                <c:pt idx="39">
                  <c:v>-26</c:v>
                </c:pt>
                <c:pt idx="40">
                  <c:v>-25</c:v>
                </c:pt>
                <c:pt idx="41">
                  <c:v>-24</c:v>
                </c:pt>
                <c:pt idx="42">
                  <c:v>-23</c:v>
                </c:pt>
                <c:pt idx="43">
                  <c:v>-22</c:v>
                </c:pt>
                <c:pt idx="44">
                  <c:v>-21</c:v>
                </c:pt>
                <c:pt idx="45">
                  <c:v>-20</c:v>
                </c:pt>
                <c:pt idx="46">
                  <c:v>-19</c:v>
                </c:pt>
                <c:pt idx="47">
                  <c:v>-18</c:v>
                </c:pt>
                <c:pt idx="48">
                  <c:v>-17</c:v>
                </c:pt>
                <c:pt idx="49">
                  <c:v>-16</c:v>
                </c:pt>
                <c:pt idx="50">
                  <c:v>-15</c:v>
                </c:pt>
                <c:pt idx="51">
                  <c:v>-14</c:v>
                </c:pt>
                <c:pt idx="52">
                  <c:v>-13</c:v>
                </c:pt>
                <c:pt idx="53">
                  <c:v>-12</c:v>
                </c:pt>
                <c:pt idx="54">
                  <c:v>-11</c:v>
                </c:pt>
                <c:pt idx="55">
                  <c:v>-10</c:v>
                </c:pt>
                <c:pt idx="56">
                  <c:v>-9</c:v>
                </c:pt>
                <c:pt idx="57">
                  <c:v>-8</c:v>
                </c:pt>
                <c:pt idx="58">
                  <c:v>-7</c:v>
                </c:pt>
                <c:pt idx="59">
                  <c:v>-6</c:v>
                </c:pt>
                <c:pt idx="60">
                  <c:v>-5</c:v>
                </c:pt>
                <c:pt idx="61">
                  <c:v>-4</c:v>
                </c:pt>
                <c:pt idx="62">
                  <c:v>-3</c:v>
                </c:pt>
                <c:pt idx="63">
                  <c:v>-2</c:v>
                </c:pt>
                <c:pt idx="64">
                  <c:v>-1</c:v>
                </c:pt>
                <c:pt idx="65">
                  <c:v>0</c:v>
                </c:pt>
                <c:pt idx="66">
                  <c:v>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8</c:v>
                </c:pt>
                <c:pt idx="74">
                  <c:v>9</c:v>
                </c:pt>
                <c:pt idx="75">
                  <c:v>10</c:v>
                </c:pt>
                <c:pt idx="76">
                  <c:v>11</c:v>
                </c:pt>
                <c:pt idx="77">
                  <c:v>12</c:v>
                </c:pt>
                <c:pt idx="78">
                  <c:v>13</c:v>
                </c:pt>
                <c:pt idx="79">
                  <c:v>14</c:v>
                </c:pt>
                <c:pt idx="80">
                  <c:v>15</c:v>
                </c:pt>
                <c:pt idx="81">
                  <c:v>16</c:v>
                </c:pt>
                <c:pt idx="82">
                  <c:v>17</c:v>
                </c:pt>
                <c:pt idx="83">
                  <c:v>18</c:v>
                </c:pt>
                <c:pt idx="84">
                  <c:v>19</c:v>
                </c:pt>
                <c:pt idx="85">
                  <c:v>20</c:v>
                </c:pt>
                <c:pt idx="86">
                  <c:v>21</c:v>
                </c:pt>
                <c:pt idx="87">
                  <c:v>22</c:v>
                </c:pt>
                <c:pt idx="88">
                  <c:v>23</c:v>
                </c:pt>
                <c:pt idx="89">
                  <c:v>24</c:v>
                </c:pt>
                <c:pt idx="90">
                  <c:v>25</c:v>
                </c:pt>
                <c:pt idx="91">
                  <c:v>26</c:v>
                </c:pt>
                <c:pt idx="92">
                  <c:v>27</c:v>
                </c:pt>
                <c:pt idx="93">
                  <c:v>28</c:v>
                </c:pt>
                <c:pt idx="94">
                  <c:v>29</c:v>
                </c:pt>
                <c:pt idx="95">
                  <c:v>30</c:v>
                </c:pt>
                <c:pt idx="96">
                  <c:v>31</c:v>
                </c:pt>
                <c:pt idx="97">
                  <c:v>32</c:v>
                </c:pt>
                <c:pt idx="98">
                  <c:v>33</c:v>
                </c:pt>
                <c:pt idx="99">
                  <c:v>34</c:v>
                </c:pt>
                <c:pt idx="100">
                  <c:v>35</c:v>
                </c:pt>
                <c:pt idx="101">
                  <c:v>36</c:v>
                </c:pt>
                <c:pt idx="102">
                  <c:v>37</c:v>
                </c:pt>
                <c:pt idx="103">
                  <c:v>38</c:v>
                </c:pt>
                <c:pt idx="104">
                  <c:v>39</c:v>
                </c:pt>
                <c:pt idx="105">
                  <c:v>40</c:v>
                </c:pt>
                <c:pt idx="106">
                  <c:v>41</c:v>
                </c:pt>
                <c:pt idx="107">
                  <c:v>42</c:v>
                </c:pt>
                <c:pt idx="108">
                  <c:v>43</c:v>
                </c:pt>
                <c:pt idx="109">
                  <c:v>44</c:v>
                </c:pt>
                <c:pt idx="110">
                  <c:v>45</c:v>
                </c:pt>
                <c:pt idx="111">
                  <c:v>46</c:v>
                </c:pt>
                <c:pt idx="112">
                  <c:v>47</c:v>
                </c:pt>
                <c:pt idx="113">
                  <c:v>48</c:v>
                </c:pt>
                <c:pt idx="114">
                  <c:v>49</c:v>
                </c:pt>
                <c:pt idx="115">
                  <c:v>50</c:v>
                </c:pt>
                <c:pt idx="116">
                  <c:v>51</c:v>
                </c:pt>
                <c:pt idx="117">
                  <c:v>52</c:v>
                </c:pt>
                <c:pt idx="118">
                  <c:v>53</c:v>
                </c:pt>
                <c:pt idx="119">
                  <c:v>54</c:v>
                </c:pt>
                <c:pt idx="120">
                  <c:v>55</c:v>
                </c:pt>
                <c:pt idx="121">
                  <c:v>56</c:v>
                </c:pt>
                <c:pt idx="122">
                  <c:v>57</c:v>
                </c:pt>
                <c:pt idx="123">
                  <c:v>58</c:v>
                </c:pt>
                <c:pt idx="124">
                  <c:v>59</c:v>
                </c:pt>
                <c:pt idx="125">
                  <c:v>60</c:v>
                </c:pt>
                <c:pt idx="126">
                  <c:v>61</c:v>
                </c:pt>
                <c:pt idx="127">
                  <c:v>62</c:v>
                </c:pt>
                <c:pt idx="128">
                  <c:v>63</c:v>
                </c:pt>
                <c:pt idx="129">
                  <c:v>64</c:v>
                </c:pt>
                <c:pt idx="130">
                  <c:v>65</c:v>
                </c:pt>
                <c:pt idx="131">
                  <c:v>66</c:v>
                </c:pt>
                <c:pt idx="132">
                  <c:v>67</c:v>
                </c:pt>
                <c:pt idx="133">
                  <c:v>68</c:v>
                </c:pt>
                <c:pt idx="134">
                  <c:v>69</c:v>
                </c:pt>
                <c:pt idx="135">
                  <c:v>70</c:v>
                </c:pt>
                <c:pt idx="136">
                  <c:v>71</c:v>
                </c:pt>
                <c:pt idx="137">
                  <c:v>72</c:v>
                </c:pt>
                <c:pt idx="138">
                  <c:v>73</c:v>
                </c:pt>
                <c:pt idx="139">
                  <c:v>74</c:v>
                </c:pt>
                <c:pt idx="140">
                  <c:v>75</c:v>
                </c:pt>
                <c:pt idx="141">
                  <c:v>76</c:v>
                </c:pt>
                <c:pt idx="142">
                  <c:v>77</c:v>
                </c:pt>
                <c:pt idx="143">
                  <c:v>78</c:v>
                </c:pt>
                <c:pt idx="144">
                  <c:v>79</c:v>
                </c:pt>
                <c:pt idx="145">
                  <c:v>80</c:v>
                </c:pt>
                <c:pt idx="146">
                  <c:v>81</c:v>
                </c:pt>
                <c:pt idx="147">
                  <c:v>82</c:v>
                </c:pt>
                <c:pt idx="148">
                  <c:v>83</c:v>
                </c:pt>
                <c:pt idx="149">
                  <c:v>84</c:v>
                </c:pt>
                <c:pt idx="150">
                  <c:v>85</c:v>
                </c:pt>
                <c:pt idx="151">
                  <c:v>86</c:v>
                </c:pt>
                <c:pt idx="152">
                  <c:v>87</c:v>
                </c:pt>
                <c:pt idx="153">
                  <c:v>88</c:v>
                </c:pt>
                <c:pt idx="154">
                  <c:v>89</c:v>
                </c:pt>
                <c:pt idx="155">
                  <c:v>90</c:v>
                </c:pt>
                <c:pt idx="156">
                  <c:v>91</c:v>
                </c:pt>
                <c:pt idx="157">
                  <c:v>92</c:v>
                </c:pt>
                <c:pt idx="158">
                  <c:v>93</c:v>
                </c:pt>
                <c:pt idx="159">
                  <c:v>94</c:v>
                </c:pt>
                <c:pt idx="160">
                  <c:v>95</c:v>
                </c:pt>
                <c:pt idx="161">
                  <c:v>96</c:v>
                </c:pt>
                <c:pt idx="162">
                  <c:v>97</c:v>
                </c:pt>
                <c:pt idx="163">
                  <c:v>98</c:v>
                </c:pt>
                <c:pt idx="164">
                  <c:v>99</c:v>
                </c:pt>
                <c:pt idx="165">
                  <c:v>100</c:v>
                </c:pt>
                <c:pt idx="166">
                  <c:v>101</c:v>
                </c:pt>
                <c:pt idx="167">
                  <c:v>102</c:v>
                </c:pt>
                <c:pt idx="168">
                  <c:v>103</c:v>
                </c:pt>
                <c:pt idx="169">
                  <c:v>104</c:v>
                </c:pt>
                <c:pt idx="170">
                  <c:v>105</c:v>
                </c:pt>
                <c:pt idx="171">
                  <c:v>106</c:v>
                </c:pt>
                <c:pt idx="172">
                  <c:v>107</c:v>
                </c:pt>
                <c:pt idx="173">
                  <c:v>108</c:v>
                </c:pt>
                <c:pt idx="174">
                  <c:v>109</c:v>
                </c:pt>
                <c:pt idx="175">
                  <c:v>110</c:v>
                </c:pt>
                <c:pt idx="176">
                  <c:v>111</c:v>
                </c:pt>
                <c:pt idx="177">
                  <c:v>112</c:v>
                </c:pt>
                <c:pt idx="178">
                  <c:v>113</c:v>
                </c:pt>
                <c:pt idx="179">
                  <c:v>114</c:v>
                </c:pt>
                <c:pt idx="180">
                  <c:v>115</c:v>
                </c:pt>
                <c:pt idx="181">
                  <c:v>116</c:v>
                </c:pt>
                <c:pt idx="182">
                  <c:v>117</c:v>
                </c:pt>
                <c:pt idx="183">
                  <c:v>118</c:v>
                </c:pt>
                <c:pt idx="184">
                  <c:v>119</c:v>
                </c:pt>
                <c:pt idx="185">
                  <c:v>120</c:v>
                </c:pt>
                <c:pt idx="186">
                  <c:v>121</c:v>
                </c:pt>
                <c:pt idx="187">
                  <c:v>122</c:v>
                </c:pt>
                <c:pt idx="188">
                  <c:v>123</c:v>
                </c:pt>
                <c:pt idx="189">
                  <c:v>124</c:v>
                </c:pt>
                <c:pt idx="190">
                  <c:v>125</c:v>
                </c:pt>
                <c:pt idx="191">
                  <c:v>126</c:v>
                </c:pt>
                <c:pt idx="192">
                  <c:v>127</c:v>
                </c:pt>
                <c:pt idx="193">
                  <c:v>128</c:v>
                </c:pt>
                <c:pt idx="194">
                  <c:v>129</c:v>
                </c:pt>
                <c:pt idx="195">
                  <c:v>130</c:v>
                </c:pt>
                <c:pt idx="196">
                  <c:v>131</c:v>
                </c:pt>
                <c:pt idx="197">
                  <c:v>132</c:v>
                </c:pt>
                <c:pt idx="198">
                  <c:v>133</c:v>
                </c:pt>
                <c:pt idx="199">
                  <c:v>134</c:v>
                </c:pt>
                <c:pt idx="200">
                  <c:v>135</c:v>
                </c:pt>
                <c:pt idx="201">
                  <c:v>136</c:v>
                </c:pt>
                <c:pt idx="202">
                  <c:v>137</c:v>
                </c:pt>
                <c:pt idx="203">
                  <c:v>138</c:v>
                </c:pt>
                <c:pt idx="204">
                  <c:v>139</c:v>
                </c:pt>
                <c:pt idx="205">
                  <c:v>140</c:v>
                </c:pt>
                <c:pt idx="206">
                  <c:v>141</c:v>
                </c:pt>
                <c:pt idx="207">
                  <c:v>142</c:v>
                </c:pt>
                <c:pt idx="208">
                  <c:v>143</c:v>
                </c:pt>
                <c:pt idx="209">
                  <c:v>144</c:v>
                </c:pt>
                <c:pt idx="210">
                  <c:v>145</c:v>
                </c:pt>
                <c:pt idx="211">
                  <c:v>146</c:v>
                </c:pt>
                <c:pt idx="212">
                  <c:v>147</c:v>
                </c:pt>
                <c:pt idx="213">
                  <c:v>148</c:v>
                </c:pt>
                <c:pt idx="214">
                  <c:v>149</c:v>
                </c:pt>
                <c:pt idx="215">
                  <c:v>150</c:v>
                </c:pt>
                <c:pt idx="216">
                  <c:v>151</c:v>
                </c:pt>
                <c:pt idx="217">
                  <c:v>152</c:v>
                </c:pt>
                <c:pt idx="218">
                  <c:v>153</c:v>
                </c:pt>
                <c:pt idx="219">
                  <c:v>154</c:v>
                </c:pt>
                <c:pt idx="220">
                  <c:v>155</c:v>
                </c:pt>
                <c:pt idx="221">
                  <c:v>156</c:v>
                </c:pt>
                <c:pt idx="222">
                  <c:v>157</c:v>
                </c:pt>
                <c:pt idx="223">
                  <c:v>158</c:v>
                </c:pt>
                <c:pt idx="224">
                  <c:v>159</c:v>
                </c:pt>
                <c:pt idx="225">
                  <c:v>160</c:v>
                </c:pt>
                <c:pt idx="226">
                  <c:v>161</c:v>
                </c:pt>
                <c:pt idx="227">
                  <c:v>162</c:v>
                </c:pt>
                <c:pt idx="228">
                  <c:v>163</c:v>
                </c:pt>
                <c:pt idx="229">
                  <c:v>164</c:v>
                </c:pt>
                <c:pt idx="230">
                  <c:v>165</c:v>
                </c:pt>
                <c:pt idx="231">
                  <c:v>166</c:v>
                </c:pt>
                <c:pt idx="232">
                  <c:v>167</c:v>
                </c:pt>
                <c:pt idx="233">
                  <c:v>168</c:v>
                </c:pt>
                <c:pt idx="234">
                  <c:v>169</c:v>
                </c:pt>
                <c:pt idx="235">
                  <c:v>170</c:v>
                </c:pt>
                <c:pt idx="236">
                  <c:v>171</c:v>
                </c:pt>
                <c:pt idx="237">
                  <c:v>172</c:v>
                </c:pt>
                <c:pt idx="238">
                  <c:v>173</c:v>
                </c:pt>
                <c:pt idx="239">
                  <c:v>174</c:v>
                </c:pt>
                <c:pt idx="240">
                  <c:v>175</c:v>
                </c:pt>
                <c:pt idx="241">
                  <c:v>176</c:v>
                </c:pt>
                <c:pt idx="242">
                  <c:v>177</c:v>
                </c:pt>
                <c:pt idx="243">
                  <c:v>178</c:v>
                </c:pt>
                <c:pt idx="244">
                  <c:v>179</c:v>
                </c:pt>
                <c:pt idx="245">
                  <c:v>180</c:v>
                </c:pt>
                <c:pt idx="246">
                  <c:v>181</c:v>
                </c:pt>
                <c:pt idx="247">
                  <c:v>182</c:v>
                </c:pt>
                <c:pt idx="248">
                  <c:v>183</c:v>
                </c:pt>
                <c:pt idx="249">
                  <c:v>184</c:v>
                </c:pt>
                <c:pt idx="250">
                  <c:v>185</c:v>
                </c:pt>
                <c:pt idx="251">
                  <c:v>186</c:v>
                </c:pt>
                <c:pt idx="252">
                  <c:v>187</c:v>
                </c:pt>
                <c:pt idx="253">
                  <c:v>188</c:v>
                </c:pt>
                <c:pt idx="254">
                  <c:v>189</c:v>
                </c:pt>
                <c:pt idx="255">
                  <c:v>190</c:v>
                </c:pt>
                <c:pt idx="256">
                  <c:v>191</c:v>
                </c:pt>
                <c:pt idx="257">
                  <c:v>192</c:v>
                </c:pt>
                <c:pt idx="258">
                  <c:v>193</c:v>
                </c:pt>
                <c:pt idx="259">
                  <c:v>194</c:v>
                </c:pt>
                <c:pt idx="260">
                  <c:v>195</c:v>
                </c:pt>
                <c:pt idx="261">
                  <c:v>196</c:v>
                </c:pt>
                <c:pt idx="262">
                  <c:v>197</c:v>
                </c:pt>
                <c:pt idx="263">
                  <c:v>198</c:v>
                </c:pt>
                <c:pt idx="264">
                  <c:v>199</c:v>
                </c:pt>
                <c:pt idx="265">
                  <c:v>200</c:v>
                </c:pt>
                <c:pt idx="266">
                  <c:v>201</c:v>
                </c:pt>
                <c:pt idx="267">
                  <c:v>202</c:v>
                </c:pt>
                <c:pt idx="268">
                  <c:v>203</c:v>
                </c:pt>
                <c:pt idx="269">
                  <c:v>204</c:v>
                </c:pt>
                <c:pt idx="270">
                  <c:v>205</c:v>
                </c:pt>
                <c:pt idx="271">
                  <c:v>206</c:v>
                </c:pt>
                <c:pt idx="272">
                  <c:v>207</c:v>
                </c:pt>
                <c:pt idx="273">
                  <c:v>208</c:v>
                </c:pt>
                <c:pt idx="274">
                  <c:v>209</c:v>
                </c:pt>
                <c:pt idx="275">
                  <c:v>210</c:v>
                </c:pt>
                <c:pt idx="276">
                  <c:v>211</c:v>
                </c:pt>
                <c:pt idx="277">
                  <c:v>212</c:v>
                </c:pt>
                <c:pt idx="278">
                  <c:v>213</c:v>
                </c:pt>
                <c:pt idx="279">
                  <c:v>214</c:v>
                </c:pt>
                <c:pt idx="280">
                  <c:v>215</c:v>
                </c:pt>
                <c:pt idx="281">
                  <c:v>216</c:v>
                </c:pt>
                <c:pt idx="282">
                  <c:v>217</c:v>
                </c:pt>
                <c:pt idx="283">
                  <c:v>218</c:v>
                </c:pt>
                <c:pt idx="284">
                  <c:v>219</c:v>
                </c:pt>
                <c:pt idx="285">
                  <c:v>220</c:v>
                </c:pt>
                <c:pt idx="286">
                  <c:v>221</c:v>
                </c:pt>
                <c:pt idx="287">
                  <c:v>222</c:v>
                </c:pt>
                <c:pt idx="288">
                  <c:v>223</c:v>
                </c:pt>
                <c:pt idx="289">
                  <c:v>224</c:v>
                </c:pt>
                <c:pt idx="290">
                  <c:v>225</c:v>
                </c:pt>
                <c:pt idx="291">
                  <c:v>226</c:v>
                </c:pt>
                <c:pt idx="292">
                  <c:v>227</c:v>
                </c:pt>
                <c:pt idx="293">
                  <c:v>228</c:v>
                </c:pt>
                <c:pt idx="294">
                  <c:v>229</c:v>
                </c:pt>
                <c:pt idx="295">
                  <c:v>230</c:v>
                </c:pt>
                <c:pt idx="296">
                  <c:v>231</c:v>
                </c:pt>
                <c:pt idx="297">
                  <c:v>232</c:v>
                </c:pt>
                <c:pt idx="298">
                  <c:v>233</c:v>
                </c:pt>
                <c:pt idx="299">
                  <c:v>234</c:v>
                </c:pt>
                <c:pt idx="300">
                  <c:v>235</c:v>
                </c:pt>
                <c:pt idx="301">
                  <c:v>236</c:v>
                </c:pt>
                <c:pt idx="302">
                  <c:v>237</c:v>
                </c:pt>
                <c:pt idx="303">
                  <c:v>238</c:v>
                </c:pt>
              </c:numCache>
            </c:numRef>
          </c:xVal>
          <c:yVal>
            <c:numRef>
              <c:f>'MP per cow per day'!$P$8:$P$311</c:f>
              <c:numCache>
                <c:formatCode>General</c:formatCode>
                <c:ptCount val="304"/>
                <c:pt idx="0">
                  <c:v>0.24632000000000001</c:v>
                </c:pt>
                <c:pt idx="1">
                  <c:v>0.28284999999999999</c:v>
                </c:pt>
                <c:pt idx="2">
                  <c:v>0.24346999999999999</c:v>
                </c:pt>
                <c:pt idx="3">
                  <c:v>0.26163999999999998</c:v>
                </c:pt>
                <c:pt idx="4">
                  <c:v>0.27726000000000001</c:v>
                </c:pt>
                <c:pt idx="5">
                  <c:v>0.29228999999999999</c:v>
                </c:pt>
                <c:pt idx="6">
                  <c:v>0.31444</c:v>
                </c:pt>
                <c:pt idx="7">
                  <c:v>0.31689000000000001</c:v>
                </c:pt>
                <c:pt idx="8">
                  <c:v>0.34012999999999999</c:v>
                </c:pt>
                <c:pt idx="9">
                  <c:v>0.35102</c:v>
                </c:pt>
                <c:pt idx="10">
                  <c:v>0.36964000000000002</c:v>
                </c:pt>
                <c:pt idx="11">
                  <c:v>0.38445000000000001</c:v>
                </c:pt>
                <c:pt idx="12">
                  <c:v>0.45448</c:v>
                </c:pt>
                <c:pt idx="13">
                  <c:v>0.40623999999999999</c:v>
                </c:pt>
                <c:pt idx="14">
                  <c:v>0.41125</c:v>
                </c:pt>
                <c:pt idx="15">
                  <c:v>0.46124999999999999</c:v>
                </c:pt>
                <c:pt idx="16">
                  <c:v>0.49464000000000002</c:v>
                </c:pt>
                <c:pt idx="17">
                  <c:v>0.48860999999999999</c:v>
                </c:pt>
                <c:pt idx="18">
                  <c:v>0.53566000000000003</c:v>
                </c:pt>
                <c:pt idx="19">
                  <c:v>0.52817000000000003</c:v>
                </c:pt>
                <c:pt idx="20">
                  <c:v>0.56118999999999997</c:v>
                </c:pt>
                <c:pt idx="21">
                  <c:v>0.56649000000000005</c:v>
                </c:pt>
                <c:pt idx="22">
                  <c:v>0.60104000000000002</c:v>
                </c:pt>
                <c:pt idx="23">
                  <c:v>0.60697999999999996</c:v>
                </c:pt>
                <c:pt idx="24">
                  <c:v>0.64614000000000005</c:v>
                </c:pt>
                <c:pt idx="25">
                  <c:v>0.66478000000000004</c:v>
                </c:pt>
                <c:pt idx="26">
                  <c:v>0.67750999999999995</c:v>
                </c:pt>
                <c:pt idx="27">
                  <c:v>0.67917000000000005</c:v>
                </c:pt>
                <c:pt idx="28">
                  <c:v>0.72250999999999999</c:v>
                </c:pt>
                <c:pt idx="29">
                  <c:v>0.72062000000000004</c:v>
                </c:pt>
                <c:pt idx="30">
                  <c:v>0.73884000000000005</c:v>
                </c:pt>
                <c:pt idx="31">
                  <c:v>0.76095999999999997</c:v>
                </c:pt>
                <c:pt idx="32">
                  <c:v>0.76793</c:v>
                </c:pt>
                <c:pt idx="33">
                  <c:v>0.78910999999999998</c:v>
                </c:pt>
                <c:pt idx="34">
                  <c:v>0.80347000000000002</c:v>
                </c:pt>
                <c:pt idx="35">
                  <c:v>0.79171000000000002</c:v>
                </c:pt>
                <c:pt idx="36">
                  <c:v>0.80884999999999996</c:v>
                </c:pt>
                <c:pt idx="37">
                  <c:v>0.84216000000000002</c:v>
                </c:pt>
                <c:pt idx="38">
                  <c:v>0.83545999999999998</c:v>
                </c:pt>
                <c:pt idx="39">
                  <c:v>0.85145999999999999</c:v>
                </c:pt>
                <c:pt idx="40">
                  <c:v>0.83713000000000004</c:v>
                </c:pt>
                <c:pt idx="41">
                  <c:v>0.85946999999999996</c:v>
                </c:pt>
                <c:pt idx="42">
                  <c:v>0.85819999999999996</c:v>
                </c:pt>
                <c:pt idx="43">
                  <c:v>0.87412999999999996</c:v>
                </c:pt>
                <c:pt idx="44">
                  <c:v>0.88288999999999995</c:v>
                </c:pt>
                <c:pt idx="45">
                  <c:v>0.90891</c:v>
                </c:pt>
                <c:pt idx="46">
                  <c:v>0.88592000000000004</c:v>
                </c:pt>
                <c:pt idx="47">
                  <c:v>0.90639000000000003</c:v>
                </c:pt>
                <c:pt idx="48">
                  <c:v>0.89388000000000001</c:v>
                </c:pt>
                <c:pt idx="49">
                  <c:v>0.92242999999999997</c:v>
                </c:pt>
                <c:pt idx="50">
                  <c:v>0.92186999999999997</c:v>
                </c:pt>
                <c:pt idx="51">
                  <c:v>0.91891999999999996</c:v>
                </c:pt>
                <c:pt idx="52">
                  <c:v>0.93928999999999996</c:v>
                </c:pt>
                <c:pt idx="53">
                  <c:v>0.93891000000000002</c:v>
                </c:pt>
                <c:pt idx="54">
                  <c:v>0.97194000000000003</c:v>
                </c:pt>
                <c:pt idx="55">
                  <c:v>1.0786800000000001</c:v>
                </c:pt>
                <c:pt idx="56">
                  <c:v>0.99450000000000005</c:v>
                </c:pt>
                <c:pt idx="57">
                  <c:v>1.16449</c:v>
                </c:pt>
                <c:pt idx="58">
                  <c:v>1.01088</c:v>
                </c:pt>
                <c:pt idx="59">
                  <c:v>1.03511</c:v>
                </c:pt>
                <c:pt idx="60">
                  <c:v>1.0506899999999999</c:v>
                </c:pt>
                <c:pt idx="61">
                  <c:v>1.0435000000000001</c:v>
                </c:pt>
                <c:pt idx="62">
                  <c:v>1.0929800000000001</c:v>
                </c:pt>
                <c:pt idx="63">
                  <c:v>1.1015299999999999</c:v>
                </c:pt>
                <c:pt idx="64">
                  <c:v>1.1299999999999999</c:v>
                </c:pt>
                <c:pt idx="65">
                  <c:v>1.19103</c:v>
                </c:pt>
                <c:pt idx="66">
                  <c:v>1.04897</c:v>
                </c:pt>
                <c:pt idx="67">
                  <c:v>1.11365</c:v>
                </c:pt>
                <c:pt idx="68">
                  <c:v>1.09474</c:v>
                </c:pt>
                <c:pt idx="69">
                  <c:v>1.1009100000000001</c:v>
                </c:pt>
                <c:pt idx="70">
                  <c:v>1.0804800000000001</c:v>
                </c:pt>
                <c:pt idx="71">
                  <c:v>1.1076299999999999</c:v>
                </c:pt>
                <c:pt idx="72">
                  <c:v>1.1170100000000001</c:v>
                </c:pt>
                <c:pt idx="73">
                  <c:v>1.1428799999999999</c:v>
                </c:pt>
                <c:pt idx="74">
                  <c:v>1.08728</c:v>
                </c:pt>
                <c:pt idx="75">
                  <c:v>1.0940000000000001</c:v>
                </c:pt>
                <c:pt idx="76">
                  <c:v>1.12388</c:v>
                </c:pt>
                <c:pt idx="77">
                  <c:v>1.135</c:v>
                </c:pt>
                <c:pt idx="78">
                  <c:v>1.0840700000000001</c:v>
                </c:pt>
                <c:pt idx="79">
                  <c:v>1.0829899999999999</c:v>
                </c:pt>
                <c:pt idx="80">
                  <c:v>1.07894</c:v>
                </c:pt>
                <c:pt idx="81">
                  <c:v>1.0951599999999999</c:v>
                </c:pt>
                <c:pt idx="82">
                  <c:v>1.08521</c:v>
                </c:pt>
                <c:pt idx="83">
                  <c:v>1.0797600000000001</c:v>
                </c:pt>
                <c:pt idx="84">
                  <c:v>1.0625500000000001</c:v>
                </c:pt>
                <c:pt idx="85">
                  <c:v>1.0805800000000001</c:v>
                </c:pt>
                <c:pt idx="86">
                  <c:v>1.0641099999999999</c:v>
                </c:pt>
                <c:pt idx="87">
                  <c:v>1.0691900000000001</c:v>
                </c:pt>
                <c:pt idx="88">
                  <c:v>1.0445800000000001</c:v>
                </c:pt>
                <c:pt idx="89">
                  <c:v>1.05091</c:v>
                </c:pt>
                <c:pt idx="90">
                  <c:v>1.04261</c:v>
                </c:pt>
                <c:pt idx="91">
                  <c:v>1.0655699999999999</c:v>
                </c:pt>
                <c:pt idx="92">
                  <c:v>1.0619700000000001</c:v>
                </c:pt>
                <c:pt idx="93">
                  <c:v>1.0748599999999999</c:v>
                </c:pt>
                <c:pt idx="94">
                  <c:v>1.0344599999999999</c:v>
                </c:pt>
                <c:pt idx="95">
                  <c:v>1.0668299999999999</c:v>
                </c:pt>
                <c:pt idx="96">
                  <c:v>1.04918</c:v>
                </c:pt>
                <c:pt idx="97">
                  <c:v>1.0387500000000001</c:v>
                </c:pt>
                <c:pt idx="98">
                  <c:v>1.0394600000000001</c:v>
                </c:pt>
                <c:pt idx="99">
                  <c:v>1.0413300000000001</c:v>
                </c:pt>
                <c:pt idx="100">
                  <c:v>1.01345</c:v>
                </c:pt>
                <c:pt idx="101">
                  <c:v>1.03529</c:v>
                </c:pt>
                <c:pt idx="102">
                  <c:v>1.0462800000000001</c:v>
                </c:pt>
                <c:pt idx="103">
                  <c:v>1.04867</c:v>
                </c:pt>
                <c:pt idx="104">
                  <c:v>1.0504199999999999</c:v>
                </c:pt>
                <c:pt idx="105">
                  <c:v>1.04051</c:v>
                </c:pt>
                <c:pt idx="106">
                  <c:v>1.05152</c:v>
                </c:pt>
                <c:pt idx="107">
                  <c:v>1.0471900000000001</c:v>
                </c:pt>
                <c:pt idx="108">
                  <c:v>1.04522</c:v>
                </c:pt>
                <c:pt idx="109">
                  <c:v>1.0528299999999999</c:v>
                </c:pt>
                <c:pt idx="110">
                  <c:v>1.0224299999999999</c:v>
                </c:pt>
                <c:pt idx="111">
                  <c:v>1.04095</c:v>
                </c:pt>
                <c:pt idx="112">
                  <c:v>1.0448900000000001</c:v>
                </c:pt>
                <c:pt idx="113">
                  <c:v>1.03966</c:v>
                </c:pt>
                <c:pt idx="114">
                  <c:v>1.0582400000000001</c:v>
                </c:pt>
                <c:pt idx="115">
                  <c:v>1.0582800000000001</c:v>
                </c:pt>
                <c:pt idx="116">
                  <c:v>1.0416000000000001</c:v>
                </c:pt>
                <c:pt idx="117">
                  <c:v>1.0265599999999999</c:v>
                </c:pt>
                <c:pt idx="118">
                  <c:v>1.00719</c:v>
                </c:pt>
                <c:pt idx="119">
                  <c:v>1.01312</c:v>
                </c:pt>
                <c:pt idx="120">
                  <c:v>1.0044599999999999</c:v>
                </c:pt>
                <c:pt idx="121">
                  <c:v>1.01885</c:v>
                </c:pt>
                <c:pt idx="122">
                  <c:v>1.02271</c:v>
                </c:pt>
                <c:pt idx="123">
                  <c:v>1.01091</c:v>
                </c:pt>
                <c:pt idx="124">
                  <c:v>1.02264</c:v>
                </c:pt>
                <c:pt idx="125">
                  <c:v>1.00692</c:v>
                </c:pt>
                <c:pt idx="126">
                  <c:v>0.99692000000000003</c:v>
                </c:pt>
                <c:pt idx="127">
                  <c:v>0.96409999999999996</c:v>
                </c:pt>
                <c:pt idx="128">
                  <c:v>0.99180999999999997</c:v>
                </c:pt>
                <c:pt idx="129">
                  <c:v>0.97077000000000002</c:v>
                </c:pt>
                <c:pt idx="130">
                  <c:v>0.94306000000000001</c:v>
                </c:pt>
                <c:pt idx="131">
                  <c:v>0.95433999999999997</c:v>
                </c:pt>
                <c:pt idx="132">
                  <c:v>0.96235999999999999</c:v>
                </c:pt>
                <c:pt idx="133">
                  <c:v>0.96931999999999996</c:v>
                </c:pt>
                <c:pt idx="134">
                  <c:v>0.95345999999999997</c:v>
                </c:pt>
                <c:pt idx="135">
                  <c:v>0.89761000000000002</c:v>
                </c:pt>
                <c:pt idx="136">
                  <c:v>0.92559999999999998</c:v>
                </c:pt>
                <c:pt idx="137">
                  <c:v>0.94240999999999997</c:v>
                </c:pt>
                <c:pt idx="138">
                  <c:v>0.94332000000000005</c:v>
                </c:pt>
                <c:pt idx="139">
                  <c:v>0.96465000000000001</c:v>
                </c:pt>
                <c:pt idx="140">
                  <c:v>0.95553999999999994</c:v>
                </c:pt>
                <c:pt idx="141">
                  <c:v>0.93818999999999997</c:v>
                </c:pt>
                <c:pt idx="142">
                  <c:v>0.92796999999999996</c:v>
                </c:pt>
                <c:pt idx="143">
                  <c:v>0.93078000000000005</c:v>
                </c:pt>
                <c:pt idx="144">
                  <c:v>0.90834000000000004</c:v>
                </c:pt>
                <c:pt idx="145">
                  <c:v>0.91244000000000003</c:v>
                </c:pt>
                <c:pt idx="146">
                  <c:v>0.94730999999999999</c:v>
                </c:pt>
                <c:pt idx="147">
                  <c:v>0.95630000000000004</c:v>
                </c:pt>
                <c:pt idx="148">
                  <c:v>0.95882999999999996</c:v>
                </c:pt>
                <c:pt idx="149">
                  <c:v>0.99075000000000002</c:v>
                </c:pt>
                <c:pt idx="150">
                  <c:v>0.92964999999999998</c:v>
                </c:pt>
                <c:pt idx="151">
                  <c:v>0.89300000000000002</c:v>
                </c:pt>
                <c:pt idx="152">
                  <c:v>0.85977999999999999</c:v>
                </c:pt>
                <c:pt idx="153">
                  <c:v>0.85514999999999997</c:v>
                </c:pt>
                <c:pt idx="154">
                  <c:v>0.87687999999999999</c:v>
                </c:pt>
                <c:pt idx="155">
                  <c:v>0.85977999999999999</c:v>
                </c:pt>
                <c:pt idx="156">
                  <c:v>0.86987999999999999</c:v>
                </c:pt>
                <c:pt idx="157">
                  <c:v>0.86545000000000005</c:v>
                </c:pt>
                <c:pt idx="158">
                  <c:v>0.87675000000000003</c:v>
                </c:pt>
                <c:pt idx="159">
                  <c:v>0.86258999999999997</c:v>
                </c:pt>
                <c:pt idx="160">
                  <c:v>0.84479000000000004</c:v>
                </c:pt>
                <c:pt idx="161">
                  <c:v>0.82991000000000004</c:v>
                </c:pt>
                <c:pt idx="162">
                  <c:v>0.84157000000000004</c:v>
                </c:pt>
                <c:pt idx="163">
                  <c:v>0.82186999999999999</c:v>
                </c:pt>
                <c:pt idx="164">
                  <c:v>0.81832000000000005</c:v>
                </c:pt>
                <c:pt idx="165">
                  <c:v>0.80925999999999998</c:v>
                </c:pt>
                <c:pt idx="166">
                  <c:v>0.81184999999999996</c:v>
                </c:pt>
                <c:pt idx="167">
                  <c:v>0.81320000000000003</c:v>
                </c:pt>
                <c:pt idx="168">
                  <c:v>0.84070999999999996</c:v>
                </c:pt>
                <c:pt idx="169">
                  <c:v>0.83123000000000002</c:v>
                </c:pt>
                <c:pt idx="170">
                  <c:v>0.82540000000000002</c:v>
                </c:pt>
                <c:pt idx="171">
                  <c:v>0.82316999999999996</c:v>
                </c:pt>
                <c:pt idx="172">
                  <c:v>0.80993999999999999</c:v>
                </c:pt>
                <c:pt idx="173">
                  <c:v>0.83170999999999995</c:v>
                </c:pt>
                <c:pt idx="174">
                  <c:v>0.80271000000000003</c:v>
                </c:pt>
                <c:pt idx="175">
                  <c:v>0.81145999999999996</c:v>
                </c:pt>
                <c:pt idx="176">
                  <c:v>0.81069999999999998</c:v>
                </c:pt>
                <c:pt idx="177">
                  <c:v>0.79147000000000001</c:v>
                </c:pt>
                <c:pt idx="178">
                  <c:v>0.77400999999999998</c:v>
                </c:pt>
                <c:pt idx="179">
                  <c:v>0.79745999999999995</c:v>
                </c:pt>
                <c:pt idx="180">
                  <c:v>0.78183999999999998</c:v>
                </c:pt>
                <c:pt idx="181">
                  <c:v>0.77156000000000002</c:v>
                </c:pt>
                <c:pt idx="182">
                  <c:v>0.77131000000000005</c:v>
                </c:pt>
                <c:pt idx="183">
                  <c:v>0.76466999999999996</c:v>
                </c:pt>
                <c:pt idx="184">
                  <c:v>0.74892999999999998</c:v>
                </c:pt>
                <c:pt idx="185">
                  <c:v>0.75807000000000002</c:v>
                </c:pt>
                <c:pt idx="186">
                  <c:v>0.74536000000000002</c:v>
                </c:pt>
                <c:pt idx="187">
                  <c:v>0.72585999999999995</c:v>
                </c:pt>
                <c:pt idx="188">
                  <c:v>0.72272999999999998</c:v>
                </c:pt>
                <c:pt idx="189">
                  <c:v>0.71848000000000001</c:v>
                </c:pt>
                <c:pt idx="190">
                  <c:v>0.71867999999999999</c:v>
                </c:pt>
                <c:pt idx="191">
                  <c:v>0.72950000000000004</c:v>
                </c:pt>
                <c:pt idx="192">
                  <c:v>0.71782999999999997</c:v>
                </c:pt>
                <c:pt idx="193">
                  <c:v>0.71509</c:v>
                </c:pt>
                <c:pt idx="194">
                  <c:v>0.70025999999999999</c:v>
                </c:pt>
                <c:pt idx="195">
                  <c:v>0.70267000000000002</c:v>
                </c:pt>
                <c:pt idx="196">
                  <c:v>0.70118000000000003</c:v>
                </c:pt>
                <c:pt idx="197">
                  <c:v>0.69235000000000002</c:v>
                </c:pt>
                <c:pt idx="198">
                  <c:v>0.65278999999999998</c:v>
                </c:pt>
                <c:pt idx="199">
                  <c:v>0.70560999999999996</c:v>
                </c:pt>
                <c:pt idx="200">
                  <c:v>0.68394999999999995</c:v>
                </c:pt>
                <c:pt idx="201">
                  <c:v>0.65002000000000004</c:v>
                </c:pt>
                <c:pt idx="202">
                  <c:v>0.68566000000000005</c:v>
                </c:pt>
                <c:pt idx="203">
                  <c:v>0.63451999999999997</c:v>
                </c:pt>
                <c:pt idx="204">
                  <c:v>0.65046999999999999</c:v>
                </c:pt>
                <c:pt idx="205">
                  <c:v>0.64495000000000002</c:v>
                </c:pt>
                <c:pt idx="206">
                  <c:v>0.6462</c:v>
                </c:pt>
                <c:pt idx="207">
                  <c:v>0.62497999999999998</c:v>
                </c:pt>
                <c:pt idx="208">
                  <c:v>0.63673000000000002</c:v>
                </c:pt>
                <c:pt idx="209">
                  <c:v>0.60004000000000002</c:v>
                </c:pt>
                <c:pt idx="210">
                  <c:v>0.62117999999999995</c:v>
                </c:pt>
                <c:pt idx="211">
                  <c:v>0.61031999999999997</c:v>
                </c:pt>
                <c:pt idx="212">
                  <c:v>0.61453000000000002</c:v>
                </c:pt>
                <c:pt idx="213">
                  <c:v>0.60633000000000004</c:v>
                </c:pt>
                <c:pt idx="214">
                  <c:v>0.60197000000000001</c:v>
                </c:pt>
                <c:pt idx="215">
                  <c:v>0.60589000000000004</c:v>
                </c:pt>
                <c:pt idx="216">
                  <c:v>0.67801999999999996</c:v>
                </c:pt>
                <c:pt idx="217">
                  <c:v>0.65835999999999995</c:v>
                </c:pt>
                <c:pt idx="218">
                  <c:v>0.63641000000000003</c:v>
                </c:pt>
                <c:pt idx="219">
                  <c:v>0.64487000000000005</c:v>
                </c:pt>
                <c:pt idx="220">
                  <c:v>0.64673999999999998</c:v>
                </c:pt>
                <c:pt idx="221">
                  <c:v>0.64712999999999998</c:v>
                </c:pt>
                <c:pt idx="222">
                  <c:v>0.64685999999999999</c:v>
                </c:pt>
                <c:pt idx="223">
                  <c:v>0.66171999999999997</c:v>
                </c:pt>
                <c:pt idx="224">
                  <c:v>0.64890999999999999</c:v>
                </c:pt>
                <c:pt idx="225">
                  <c:v>0.65776000000000001</c:v>
                </c:pt>
                <c:pt idx="226">
                  <c:v>0.63676999999999995</c:v>
                </c:pt>
                <c:pt idx="227">
                  <c:v>0.64522999999999997</c:v>
                </c:pt>
                <c:pt idx="228">
                  <c:v>0.65295000000000003</c:v>
                </c:pt>
                <c:pt idx="229">
                  <c:v>0.66396999999999995</c:v>
                </c:pt>
                <c:pt idx="230">
                  <c:v>0.66452</c:v>
                </c:pt>
                <c:pt idx="231">
                  <c:v>0.66132999999999997</c:v>
                </c:pt>
                <c:pt idx="232">
                  <c:v>0.66927000000000003</c:v>
                </c:pt>
                <c:pt idx="233">
                  <c:v>0.65793000000000001</c:v>
                </c:pt>
                <c:pt idx="234">
                  <c:v>0.65034999999999998</c:v>
                </c:pt>
                <c:pt idx="235">
                  <c:v>0.65259999999999996</c:v>
                </c:pt>
                <c:pt idx="236">
                  <c:v>0.65217999999999998</c:v>
                </c:pt>
                <c:pt idx="237">
                  <c:v>0.65361999999999998</c:v>
                </c:pt>
                <c:pt idx="238">
                  <c:v>0.69867999999999997</c:v>
                </c:pt>
                <c:pt idx="239">
                  <c:v>0.70677999999999996</c:v>
                </c:pt>
                <c:pt idx="240">
                  <c:v>0.65664999999999996</c:v>
                </c:pt>
                <c:pt idx="241">
                  <c:v>0.63532</c:v>
                </c:pt>
                <c:pt idx="242">
                  <c:v>0.66457999999999995</c:v>
                </c:pt>
                <c:pt idx="243">
                  <c:v>0.65291999999999994</c:v>
                </c:pt>
                <c:pt idx="244">
                  <c:v>0.67179999999999995</c:v>
                </c:pt>
                <c:pt idx="245">
                  <c:v>0.65368000000000004</c:v>
                </c:pt>
                <c:pt idx="246">
                  <c:v>0.66915000000000002</c:v>
                </c:pt>
                <c:pt idx="247">
                  <c:v>0.68730000000000002</c:v>
                </c:pt>
                <c:pt idx="248">
                  <c:v>0.70942000000000005</c:v>
                </c:pt>
                <c:pt idx="249">
                  <c:v>0.72121000000000002</c:v>
                </c:pt>
                <c:pt idx="250">
                  <c:v>0.74507000000000001</c:v>
                </c:pt>
                <c:pt idx="251">
                  <c:v>0.73294999999999999</c:v>
                </c:pt>
                <c:pt idx="252">
                  <c:v>0.73470000000000002</c:v>
                </c:pt>
                <c:pt idx="253">
                  <c:v>0.74617</c:v>
                </c:pt>
                <c:pt idx="254">
                  <c:v>0.74065999999999999</c:v>
                </c:pt>
                <c:pt idx="255">
                  <c:v>0.72684000000000004</c:v>
                </c:pt>
                <c:pt idx="256">
                  <c:v>0.71101999999999999</c:v>
                </c:pt>
                <c:pt idx="257">
                  <c:v>0.74097999999999997</c:v>
                </c:pt>
                <c:pt idx="258">
                  <c:v>0.73416000000000003</c:v>
                </c:pt>
                <c:pt idx="259">
                  <c:v>0.76734999999999998</c:v>
                </c:pt>
                <c:pt idx="260">
                  <c:v>0.76134999999999997</c:v>
                </c:pt>
                <c:pt idx="261">
                  <c:v>0.75597999999999999</c:v>
                </c:pt>
                <c:pt idx="262">
                  <c:v>0.75480000000000003</c:v>
                </c:pt>
                <c:pt idx="263">
                  <c:v>0.75266999999999995</c:v>
                </c:pt>
                <c:pt idx="264">
                  <c:v>0.73587000000000002</c:v>
                </c:pt>
                <c:pt idx="265">
                  <c:v>0.73902999999999996</c:v>
                </c:pt>
                <c:pt idx="266">
                  <c:v>0.75890000000000002</c:v>
                </c:pt>
                <c:pt idx="267">
                  <c:v>0.76627999999999996</c:v>
                </c:pt>
                <c:pt idx="268">
                  <c:v>0.75209000000000004</c:v>
                </c:pt>
                <c:pt idx="269">
                  <c:v>0.71653</c:v>
                </c:pt>
                <c:pt idx="270">
                  <c:v>0.72713000000000005</c:v>
                </c:pt>
                <c:pt idx="271">
                  <c:v>0.75004000000000004</c:v>
                </c:pt>
                <c:pt idx="272">
                  <c:v>0.72453999999999996</c:v>
                </c:pt>
                <c:pt idx="273">
                  <c:v>0.68388000000000004</c:v>
                </c:pt>
                <c:pt idx="274">
                  <c:v>0.69325999999999999</c:v>
                </c:pt>
                <c:pt idx="275">
                  <c:v>0.67523999999999995</c:v>
                </c:pt>
                <c:pt idx="276">
                  <c:v>0.64824000000000004</c:v>
                </c:pt>
                <c:pt idx="277">
                  <c:v>0.64642999999999995</c:v>
                </c:pt>
                <c:pt idx="278">
                  <c:v>0.64354</c:v>
                </c:pt>
                <c:pt idx="279">
                  <c:v>0.62836000000000003</c:v>
                </c:pt>
                <c:pt idx="280">
                  <c:v>0.61560000000000004</c:v>
                </c:pt>
                <c:pt idx="281">
                  <c:v>0.61768999999999996</c:v>
                </c:pt>
                <c:pt idx="282">
                  <c:v>0.61514999999999997</c:v>
                </c:pt>
                <c:pt idx="283">
                  <c:v>0.59958999999999996</c:v>
                </c:pt>
                <c:pt idx="284">
                  <c:v>0.60555000000000003</c:v>
                </c:pt>
                <c:pt idx="285">
                  <c:v>0.72309999999999997</c:v>
                </c:pt>
                <c:pt idx="286">
                  <c:v>0.72811999999999999</c:v>
                </c:pt>
                <c:pt idx="287">
                  <c:v>0.72718000000000005</c:v>
                </c:pt>
                <c:pt idx="288">
                  <c:v>0.61724000000000001</c:v>
                </c:pt>
                <c:pt idx="289">
                  <c:v>0.67232999999999998</c:v>
                </c:pt>
                <c:pt idx="290">
                  <c:v>0.54879999999999995</c:v>
                </c:pt>
                <c:pt idx="291">
                  <c:v>0.77053000000000005</c:v>
                </c:pt>
                <c:pt idx="292">
                  <c:v>0.64907999999999999</c:v>
                </c:pt>
                <c:pt idx="293">
                  <c:v>0.63119000000000003</c:v>
                </c:pt>
                <c:pt idx="294">
                  <c:v>0.61224999999999996</c:v>
                </c:pt>
                <c:pt idx="295">
                  <c:v>0.57218000000000002</c:v>
                </c:pt>
                <c:pt idx="296">
                  <c:v>0.50105</c:v>
                </c:pt>
                <c:pt idx="297">
                  <c:v>0.47643999999999997</c:v>
                </c:pt>
                <c:pt idx="298">
                  <c:v>0.45607999999999999</c:v>
                </c:pt>
                <c:pt idx="299">
                  <c:v>0.45607999999999999</c:v>
                </c:pt>
                <c:pt idx="300">
                  <c:v>0.57167999999999997</c:v>
                </c:pt>
                <c:pt idx="301">
                  <c:v>0.57167999999999997</c:v>
                </c:pt>
                <c:pt idx="302">
                  <c:v>0.46355000000000002</c:v>
                </c:pt>
                <c:pt idx="303">
                  <c:v>0.46355000000000002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7C-4B93-B8C3-8B428C0E3E17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Volume!$D$3:$D$124</c:f>
              <c:numCache>
                <c:formatCode>0</c:formatCode>
                <c:ptCount val="122"/>
                <c:pt idx="0">
                  <c:v>-70</c:v>
                </c:pt>
                <c:pt idx="1">
                  <c:v>-69</c:v>
                </c:pt>
                <c:pt idx="2">
                  <c:v>-68</c:v>
                </c:pt>
                <c:pt idx="3">
                  <c:v>-67</c:v>
                </c:pt>
                <c:pt idx="4">
                  <c:v>-66</c:v>
                </c:pt>
                <c:pt idx="5">
                  <c:v>-65</c:v>
                </c:pt>
                <c:pt idx="6">
                  <c:v>-64</c:v>
                </c:pt>
                <c:pt idx="7">
                  <c:v>-63</c:v>
                </c:pt>
                <c:pt idx="8">
                  <c:v>-62</c:v>
                </c:pt>
                <c:pt idx="9">
                  <c:v>-61</c:v>
                </c:pt>
                <c:pt idx="10">
                  <c:v>-60</c:v>
                </c:pt>
                <c:pt idx="11">
                  <c:v>-59</c:v>
                </c:pt>
                <c:pt idx="12">
                  <c:v>-58</c:v>
                </c:pt>
                <c:pt idx="13">
                  <c:v>-57</c:v>
                </c:pt>
                <c:pt idx="14">
                  <c:v>-56</c:v>
                </c:pt>
                <c:pt idx="15">
                  <c:v>-55</c:v>
                </c:pt>
                <c:pt idx="16">
                  <c:v>-54</c:v>
                </c:pt>
                <c:pt idx="17">
                  <c:v>-53</c:v>
                </c:pt>
                <c:pt idx="18">
                  <c:v>-52</c:v>
                </c:pt>
                <c:pt idx="19">
                  <c:v>-51</c:v>
                </c:pt>
                <c:pt idx="20">
                  <c:v>-50</c:v>
                </c:pt>
                <c:pt idx="21">
                  <c:v>-49</c:v>
                </c:pt>
                <c:pt idx="22">
                  <c:v>-48</c:v>
                </c:pt>
                <c:pt idx="23">
                  <c:v>-47</c:v>
                </c:pt>
                <c:pt idx="24">
                  <c:v>-46</c:v>
                </c:pt>
                <c:pt idx="25">
                  <c:v>-45</c:v>
                </c:pt>
                <c:pt idx="26">
                  <c:v>-44</c:v>
                </c:pt>
                <c:pt idx="27">
                  <c:v>-43</c:v>
                </c:pt>
                <c:pt idx="28">
                  <c:v>-42</c:v>
                </c:pt>
                <c:pt idx="29">
                  <c:v>-41</c:v>
                </c:pt>
                <c:pt idx="30">
                  <c:v>-40</c:v>
                </c:pt>
                <c:pt idx="31">
                  <c:v>-39</c:v>
                </c:pt>
                <c:pt idx="32">
                  <c:v>-38</c:v>
                </c:pt>
                <c:pt idx="33">
                  <c:v>-37</c:v>
                </c:pt>
                <c:pt idx="34">
                  <c:v>-36</c:v>
                </c:pt>
                <c:pt idx="35">
                  <c:v>-35</c:v>
                </c:pt>
                <c:pt idx="36">
                  <c:v>-34</c:v>
                </c:pt>
                <c:pt idx="37">
                  <c:v>-33</c:v>
                </c:pt>
                <c:pt idx="38">
                  <c:v>-32</c:v>
                </c:pt>
                <c:pt idx="39">
                  <c:v>-31</c:v>
                </c:pt>
                <c:pt idx="40">
                  <c:v>-30</c:v>
                </c:pt>
                <c:pt idx="41">
                  <c:v>-29</c:v>
                </c:pt>
                <c:pt idx="42">
                  <c:v>-28</c:v>
                </c:pt>
                <c:pt idx="43">
                  <c:v>-27</c:v>
                </c:pt>
                <c:pt idx="44">
                  <c:v>-26</c:v>
                </c:pt>
                <c:pt idx="45">
                  <c:v>-25</c:v>
                </c:pt>
                <c:pt idx="46">
                  <c:v>-24</c:v>
                </c:pt>
                <c:pt idx="47">
                  <c:v>-23</c:v>
                </c:pt>
                <c:pt idx="48">
                  <c:v>-22</c:v>
                </c:pt>
                <c:pt idx="49">
                  <c:v>-21</c:v>
                </c:pt>
                <c:pt idx="50">
                  <c:v>-20</c:v>
                </c:pt>
                <c:pt idx="51">
                  <c:v>-19</c:v>
                </c:pt>
                <c:pt idx="52">
                  <c:v>-18</c:v>
                </c:pt>
                <c:pt idx="53">
                  <c:v>-17</c:v>
                </c:pt>
                <c:pt idx="54">
                  <c:v>-16</c:v>
                </c:pt>
                <c:pt idx="55">
                  <c:v>-15</c:v>
                </c:pt>
                <c:pt idx="56">
                  <c:v>-14</c:v>
                </c:pt>
                <c:pt idx="57">
                  <c:v>-13</c:v>
                </c:pt>
                <c:pt idx="58">
                  <c:v>-12</c:v>
                </c:pt>
                <c:pt idx="59">
                  <c:v>-11</c:v>
                </c:pt>
                <c:pt idx="60">
                  <c:v>-10</c:v>
                </c:pt>
                <c:pt idx="61">
                  <c:v>-9</c:v>
                </c:pt>
                <c:pt idx="62">
                  <c:v>-8</c:v>
                </c:pt>
                <c:pt idx="63">
                  <c:v>-7</c:v>
                </c:pt>
                <c:pt idx="64">
                  <c:v>-6</c:v>
                </c:pt>
                <c:pt idx="65">
                  <c:v>-5</c:v>
                </c:pt>
                <c:pt idx="66">
                  <c:v>-4</c:v>
                </c:pt>
                <c:pt idx="67">
                  <c:v>-3</c:v>
                </c:pt>
                <c:pt idx="68">
                  <c:v>-2</c:v>
                </c:pt>
                <c:pt idx="69">
                  <c:v>-1</c:v>
                </c:pt>
                <c:pt idx="70">
                  <c:v>0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7</c:v>
                </c:pt>
                <c:pt idx="78">
                  <c:v>8</c:v>
                </c:pt>
                <c:pt idx="79">
                  <c:v>9</c:v>
                </c:pt>
                <c:pt idx="80">
                  <c:v>10</c:v>
                </c:pt>
                <c:pt idx="81">
                  <c:v>11</c:v>
                </c:pt>
                <c:pt idx="82">
                  <c:v>12</c:v>
                </c:pt>
                <c:pt idx="83">
                  <c:v>13</c:v>
                </c:pt>
                <c:pt idx="84">
                  <c:v>14</c:v>
                </c:pt>
                <c:pt idx="85">
                  <c:v>15</c:v>
                </c:pt>
                <c:pt idx="86">
                  <c:v>16</c:v>
                </c:pt>
                <c:pt idx="87">
                  <c:v>17</c:v>
                </c:pt>
                <c:pt idx="88">
                  <c:v>18</c:v>
                </c:pt>
                <c:pt idx="89">
                  <c:v>19</c:v>
                </c:pt>
                <c:pt idx="90">
                  <c:v>20</c:v>
                </c:pt>
                <c:pt idx="91">
                  <c:v>21</c:v>
                </c:pt>
                <c:pt idx="92">
                  <c:v>22</c:v>
                </c:pt>
                <c:pt idx="93">
                  <c:v>23</c:v>
                </c:pt>
                <c:pt idx="94">
                  <c:v>24</c:v>
                </c:pt>
                <c:pt idx="95">
                  <c:v>25</c:v>
                </c:pt>
                <c:pt idx="96">
                  <c:v>26</c:v>
                </c:pt>
                <c:pt idx="97">
                  <c:v>27</c:v>
                </c:pt>
                <c:pt idx="98">
                  <c:v>28</c:v>
                </c:pt>
                <c:pt idx="99">
                  <c:v>29</c:v>
                </c:pt>
                <c:pt idx="100">
                  <c:v>30</c:v>
                </c:pt>
                <c:pt idx="101">
                  <c:v>31</c:v>
                </c:pt>
                <c:pt idx="102">
                  <c:v>32</c:v>
                </c:pt>
                <c:pt idx="103">
                  <c:v>33</c:v>
                </c:pt>
                <c:pt idx="104">
                  <c:v>34</c:v>
                </c:pt>
                <c:pt idx="105">
                  <c:v>35</c:v>
                </c:pt>
                <c:pt idx="106">
                  <c:v>36</c:v>
                </c:pt>
                <c:pt idx="107">
                  <c:v>37</c:v>
                </c:pt>
                <c:pt idx="108">
                  <c:v>38</c:v>
                </c:pt>
                <c:pt idx="109">
                  <c:v>39</c:v>
                </c:pt>
                <c:pt idx="110">
                  <c:v>40</c:v>
                </c:pt>
                <c:pt idx="111">
                  <c:v>41</c:v>
                </c:pt>
                <c:pt idx="112">
                  <c:v>42</c:v>
                </c:pt>
                <c:pt idx="113">
                  <c:v>43</c:v>
                </c:pt>
                <c:pt idx="114">
                  <c:v>44</c:v>
                </c:pt>
                <c:pt idx="115">
                  <c:v>45</c:v>
                </c:pt>
                <c:pt idx="116">
                  <c:v>46</c:v>
                </c:pt>
                <c:pt idx="117">
                  <c:v>47</c:v>
                </c:pt>
                <c:pt idx="118">
                  <c:v>48</c:v>
                </c:pt>
                <c:pt idx="119">
                  <c:v>49</c:v>
                </c:pt>
                <c:pt idx="120">
                  <c:v>50</c:v>
                </c:pt>
                <c:pt idx="121">
                  <c:v>51</c:v>
                </c:pt>
              </c:numCache>
            </c:numRef>
          </c:xVal>
          <c:yVal>
            <c:numRef>
              <c:f>'MP per cow per day'!$D$3:$D$124</c:f>
              <c:numCache>
                <c:formatCode>0.000</c:formatCode>
                <c:ptCount val="122"/>
                <c:pt idx="0">
                  <c:v>7.0577933450087546E-2</c:v>
                </c:pt>
                <c:pt idx="1">
                  <c:v>7.0577933450087546E-2</c:v>
                </c:pt>
                <c:pt idx="2">
                  <c:v>9.9248625534514356E-2</c:v>
                </c:pt>
                <c:pt idx="3">
                  <c:v>9.9248625534514356E-2</c:v>
                </c:pt>
                <c:pt idx="4">
                  <c:v>0.16221662468513853</c:v>
                </c:pt>
                <c:pt idx="5">
                  <c:v>0.16221662468513853</c:v>
                </c:pt>
                <c:pt idx="6">
                  <c:v>0.16358403683806597</c:v>
                </c:pt>
                <c:pt idx="7">
                  <c:v>0.26407877869712154</c:v>
                </c:pt>
                <c:pt idx="8">
                  <c:v>0.26407877869712154</c:v>
                </c:pt>
                <c:pt idx="9">
                  <c:v>0.29582294264339154</c:v>
                </c:pt>
                <c:pt idx="10">
                  <c:v>0.31293646250715512</c:v>
                </c:pt>
                <c:pt idx="11">
                  <c:v>0.31293646250715512</c:v>
                </c:pt>
                <c:pt idx="12">
                  <c:v>0.36077787234042558</c:v>
                </c:pt>
                <c:pt idx="13">
                  <c:v>0.36077787234042558</c:v>
                </c:pt>
                <c:pt idx="14">
                  <c:v>0.38076078431372545</c:v>
                </c:pt>
                <c:pt idx="15">
                  <c:v>0.38076078431372545</c:v>
                </c:pt>
                <c:pt idx="16">
                  <c:v>0.41392020129403312</c:v>
                </c:pt>
                <c:pt idx="17">
                  <c:v>0.41392020129403312</c:v>
                </c:pt>
                <c:pt idx="18">
                  <c:v>0.45126019575856441</c:v>
                </c:pt>
                <c:pt idx="19">
                  <c:v>0.45126019575856441</c:v>
                </c:pt>
                <c:pt idx="20">
                  <c:v>0.45592738752959744</c:v>
                </c:pt>
                <c:pt idx="21">
                  <c:v>0.46934057604850937</c:v>
                </c:pt>
                <c:pt idx="22">
                  <c:v>0.50526353877698704</c:v>
                </c:pt>
                <c:pt idx="23">
                  <c:v>0.51366162504396762</c:v>
                </c:pt>
                <c:pt idx="24">
                  <c:v>0.51455215288970757</c:v>
                </c:pt>
                <c:pt idx="25">
                  <c:v>0.51801274755292503</c:v>
                </c:pt>
                <c:pt idx="26">
                  <c:v>0.52582596872875587</c:v>
                </c:pt>
                <c:pt idx="27">
                  <c:v>0.54932849763710301</c:v>
                </c:pt>
                <c:pt idx="28">
                  <c:v>0.5475601147143172</c:v>
                </c:pt>
                <c:pt idx="29">
                  <c:v>0.54909517060939717</c:v>
                </c:pt>
                <c:pt idx="30">
                  <c:v>0.54880652578561262</c:v>
                </c:pt>
                <c:pt idx="31">
                  <c:v>0.55653967220232281</c:v>
                </c:pt>
                <c:pt idx="32">
                  <c:v>0.57175512793402417</c:v>
                </c:pt>
                <c:pt idx="33">
                  <c:v>0.5698700749973592</c:v>
                </c:pt>
                <c:pt idx="34">
                  <c:v>0.56884997330485854</c:v>
                </c:pt>
                <c:pt idx="35">
                  <c:v>0.56685272429332245</c:v>
                </c:pt>
                <c:pt idx="36">
                  <c:v>0.56669662472538451</c:v>
                </c:pt>
                <c:pt idx="37">
                  <c:v>0.59986900806834353</c:v>
                </c:pt>
                <c:pt idx="38">
                  <c:v>0.60736126734158236</c:v>
                </c:pt>
                <c:pt idx="39">
                  <c:v>0.5997756621736261</c:v>
                </c:pt>
                <c:pt idx="40">
                  <c:v>0.58932193510782971</c:v>
                </c:pt>
                <c:pt idx="41">
                  <c:v>0.60718603985887287</c:v>
                </c:pt>
                <c:pt idx="42">
                  <c:v>0.60779768177028448</c:v>
                </c:pt>
                <c:pt idx="43">
                  <c:v>0.61387063558925403</c:v>
                </c:pt>
                <c:pt idx="44">
                  <c:v>0.63353773584905659</c:v>
                </c:pt>
                <c:pt idx="45">
                  <c:v>0.65545719586535911</c:v>
                </c:pt>
                <c:pt idx="46">
                  <c:v>0.6431208381425908</c:v>
                </c:pt>
                <c:pt idx="47">
                  <c:v>0.63493058665472457</c:v>
                </c:pt>
                <c:pt idx="48">
                  <c:v>0.64237878381998392</c:v>
                </c:pt>
                <c:pt idx="49">
                  <c:v>0.60080801551389784</c:v>
                </c:pt>
                <c:pt idx="50">
                  <c:v>0.64587654540603046</c:v>
                </c:pt>
                <c:pt idx="51">
                  <c:v>0.64660558619462727</c:v>
                </c:pt>
                <c:pt idx="52">
                  <c:v>0.68250941136208088</c:v>
                </c:pt>
                <c:pt idx="53">
                  <c:v>0.71942373968101303</c:v>
                </c:pt>
                <c:pt idx="54">
                  <c:v>0.6322794249775382</c:v>
                </c:pt>
                <c:pt idx="55">
                  <c:v>0.69076671035386639</c:v>
                </c:pt>
                <c:pt idx="56">
                  <c:v>0.68879562043795628</c:v>
                </c:pt>
                <c:pt idx="57">
                  <c:v>0.71860692464358444</c:v>
                </c:pt>
                <c:pt idx="58">
                  <c:v>0.71477457022380797</c:v>
                </c:pt>
                <c:pt idx="59">
                  <c:v>0.75583177715530647</c:v>
                </c:pt>
                <c:pt idx="60">
                  <c:v>0.73847613025608605</c:v>
                </c:pt>
                <c:pt idx="61">
                  <c:v>0.71777956228222994</c:v>
                </c:pt>
                <c:pt idx="62">
                  <c:v>0.76843979779411764</c:v>
                </c:pt>
                <c:pt idx="63">
                  <c:v>0.74763040238450063</c:v>
                </c:pt>
                <c:pt idx="64">
                  <c:v>0.75938954627380306</c:v>
                </c:pt>
                <c:pt idx="65">
                  <c:v>0.77368883702839364</c:v>
                </c:pt>
                <c:pt idx="66">
                  <c:v>0.7876508267540594</c:v>
                </c:pt>
                <c:pt idx="67">
                  <c:v>0.82483337589376915</c:v>
                </c:pt>
                <c:pt idx="68">
                  <c:v>0.78724857121650715</c:v>
                </c:pt>
                <c:pt idx="69">
                  <c:v>0.80797784342688339</c:v>
                </c:pt>
                <c:pt idx="70">
                  <c:v>0.8597218897416038</c:v>
                </c:pt>
                <c:pt idx="71">
                  <c:v>0.74252235839682024</c:v>
                </c:pt>
                <c:pt idx="72">
                  <c:v>0.77616483099126476</c:v>
                </c:pt>
                <c:pt idx="73">
                  <c:v>0.80000148268959892</c:v>
                </c:pt>
                <c:pt idx="74">
                  <c:v>0.77707726506208796</c:v>
                </c:pt>
                <c:pt idx="75">
                  <c:v>0.78709992372234927</c:v>
                </c:pt>
                <c:pt idx="76">
                  <c:v>0.73122434536447267</c:v>
                </c:pt>
                <c:pt idx="77">
                  <c:v>0.77888602019895203</c:v>
                </c:pt>
                <c:pt idx="78">
                  <c:v>0.78985365853658529</c:v>
                </c:pt>
                <c:pt idx="79">
                  <c:v>0.78551136363636354</c:v>
                </c:pt>
                <c:pt idx="80">
                  <c:v>0.81621231696813101</c:v>
                </c:pt>
                <c:pt idx="81">
                  <c:v>0.85310818269628808</c:v>
                </c:pt>
                <c:pt idx="82">
                  <c:v>0.78451506807404014</c:v>
                </c:pt>
                <c:pt idx="83">
                  <c:v>0.82944184064763515</c:v>
                </c:pt>
                <c:pt idx="84">
                  <c:v>0.82935235045844857</c:v>
                </c:pt>
                <c:pt idx="85">
                  <c:v>0.82263567007341298</c:v>
                </c:pt>
                <c:pt idx="86">
                  <c:v>0.80782394315133077</c:v>
                </c:pt>
                <c:pt idx="87">
                  <c:v>0.7688177265138868</c:v>
                </c:pt>
                <c:pt idx="88">
                  <c:v>0.79536211282358227</c:v>
                </c:pt>
                <c:pt idx="89">
                  <c:v>0.80002989983555095</c:v>
                </c:pt>
                <c:pt idx="90">
                  <c:v>0.81715108976727013</c:v>
                </c:pt>
                <c:pt idx="91">
                  <c:v>0.84684420289855078</c:v>
                </c:pt>
                <c:pt idx="92">
                  <c:v>0.8336008185339473</c:v>
                </c:pt>
                <c:pt idx="93">
                  <c:v>0.80910220588235293</c:v>
                </c:pt>
                <c:pt idx="94">
                  <c:v>0.82007374631268437</c:v>
                </c:pt>
                <c:pt idx="95">
                  <c:v>0.83754393673110727</c:v>
                </c:pt>
                <c:pt idx="96">
                  <c:v>0.79558814792811539</c:v>
                </c:pt>
                <c:pt idx="97">
                  <c:v>0.85831211275277441</c:v>
                </c:pt>
                <c:pt idx="98">
                  <c:v>0.72698080566768253</c:v>
                </c:pt>
                <c:pt idx="99">
                  <c:v>0.81542362768496424</c:v>
                </c:pt>
                <c:pt idx="100">
                  <c:v>0.77787721607184324</c:v>
                </c:pt>
                <c:pt idx="101">
                  <c:v>0.84125400991542743</c:v>
                </c:pt>
                <c:pt idx="102">
                  <c:v>0.83619270072992713</c:v>
                </c:pt>
                <c:pt idx="103">
                  <c:v>0.84902396259497381</c:v>
                </c:pt>
                <c:pt idx="104">
                  <c:v>0.82695041322314045</c:v>
                </c:pt>
                <c:pt idx="105">
                  <c:v>0.84869539937495453</c:v>
                </c:pt>
                <c:pt idx="106">
                  <c:v>0.798704057461603</c:v>
                </c:pt>
                <c:pt idx="107">
                  <c:v>0.78020767778477018</c:v>
                </c:pt>
                <c:pt idx="108">
                  <c:v>0.80537959437407725</c:v>
                </c:pt>
                <c:pt idx="109">
                  <c:v>0.71448861213000092</c:v>
                </c:pt>
                <c:pt idx="110">
                  <c:v>0.77582578832344673</c:v>
                </c:pt>
                <c:pt idx="111">
                  <c:v>0.80769230769230782</c:v>
                </c:pt>
                <c:pt idx="112">
                  <c:v>0.80333723196881091</c:v>
                </c:pt>
                <c:pt idx="113">
                  <c:v>0.80185966257668717</c:v>
                </c:pt>
                <c:pt idx="114">
                  <c:v>0.78052159108497132</c:v>
                </c:pt>
                <c:pt idx="115">
                  <c:v>0.75813838681423673</c:v>
                </c:pt>
                <c:pt idx="116">
                  <c:v>0.76324913711954812</c:v>
                </c:pt>
                <c:pt idx="117">
                  <c:v>0.78584298090930005</c:v>
                </c:pt>
                <c:pt idx="118">
                  <c:v>0.79187153419593337</c:v>
                </c:pt>
                <c:pt idx="119">
                  <c:v>0.76328183782918435</c:v>
                </c:pt>
                <c:pt idx="120">
                  <c:v>0.79706735992550071</c:v>
                </c:pt>
                <c:pt idx="121">
                  <c:v>0.79933225133317876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7C-4B93-B8C3-8B428C0E3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0947760"/>
        <c:axId val="1150949008"/>
      </c:scatterChart>
      <c:valAx>
        <c:axId val="115094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949008"/>
        <c:crosses val="autoZero"/>
        <c:crossBetween val="midCat"/>
      </c:valAx>
      <c:valAx>
        <c:axId val="11509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094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MUN vs days from peak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MUN!$K$8:$K$330</c:f>
              <c:numCache>
                <c:formatCode>General</c:formatCode>
                <c:ptCount val="323"/>
                <c:pt idx="0">
                  <c:v>-78</c:v>
                </c:pt>
                <c:pt idx="1">
                  <c:v>-77</c:v>
                </c:pt>
                <c:pt idx="2">
                  <c:v>-76</c:v>
                </c:pt>
                <c:pt idx="3">
                  <c:v>-75</c:v>
                </c:pt>
                <c:pt idx="4">
                  <c:v>-74</c:v>
                </c:pt>
                <c:pt idx="5">
                  <c:v>-73</c:v>
                </c:pt>
                <c:pt idx="6">
                  <c:v>-72</c:v>
                </c:pt>
                <c:pt idx="7">
                  <c:v>-71</c:v>
                </c:pt>
                <c:pt idx="8">
                  <c:v>-70</c:v>
                </c:pt>
                <c:pt idx="9">
                  <c:v>-69</c:v>
                </c:pt>
                <c:pt idx="10">
                  <c:v>-68</c:v>
                </c:pt>
                <c:pt idx="11">
                  <c:v>-67</c:v>
                </c:pt>
                <c:pt idx="12">
                  <c:v>-66</c:v>
                </c:pt>
                <c:pt idx="13">
                  <c:v>-65</c:v>
                </c:pt>
                <c:pt idx="14">
                  <c:v>-64</c:v>
                </c:pt>
                <c:pt idx="15">
                  <c:v>-63</c:v>
                </c:pt>
                <c:pt idx="16">
                  <c:v>-62</c:v>
                </c:pt>
                <c:pt idx="17">
                  <c:v>-61</c:v>
                </c:pt>
                <c:pt idx="18">
                  <c:v>-60</c:v>
                </c:pt>
                <c:pt idx="19">
                  <c:v>-59</c:v>
                </c:pt>
                <c:pt idx="20">
                  <c:v>-58</c:v>
                </c:pt>
                <c:pt idx="21">
                  <c:v>-57</c:v>
                </c:pt>
                <c:pt idx="22">
                  <c:v>-56</c:v>
                </c:pt>
                <c:pt idx="23">
                  <c:v>-55</c:v>
                </c:pt>
                <c:pt idx="24">
                  <c:v>-54</c:v>
                </c:pt>
                <c:pt idx="25">
                  <c:v>-53</c:v>
                </c:pt>
                <c:pt idx="26">
                  <c:v>-52</c:v>
                </c:pt>
                <c:pt idx="27">
                  <c:v>-51</c:v>
                </c:pt>
                <c:pt idx="28">
                  <c:v>-50</c:v>
                </c:pt>
                <c:pt idx="29">
                  <c:v>-49</c:v>
                </c:pt>
                <c:pt idx="30">
                  <c:v>-48</c:v>
                </c:pt>
                <c:pt idx="31">
                  <c:v>-47</c:v>
                </c:pt>
                <c:pt idx="32">
                  <c:v>-46</c:v>
                </c:pt>
                <c:pt idx="33">
                  <c:v>-45</c:v>
                </c:pt>
                <c:pt idx="34">
                  <c:v>-44</c:v>
                </c:pt>
                <c:pt idx="35">
                  <c:v>-43</c:v>
                </c:pt>
                <c:pt idx="36">
                  <c:v>-42</c:v>
                </c:pt>
                <c:pt idx="37">
                  <c:v>-41</c:v>
                </c:pt>
                <c:pt idx="38">
                  <c:v>-40</c:v>
                </c:pt>
                <c:pt idx="39">
                  <c:v>-39</c:v>
                </c:pt>
                <c:pt idx="40">
                  <c:v>-38</c:v>
                </c:pt>
                <c:pt idx="41">
                  <c:v>-37</c:v>
                </c:pt>
                <c:pt idx="42">
                  <c:v>-36</c:v>
                </c:pt>
                <c:pt idx="43">
                  <c:v>-35</c:v>
                </c:pt>
                <c:pt idx="44">
                  <c:v>-34</c:v>
                </c:pt>
                <c:pt idx="45">
                  <c:v>-33</c:v>
                </c:pt>
                <c:pt idx="46">
                  <c:v>-32</c:v>
                </c:pt>
                <c:pt idx="47">
                  <c:v>-31</c:v>
                </c:pt>
                <c:pt idx="48">
                  <c:v>-30</c:v>
                </c:pt>
                <c:pt idx="49">
                  <c:v>-29</c:v>
                </c:pt>
                <c:pt idx="50">
                  <c:v>-28</c:v>
                </c:pt>
                <c:pt idx="51">
                  <c:v>-27</c:v>
                </c:pt>
                <c:pt idx="52">
                  <c:v>-26</c:v>
                </c:pt>
                <c:pt idx="53">
                  <c:v>-25</c:v>
                </c:pt>
                <c:pt idx="54">
                  <c:v>-24</c:v>
                </c:pt>
                <c:pt idx="55">
                  <c:v>-23</c:v>
                </c:pt>
                <c:pt idx="56">
                  <c:v>-22</c:v>
                </c:pt>
                <c:pt idx="57">
                  <c:v>-21</c:v>
                </c:pt>
                <c:pt idx="58">
                  <c:v>-20</c:v>
                </c:pt>
                <c:pt idx="59">
                  <c:v>-19</c:v>
                </c:pt>
                <c:pt idx="60">
                  <c:v>-18</c:v>
                </c:pt>
                <c:pt idx="61">
                  <c:v>-17</c:v>
                </c:pt>
                <c:pt idx="62">
                  <c:v>-16</c:v>
                </c:pt>
                <c:pt idx="63">
                  <c:v>-15</c:v>
                </c:pt>
                <c:pt idx="64">
                  <c:v>-14</c:v>
                </c:pt>
                <c:pt idx="65">
                  <c:v>-13</c:v>
                </c:pt>
                <c:pt idx="66">
                  <c:v>-12</c:v>
                </c:pt>
                <c:pt idx="67">
                  <c:v>-11</c:v>
                </c:pt>
                <c:pt idx="68">
                  <c:v>-10</c:v>
                </c:pt>
                <c:pt idx="69">
                  <c:v>-9</c:v>
                </c:pt>
                <c:pt idx="70">
                  <c:v>-8</c:v>
                </c:pt>
                <c:pt idx="71">
                  <c:v>-7</c:v>
                </c:pt>
                <c:pt idx="72">
                  <c:v>-6</c:v>
                </c:pt>
                <c:pt idx="73">
                  <c:v>-5</c:v>
                </c:pt>
                <c:pt idx="74">
                  <c:v>-4</c:v>
                </c:pt>
                <c:pt idx="75">
                  <c:v>-3</c:v>
                </c:pt>
                <c:pt idx="76">
                  <c:v>-2</c:v>
                </c:pt>
                <c:pt idx="77">
                  <c:v>-1</c:v>
                </c:pt>
                <c:pt idx="78">
                  <c:v>0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13</c:v>
                </c:pt>
                <c:pt idx="92">
                  <c:v>14</c:v>
                </c:pt>
                <c:pt idx="93">
                  <c:v>15</c:v>
                </c:pt>
                <c:pt idx="94">
                  <c:v>16</c:v>
                </c:pt>
                <c:pt idx="95">
                  <c:v>17</c:v>
                </c:pt>
                <c:pt idx="96">
                  <c:v>18</c:v>
                </c:pt>
                <c:pt idx="97">
                  <c:v>19</c:v>
                </c:pt>
                <c:pt idx="98">
                  <c:v>20</c:v>
                </c:pt>
                <c:pt idx="99">
                  <c:v>21</c:v>
                </c:pt>
                <c:pt idx="100">
                  <c:v>22</c:v>
                </c:pt>
                <c:pt idx="101">
                  <c:v>23</c:v>
                </c:pt>
                <c:pt idx="102">
                  <c:v>24</c:v>
                </c:pt>
                <c:pt idx="103">
                  <c:v>25</c:v>
                </c:pt>
                <c:pt idx="104">
                  <c:v>26</c:v>
                </c:pt>
                <c:pt idx="105">
                  <c:v>27</c:v>
                </c:pt>
                <c:pt idx="106">
                  <c:v>28</c:v>
                </c:pt>
                <c:pt idx="107">
                  <c:v>29</c:v>
                </c:pt>
                <c:pt idx="108">
                  <c:v>30</c:v>
                </c:pt>
                <c:pt idx="109">
                  <c:v>31</c:v>
                </c:pt>
                <c:pt idx="110">
                  <c:v>32</c:v>
                </c:pt>
                <c:pt idx="111">
                  <c:v>33</c:v>
                </c:pt>
                <c:pt idx="112">
                  <c:v>34</c:v>
                </c:pt>
                <c:pt idx="113">
                  <c:v>35</c:v>
                </c:pt>
                <c:pt idx="114">
                  <c:v>36</c:v>
                </c:pt>
                <c:pt idx="115">
                  <c:v>37</c:v>
                </c:pt>
                <c:pt idx="116">
                  <c:v>38</c:v>
                </c:pt>
                <c:pt idx="117">
                  <c:v>39</c:v>
                </c:pt>
                <c:pt idx="118">
                  <c:v>40</c:v>
                </c:pt>
                <c:pt idx="119">
                  <c:v>41</c:v>
                </c:pt>
                <c:pt idx="120">
                  <c:v>42</c:v>
                </c:pt>
                <c:pt idx="121">
                  <c:v>43</c:v>
                </c:pt>
                <c:pt idx="122">
                  <c:v>44</c:v>
                </c:pt>
                <c:pt idx="123">
                  <c:v>45</c:v>
                </c:pt>
                <c:pt idx="124">
                  <c:v>46</c:v>
                </c:pt>
                <c:pt idx="125">
                  <c:v>47</c:v>
                </c:pt>
                <c:pt idx="126">
                  <c:v>48</c:v>
                </c:pt>
                <c:pt idx="127">
                  <c:v>49</c:v>
                </c:pt>
                <c:pt idx="128">
                  <c:v>50</c:v>
                </c:pt>
                <c:pt idx="129">
                  <c:v>51</c:v>
                </c:pt>
                <c:pt idx="130">
                  <c:v>52</c:v>
                </c:pt>
                <c:pt idx="131">
                  <c:v>53</c:v>
                </c:pt>
                <c:pt idx="132">
                  <c:v>54</c:v>
                </c:pt>
                <c:pt idx="133">
                  <c:v>55</c:v>
                </c:pt>
                <c:pt idx="134">
                  <c:v>56</c:v>
                </c:pt>
                <c:pt idx="135">
                  <c:v>57</c:v>
                </c:pt>
                <c:pt idx="136">
                  <c:v>58</c:v>
                </c:pt>
                <c:pt idx="137">
                  <c:v>59</c:v>
                </c:pt>
                <c:pt idx="138">
                  <c:v>60</c:v>
                </c:pt>
                <c:pt idx="139">
                  <c:v>61</c:v>
                </c:pt>
                <c:pt idx="140">
                  <c:v>62</c:v>
                </c:pt>
                <c:pt idx="141">
                  <c:v>63</c:v>
                </c:pt>
                <c:pt idx="142">
                  <c:v>64</c:v>
                </c:pt>
                <c:pt idx="143">
                  <c:v>65</c:v>
                </c:pt>
                <c:pt idx="144">
                  <c:v>66</c:v>
                </c:pt>
                <c:pt idx="145">
                  <c:v>67</c:v>
                </c:pt>
                <c:pt idx="146">
                  <c:v>68</c:v>
                </c:pt>
                <c:pt idx="147">
                  <c:v>69</c:v>
                </c:pt>
                <c:pt idx="148">
                  <c:v>70</c:v>
                </c:pt>
                <c:pt idx="149">
                  <c:v>71</c:v>
                </c:pt>
                <c:pt idx="150">
                  <c:v>72</c:v>
                </c:pt>
                <c:pt idx="151">
                  <c:v>73</c:v>
                </c:pt>
                <c:pt idx="152">
                  <c:v>74</c:v>
                </c:pt>
                <c:pt idx="153">
                  <c:v>75</c:v>
                </c:pt>
                <c:pt idx="154">
                  <c:v>76</c:v>
                </c:pt>
                <c:pt idx="155">
                  <c:v>77</c:v>
                </c:pt>
                <c:pt idx="156">
                  <c:v>78</c:v>
                </c:pt>
                <c:pt idx="157">
                  <c:v>79</c:v>
                </c:pt>
                <c:pt idx="158">
                  <c:v>80</c:v>
                </c:pt>
                <c:pt idx="159">
                  <c:v>81</c:v>
                </c:pt>
                <c:pt idx="160">
                  <c:v>82</c:v>
                </c:pt>
                <c:pt idx="161">
                  <c:v>83</c:v>
                </c:pt>
                <c:pt idx="162">
                  <c:v>84</c:v>
                </c:pt>
                <c:pt idx="163">
                  <c:v>85</c:v>
                </c:pt>
                <c:pt idx="164">
                  <c:v>86</c:v>
                </c:pt>
                <c:pt idx="165">
                  <c:v>87</c:v>
                </c:pt>
                <c:pt idx="166">
                  <c:v>88</c:v>
                </c:pt>
                <c:pt idx="167">
                  <c:v>89</c:v>
                </c:pt>
                <c:pt idx="168">
                  <c:v>90</c:v>
                </c:pt>
                <c:pt idx="169">
                  <c:v>91</c:v>
                </c:pt>
                <c:pt idx="170">
                  <c:v>92</c:v>
                </c:pt>
                <c:pt idx="171">
                  <c:v>93</c:v>
                </c:pt>
                <c:pt idx="172">
                  <c:v>94</c:v>
                </c:pt>
                <c:pt idx="173">
                  <c:v>95</c:v>
                </c:pt>
                <c:pt idx="174">
                  <c:v>96</c:v>
                </c:pt>
                <c:pt idx="175">
                  <c:v>97</c:v>
                </c:pt>
                <c:pt idx="176">
                  <c:v>98</c:v>
                </c:pt>
                <c:pt idx="177">
                  <c:v>99</c:v>
                </c:pt>
                <c:pt idx="178">
                  <c:v>100</c:v>
                </c:pt>
                <c:pt idx="179">
                  <c:v>101</c:v>
                </c:pt>
                <c:pt idx="180">
                  <c:v>102</c:v>
                </c:pt>
                <c:pt idx="181">
                  <c:v>103</c:v>
                </c:pt>
                <c:pt idx="182">
                  <c:v>104</c:v>
                </c:pt>
                <c:pt idx="183">
                  <c:v>105</c:v>
                </c:pt>
                <c:pt idx="184">
                  <c:v>106</c:v>
                </c:pt>
                <c:pt idx="185">
                  <c:v>107</c:v>
                </c:pt>
                <c:pt idx="186">
                  <c:v>108</c:v>
                </c:pt>
                <c:pt idx="187">
                  <c:v>109</c:v>
                </c:pt>
                <c:pt idx="188">
                  <c:v>110</c:v>
                </c:pt>
                <c:pt idx="189">
                  <c:v>111</c:v>
                </c:pt>
                <c:pt idx="190">
                  <c:v>112</c:v>
                </c:pt>
                <c:pt idx="191">
                  <c:v>113</c:v>
                </c:pt>
                <c:pt idx="192">
                  <c:v>114</c:v>
                </c:pt>
                <c:pt idx="193">
                  <c:v>115</c:v>
                </c:pt>
                <c:pt idx="194">
                  <c:v>116</c:v>
                </c:pt>
                <c:pt idx="195">
                  <c:v>117</c:v>
                </c:pt>
                <c:pt idx="196">
                  <c:v>118</c:v>
                </c:pt>
                <c:pt idx="197">
                  <c:v>119</c:v>
                </c:pt>
                <c:pt idx="198">
                  <c:v>120</c:v>
                </c:pt>
                <c:pt idx="199">
                  <c:v>121</c:v>
                </c:pt>
                <c:pt idx="200">
                  <c:v>122</c:v>
                </c:pt>
                <c:pt idx="201">
                  <c:v>123</c:v>
                </c:pt>
                <c:pt idx="202">
                  <c:v>124</c:v>
                </c:pt>
                <c:pt idx="203">
                  <c:v>125</c:v>
                </c:pt>
                <c:pt idx="204">
                  <c:v>126</c:v>
                </c:pt>
                <c:pt idx="205">
                  <c:v>127</c:v>
                </c:pt>
                <c:pt idx="206">
                  <c:v>128</c:v>
                </c:pt>
                <c:pt idx="207">
                  <c:v>129</c:v>
                </c:pt>
                <c:pt idx="208">
                  <c:v>130</c:v>
                </c:pt>
                <c:pt idx="209">
                  <c:v>131</c:v>
                </c:pt>
                <c:pt idx="210">
                  <c:v>132</c:v>
                </c:pt>
                <c:pt idx="211">
                  <c:v>133</c:v>
                </c:pt>
                <c:pt idx="212">
                  <c:v>134</c:v>
                </c:pt>
                <c:pt idx="213">
                  <c:v>135</c:v>
                </c:pt>
                <c:pt idx="214">
                  <c:v>136</c:v>
                </c:pt>
                <c:pt idx="215">
                  <c:v>137</c:v>
                </c:pt>
                <c:pt idx="216">
                  <c:v>138</c:v>
                </c:pt>
                <c:pt idx="217">
                  <c:v>139</c:v>
                </c:pt>
                <c:pt idx="218">
                  <c:v>140</c:v>
                </c:pt>
                <c:pt idx="219">
                  <c:v>141</c:v>
                </c:pt>
                <c:pt idx="220">
                  <c:v>142</c:v>
                </c:pt>
                <c:pt idx="221">
                  <c:v>143</c:v>
                </c:pt>
                <c:pt idx="222">
                  <c:v>144</c:v>
                </c:pt>
                <c:pt idx="223">
                  <c:v>145</c:v>
                </c:pt>
                <c:pt idx="224">
                  <c:v>146</c:v>
                </c:pt>
                <c:pt idx="225">
                  <c:v>147</c:v>
                </c:pt>
                <c:pt idx="226">
                  <c:v>148</c:v>
                </c:pt>
                <c:pt idx="227">
                  <c:v>149</c:v>
                </c:pt>
                <c:pt idx="228">
                  <c:v>150</c:v>
                </c:pt>
                <c:pt idx="229">
                  <c:v>151</c:v>
                </c:pt>
                <c:pt idx="230">
                  <c:v>152</c:v>
                </c:pt>
                <c:pt idx="231">
                  <c:v>153</c:v>
                </c:pt>
                <c:pt idx="232">
                  <c:v>154</c:v>
                </c:pt>
                <c:pt idx="233">
                  <c:v>155</c:v>
                </c:pt>
                <c:pt idx="234">
                  <c:v>156</c:v>
                </c:pt>
                <c:pt idx="235">
                  <c:v>157</c:v>
                </c:pt>
                <c:pt idx="236">
                  <c:v>158</c:v>
                </c:pt>
                <c:pt idx="237">
                  <c:v>159</c:v>
                </c:pt>
                <c:pt idx="238">
                  <c:v>160</c:v>
                </c:pt>
                <c:pt idx="239">
                  <c:v>161</c:v>
                </c:pt>
                <c:pt idx="240">
                  <c:v>162</c:v>
                </c:pt>
                <c:pt idx="241">
                  <c:v>163</c:v>
                </c:pt>
                <c:pt idx="242">
                  <c:v>164</c:v>
                </c:pt>
                <c:pt idx="243">
                  <c:v>165</c:v>
                </c:pt>
                <c:pt idx="244">
                  <c:v>166</c:v>
                </c:pt>
                <c:pt idx="245">
                  <c:v>167</c:v>
                </c:pt>
                <c:pt idx="246">
                  <c:v>168</c:v>
                </c:pt>
                <c:pt idx="247">
                  <c:v>169</c:v>
                </c:pt>
                <c:pt idx="248">
                  <c:v>170</c:v>
                </c:pt>
                <c:pt idx="249">
                  <c:v>171</c:v>
                </c:pt>
                <c:pt idx="250">
                  <c:v>172</c:v>
                </c:pt>
                <c:pt idx="251">
                  <c:v>173</c:v>
                </c:pt>
                <c:pt idx="252">
                  <c:v>174</c:v>
                </c:pt>
                <c:pt idx="253">
                  <c:v>175</c:v>
                </c:pt>
                <c:pt idx="254">
                  <c:v>176</c:v>
                </c:pt>
                <c:pt idx="255">
                  <c:v>177</c:v>
                </c:pt>
                <c:pt idx="256">
                  <c:v>178</c:v>
                </c:pt>
                <c:pt idx="257">
                  <c:v>179</c:v>
                </c:pt>
                <c:pt idx="258">
                  <c:v>180</c:v>
                </c:pt>
                <c:pt idx="259">
                  <c:v>181</c:v>
                </c:pt>
                <c:pt idx="260">
                  <c:v>182</c:v>
                </c:pt>
                <c:pt idx="261">
                  <c:v>183</c:v>
                </c:pt>
                <c:pt idx="262">
                  <c:v>184</c:v>
                </c:pt>
                <c:pt idx="263">
                  <c:v>185</c:v>
                </c:pt>
                <c:pt idx="264">
                  <c:v>186</c:v>
                </c:pt>
                <c:pt idx="265">
                  <c:v>187</c:v>
                </c:pt>
                <c:pt idx="266">
                  <c:v>188</c:v>
                </c:pt>
                <c:pt idx="267">
                  <c:v>189</c:v>
                </c:pt>
                <c:pt idx="268">
                  <c:v>190</c:v>
                </c:pt>
                <c:pt idx="269">
                  <c:v>191</c:v>
                </c:pt>
                <c:pt idx="270">
                  <c:v>192</c:v>
                </c:pt>
                <c:pt idx="271">
                  <c:v>193</c:v>
                </c:pt>
                <c:pt idx="272">
                  <c:v>194</c:v>
                </c:pt>
                <c:pt idx="273">
                  <c:v>195</c:v>
                </c:pt>
                <c:pt idx="274">
                  <c:v>196</c:v>
                </c:pt>
                <c:pt idx="275">
                  <c:v>197</c:v>
                </c:pt>
                <c:pt idx="276">
                  <c:v>198</c:v>
                </c:pt>
                <c:pt idx="277">
                  <c:v>199</c:v>
                </c:pt>
                <c:pt idx="278">
                  <c:v>200</c:v>
                </c:pt>
                <c:pt idx="279">
                  <c:v>201</c:v>
                </c:pt>
                <c:pt idx="280">
                  <c:v>202</c:v>
                </c:pt>
                <c:pt idx="281">
                  <c:v>203</c:v>
                </c:pt>
                <c:pt idx="282">
                  <c:v>204</c:v>
                </c:pt>
                <c:pt idx="283">
                  <c:v>205</c:v>
                </c:pt>
                <c:pt idx="284">
                  <c:v>206</c:v>
                </c:pt>
                <c:pt idx="285">
                  <c:v>207</c:v>
                </c:pt>
                <c:pt idx="286">
                  <c:v>208</c:v>
                </c:pt>
                <c:pt idx="287">
                  <c:v>209</c:v>
                </c:pt>
                <c:pt idx="288">
                  <c:v>210</c:v>
                </c:pt>
                <c:pt idx="289">
                  <c:v>211</c:v>
                </c:pt>
                <c:pt idx="290">
                  <c:v>212</c:v>
                </c:pt>
                <c:pt idx="291">
                  <c:v>213</c:v>
                </c:pt>
                <c:pt idx="292">
                  <c:v>214</c:v>
                </c:pt>
                <c:pt idx="293">
                  <c:v>215</c:v>
                </c:pt>
                <c:pt idx="294">
                  <c:v>216</c:v>
                </c:pt>
                <c:pt idx="295">
                  <c:v>217</c:v>
                </c:pt>
                <c:pt idx="296">
                  <c:v>218</c:v>
                </c:pt>
                <c:pt idx="297">
                  <c:v>219</c:v>
                </c:pt>
                <c:pt idx="298">
                  <c:v>220</c:v>
                </c:pt>
                <c:pt idx="299">
                  <c:v>221</c:v>
                </c:pt>
                <c:pt idx="300">
                  <c:v>222</c:v>
                </c:pt>
                <c:pt idx="301">
                  <c:v>223</c:v>
                </c:pt>
                <c:pt idx="302">
                  <c:v>224</c:v>
                </c:pt>
                <c:pt idx="303">
                  <c:v>225</c:v>
                </c:pt>
                <c:pt idx="304">
                  <c:v>226</c:v>
                </c:pt>
                <c:pt idx="305">
                  <c:v>227</c:v>
                </c:pt>
                <c:pt idx="306">
                  <c:v>228</c:v>
                </c:pt>
                <c:pt idx="307">
                  <c:v>229</c:v>
                </c:pt>
                <c:pt idx="308">
                  <c:v>230</c:v>
                </c:pt>
                <c:pt idx="309">
                  <c:v>231</c:v>
                </c:pt>
                <c:pt idx="310">
                  <c:v>232</c:v>
                </c:pt>
                <c:pt idx="311">
                  <c:v>233</c:v>
                </c:pt>
                <c:pt idx="312">
                  <c:v>234</c:v>
                </c:pt>
                <c:pt idx="313">
                  <c:v>235</c:v>
                </c:pt>
                <c:pt idx="314">
                  <c:v>236</c:v>
                </c:pt>
                <c:pt idx="315">
                  <c:v>237</c:v>
                </c:pt>
                <c:pt idx="316">
                  <c:v>238</c:v>
                </c:pt>
                <c:pt idx="317">
                  <c:v>239</c:v>
                </c:pt>
                <c:pt idx="318">
                  <c:v>240</c:v>
                </c:pt>
                <c:pt idx="319">
                  <c:v>241</c:v>
                </c:pt>
                <c:pt idx="320">
                  <c:v>242</c:v>
                </c:pt>
                <c:pt idx="321">
                  <c:v>243</c:v>
                </c:pt>
                <c:pt idx="322">
                  <c:v>244</c:v>
                </c:pt>
              </c:numCache>
            </c:numRef>
          </c:xVal>
          <c:yVal>
            <c:numRef>
              <c:f>MUN!$L$8:$L$330</c:f>
              <c:numCache>
                <c:formatCode>General</c:formatCode>
                <c:ptCount val="323"/>
                <c:pt idx="0">
                  <c:v>23.899799999999999</c:v>
                </c:pt>
                <c:pt idx="1">
                  <c:v>23.899799999999999</c:v>
                </c:pt>
                <c:pt idx="2">
                  <c:v>22.9998</c:v>
                </c:pt>
                <c:pt idx="3">
                  <c:v>22.9998</c:v>
                </c:pt>
                <c:pt idx="4">
                  <c:v>17.799800000000001</c:v>
                </c:pt>
                <c:pt idx="5">
                  <c:v>17.799800000000001</c:v>
                </c:pt>
                <c:pt idx="6">
                  <c:v>15.9998</c:v>
                </c:pt>
                <c:pt idx="7">
                  <c:v>15.9998</c:v>
                </c:pt>
                <c:pt idx="8">
                  <c:v>16.1998</c:v>
                </c:pt>
                <c:pt idx="9">
                  <c:v>16.1998</c:v>
                </c:pt>
                <c:pt idx="10">
                  <c:v>19.1998</c:v>
                </c:pt>
                <c:pt idx="11">
                  <c:v>19.1998</c:v>
                </c:pt>
                <c:pt idx="12">
                  <c:v>20.099799999999998</c:v>
                </c:pt>
                <c:pt idx="13">
                  <c:v>20.099799999999998</c:v>
                </c:pt>
                <c:pt idx="14">
                  <c:v>18.1998</c:v>
                </c:pt>
                <c:pt idx="15">
                  <c:v>17.966699999999999</c:v>
                </c:pt>
                <c:pt idx="16">
                  <c:v>17.2</c:v>
                </c:pt>
                <c:pt idx="17">
                  <c:v>16.133299999999998</c:v>
                </c:pt>
                <c:pt idx="18">
                  <c:v>16.2667</c:v>
                </c:pt>
                <c:pt idx="19">
                  <c:v>15.9</c:v>
                </c:pt>
                <c:pt idx="20">
                  <c:v>15.9</c:v>
                </c:pt>
                <c:pt idx="21">
                  <c:v>17.166699999999999</c:v>
                </c:pt>
                <c:pt idx="22">
                  <c:v>17.033300000000001</c:v>
                </c:pt>
                <c:pt idx="23">
                  <c:v>17.533300000000001</c:v>
                </c:pt>
                <c:pt idx="24">
                  <c:v>17.7</c:v>
                </c:pt>
                <c:pt idx="25">
                  <c:v>17.2333</c:v>
                </c:pt>
                <c:pt idx="26">
                  <c:v>16.600000000000001</c:v>
                </c:pt>
                <c:pt idx="27">
                  <c:v>15.066700000000001</c:v>
                </c:pt>
                <c:pt idx="28">
                  <c:v>14.2333</c:v>
                </c:pt>
                <c:pt idx="29">
                  <c:v>13.1333</c:v>
                </c:pt>
                <c:pt idx="30">
                  <c:v>13.1333</c:v>
                </c:pt>
                <c:pt idx="31">
                  <c:v>13.966699999999999</c:v>
                </c:pt>
                <c:pt idx="32">
                  <c:v>15.066700000000001</c:v>
                </c:pt>
                <c:pt idx="33">
                  <c:v>14.833299999999999</c:v>
                </c:pt>
                <c:pt idx="34">
                  <c:v>14.8667</c:v>
                </c:pt>
                <c:pt idx="35">
                  <c:v>14.7333</c:v>
                </c:pt>
                <c:pt idx="36">
                  <c:v>14.333299999999999</c:v>
                </c:pt>
                <c:pt idx="37">
                  <c:v>15</c:v>
                </c:pt>
                <c:pt idx="38">
                  <c:v>15.433299999999999</c:v>
                </c:pt>
                <c:pt idx="39">
                  <c:v>17.133299999999998</c:v>
                </c:pt>
                <c:pt idx="40">
                  <c:v>18.899999999999999</c:v>
                </c:pt>
                <c:pt idx="41">
                  <c:v>21.533300000000001</c:v>
                </c:pt>
                <c:pt idx="42">
                  <c:v>23.666699999999999</c:v>
                </c:pt>
                <c:pt idx="43">
                  <c:v>22.866700000000002</c:v>
                </c:pt>
                <c:pt idx="44">
                  <c:v>20.966699999999999</c:v>
                </c:pt>
                <c:pt idx="45">
                  <c:v>18.966699999999999</c:v>
                </c:pt>
                <c:pt idx="46">
                  <c:v>18.899999999999999</c:v>
                </c:pt>
                <c:pt idx="47">
                  <c:v>19.3</c:v>
                </c:pt>
                <c:pt idx="48">
                  <c:v>19.5</c:v>
                </c:pt>
                <c:pt idx="49">
                  <c:v>19.933299999999999</c:v>
                </c:pt>
                <c:pt idx="50">
                  <c:v>19.666699999999999</c:v>
                </c:pt>
                <c:pt idx="51">
                  <c:v>19.133299999999998</c:v>
                </c:pt>
                <c:pt idx="52">
                  <c:v>18.133299999999998</c:v>
                </c:pt>
                <c:pt idx="53">
                  <c:v>18.600000000000001</c:v>
                </c:pt>
                <c:pt idx="54">
                  <c:v>18.333300000000001</c:v>
                </c:pt>
                <c:pt idx="55">
                  <c:v>18.899999999999999</c:v>
                </c:pt>
                <c:pt idx="56">
                  <c:v>18.433299999999999</c:v>
                </c:pt>
                <c:pt idx="57">
                  <c:v>19</c:v>
                </c:pt>
                <c:pt idx="58">
                  <c:v>18.466699999999999</c:v>
                </c:pt>
                <c:pt idx="59">
                  <c:v>19.2</c:v>
                </c:pt>
                <c:pt idx="60">
                  <c:v>20.333300000000001</c:v>
                </c:pt>
                <c:pt idx="61">
                  <c:v>20.833300000000001</c:v>
                </c:pt>
                <c:pt idx="62">
                  <c:v>21.9</c:v>
                </c:pt>
                <c:pt idx="63">
                  <c:v>22.966699999999999</c:v>
                </c:pt>
                <c:pt idx="64">
                  <c:v>24.166699999999999</c:v>
                </c:pt>
                <c:pt idx="65">
                  <c:v>24.966699999999999</c:v>
                </c:pt>
                <c:pt idx="66">
                  <c:v>24.7</c:v>
                </c:pt>
                <c:pt idx="67">
                  <c:v>23.6</c:v>
                </c:pt>
                <c:pt idx="68">
                  <c:v>24.133299999999998</c:v>
                </c:pt>
                <c:pt idx="69">
                  <c:v>24.5</c:v>
                </c:pt>
                <c:pt idx="70">
                  <c:v>26.633299999999998</c:v>
                </c:pt>
                <c:pt idx="71">
                  <c:v>26.366700000000002</c:v>
                </c:pt>
                <c:pt idx="72">
                  <c:v>25.633299999999998</c:v>
                </c:pt>
                <c:pt idx="73">
                  <c:v>24.566700000000001</c:v>
                </c:pt>
                <c:pt idx="74">
                  <c:v>24.433299999999999</c:v>
                </c:pt>
                <c:pt idx="75">
                  <c:v>26.1</c:v>
                </c:pt>
                <c:pt idx="76">
                  <c:v>27.366700000000002</c:v>
                </c:pt>
                <c:pt idx="77">
                  <c:v>27.8</c:v>
                </c:pt>
                <c:pt idx="78">
                  <c:v>27.633299999999998</c:v>
                </c:pt>
                <c:pt idx="79">
                  <c:v>28.066700000000001</c:v>
                </c:pt>
                <c:pt idx="80">
                  <c:v>27.333300000000001</c:v>
                </c:pt>
                <c:pt idx="81">
                  <c:v>26.366700000000002</c:v>
                </c:pt>
                <c:pt idx="82">
                  <c:v>24.7667</c:v>
                </c:pt>
                <c:pt idx="83">
                  <c:v>23.966699999999999</c:v>
                </c:pt>
                <c:pt idx="84">
                  <c:v>24.466699999999999</c:v>
                </c:pt>
                <c:pt idx="85">
                  <c:v>25.4</c:v>
                </c:pt>
                <c:pt idx="86">
                  <c:v>26.966699999999999</c:v>
                </c:pt>
                <c:pt idx="87">
                  <c:v>28.033300000000001</c:v>
                </c:pt>
                <c:pt idx="88">
                  <c:v>28.8</c:v>
                </c:pt>
                <c:pt idx="89">
                  <c:v>28.2667</c:v>
                </c:pt>
                <c:pt idx="90">
                  <c:v>27.833300000000001</c:v>
                </c:pt>
                <c:pt idx="91">
                  <c:v>26.7667</c:v>
                </c:pt>
                <c:pt idx="92">
                  <c:v>25.666699999999999</c:v>
                </c:pt>
                <c:pt idx="93">
                  <c:v>24.566700000000001</c:v>
                </c:pt>
                <c:pt idx="94">
                  <c:v>24.933299999999999</c:v>
                </c:pt>
                <c:pt idx="95">
                  <c:v>26.033300000000001</c:v>
                </c:pt>
                <c:pt idx="96">
                  <c:v>27.6</c:v>
                </c:pt>
                <c:pt idx="97">
                  <c:v>28.033300000000001</c:v>
                </c:pt>
                <c:pt idx="98">
                  <c:v>30.1</c:v>
                </c:pt>
                <c:pt idx="99">
                  <c:v>29.5</c:v>
                </c:pt>
                <c:pt idx="100">
                  <c:v>28.466699999999999</c:v>
                </c:pt>
                <c:pt idx="101">
                  <c:v>26.533300000000001</c:v>
                </c:pt>
                <c:pt idx="102">
                  <c:v>26.5</c:v>
                </c:pt>
                <c:pt idx="103">
                  <c:v>27.366700000000002</c:v>
                </c:pt>
                <c:pt idx="104">
                  <c:v>27.966699999999999</c:v>
                </c:pt>
                <c:pt idx="105">
                  <c:v>28.4</c:v>
                </c:pt>
                <c:pt idx="106">
                  <c:v>27.833300000000001</c:v>
                </c:pt>
                <c:pt idx="107">
                  <c:v>27.066700000000001</c:v>
                </c:pt>
                <c:pt idx="108">
                  <c:v>26.633299999999998</c:v>
                </c:pt>
                <c:pt idx="109">
                  <c:v>27.133299999999998</c:v>
                </c:pt>
                <c:pt idx="110">
                  <c:v>26.333300000000001</c:v>
                </c:pt>
                <c:pt idx="111">
                  <c:v>25</c:v>
                </c:pt>
                <c:pt idx="112">
                  <c:v>24.2</c:v>
                </c:pt>
                <c:pt idx="113">
                  <c:v>24.3</c:v>
                </c:pt>
                <c:pt idx="114">
                  <c:v>25.333300000000001</c:v>
                </c:pt>
                <c:pt idx="115">
                  <c:v>25.933299999999999</c:v>
                </c:pt>
                <c:pt idx="116">
                  <c:v>26</c:v>
                </c:pt>
                <c:pt idx="117">
                  <c:v>25.033300000000001</c:v>
                </c:pt>
                <c:pt idx="118">
                  <c:v>23.6</c:v>
                </c:pt>
                <c:pt idx="119">
                  <c:v>22.7</c:v>
                </c:pt>
                <c:pt idx="120">
                  <c:v>22.2</c:v>
                </c:pt>
                <c:pt idx="121">
                  <c:v>22.9</c:v>
                </c:pt>
                <c:pt idx="122">
                  <c:v>23.6</c:v>
                </c:pt>
                <c:pt idx="123">
                  <c:v>23.933299999999999</c:v>
                </c:pt>
                <c:pt idx="124">
                  <c:v>25</c:v>
                </c:pt>
                <c:pt idx="125">
                  <c:v>26</c:v>
                </c:pt>
                <c:pt idx="126">
                  <c:v>26.866700000000002</c:v>
                </c:pt>
                <c:pt idx="127">
                  <c:v>26.6</c:v>
                </c:pt>
                <c:pt idx="128">
                  <c:v>27.1</c:v>
                </c:pt>
                <c:pt idx="129">
                  <c:v>25.8</c:v>
                </c:pt>
                <c:pt idx="130">
                  <c:v>25.033300000000001</c:v>
                </c:pt>
                <c:pt idx="131">
                  <c:v>23.833300000000001</c:v>
                </c:pt>
                <c:pt idx="132">
                  <c:v>25.566700000000001</c:v>
                </c:pt>
                <c:pt idx="133">
                  <c:v>25.4</c:v>
                </c:pt>
                <c:pt idx="134">
                  <c:v>25.4</c:v>
                </c:pt>
                <c:pt idx="135">
                  <c:v>24.933299999999999</c:v>
                </c:pt>
                <c:pt idx="136">
                  <c:v>26.433299999999999</c:v>
                </c:pt>
                <c:pt idx="137">
                  <c:v>27</c:v>
                </c:pt>
                <c:pt idx="138">
                  <c:v>27.833300000000001</c:v>
                </c:pt>
                <c:pt idx="139">
                  <c:v>28.2333</c:v>
                </c:pt>
                <c:pt idx="140">
                  <c:v>29.133299999999998</c:v>
                </c:pt>
                <c:pt idx="141">
                  <c:v>30.1</c:v>
                </c:pt>
                <c:pt idx="142">
                  <c:v>29.333300000000001</c:v>
                </c:pt>
                <c:pt idx="143">
                  <c:v>29.8</c:v>
                </c:pt>
                <c:pt idx="144">
                  <c:v>29.2667</c:v>
                </c:pt>
                <c:pt idx="145">
                  <c:v>30.066700000000001</c:v>
                </c:pt>
                <c:pt idx="146">
                  <c:v>28.333300000000001</c:v>
                </c:pt>
                <c:pt idx="147">
                  <c:v>27.533300000000001</c:v>
                </c:pt>
                <c:pt idx="148">
                  <c:v>26.133299999999998</c:v>
                </c:pt>
                <c:pt idx="149">
                  <c:v>26.2</c:v>
                </c:pt>
                <c:pt idx="150">
                  <c:v>26.166699999999999</c:v>
                </c:pt>
                <c:pt idx="151">
                  <c:v>25.966699999999999</c:v>
                </c:pt>
                <c:pt idx="152">
                  <c:v>26.333300000000001</c:v>
                </c:pt>
                <c:pt idx="153">
                  <c:v>26.1</c:v>
                </c:pt>
                <c:pt idx="154">
                  <c:v>26.666699999999999</c:v>
                </c:pt>
                <c:pt idx="155">
                  <c:v>26.2</c:v>
                </c:pt>
                <c:pt idx="156">
                  <c:v>26.7667</c:v>
                </c:pt>
                <c:pt idx="157">
                  <c:v>27.7</c:v>
                </c:pt>
                <c:pt idx="158">
                  <c:v>28.633299999999998</c:v>
                </c:pt>
                <c:pt idx="159">
                  <c:v>27.833300000000001</c:v>
                </c:pt>
                <c:pt idx="160">
                  <c:v>27.566700000000001</c:v>
                </c:pt>
                <c:pt idx="161">
                  <c:v>26.7333</c:v>
                </c:pt>
                <c:pt idx="162">
                  <c:v>27.1</c:v>
                </c:pt>
                <c:pt idx="163">
                  <c:v>28.1</c:v>
                </c:pt>
                <c:pt idx="164">
                  <c:v>30.9</c:v>
                </c:pt>
                <c:pt idx="165">
                  <c:v>32.933300000000003</c:v>
                </c:pt>
                <c:pt idx="166">
                  <c:v>33.333300000000001</c:v>
                </c:pt>
                <c:pt idx="167">
                  <c:v>32.433300000000003</c:v>
                </c:pt>
                <c:pt idx="168">
                  <c:v>30.966699999999999</c:v>
                </c:pt>
                <c:pt idx="169">
                  <c:v>30.2333</c:v>
                </c:pt>
                <c:pt idx="170">
                  <c:v>30.366700000000002</c:v>
                </c:pt>
                <c:pt idx="171">
                  <c:v>31.8</c:v>
                </c:pt>
                <c:pt idx="172">
                  <c:v>33.433300000000003</c:v>
                </c:pt>
                <c:pt idx="173">
                  <c:v>32.6</c:v>
                </c:pt>
                <c:pt idx="174">
                  <c:v>32.066699999999997</c:v>
                </c:pt>
                <c:pt idx="175">
                  <c:v>30.7667</c:v>
                </c:pt>
                <c:pt idx="176">
                  <c:v>31.1</c:v>
                </c:pt>
                <c:pt idx="177">
                  <c:v>29.933299999999999</c:v>
                </c:pt>
                <c:pt idx="178">
                  <c:v>27.7</c:v>
                </c:pt>
                <c:pt idx="179">
                  <c:v>26.133299999999998</c:v>
                </c:pt>
                <c:pt idx="180">
                  <c:v>24.2</c:v>
                </c:pt>
                <c:pt idx="181">
                  <c:v>24.466699999999999</c:v>
                </c:pt>
                <c:pt idx="182">
                  <c:v>23.466699999999999</c:v>
                </c:pt>
                <c:pt idx="183">
                  <c:v>24.2667</c:v>
                </c:pt>
                <c:pt idx="184">
                  <c:v>24.166699999999999</c:v>
                </c:pt>
                <c:pt idx="185">
                  <c:v>25.933299999999999</c:v>
                </c:pt>
                <c:pt idx="186">
                  <c:v>26.566700000000001</c:v>
                </c:pt>
                <c:pt idx="187">
                  <c:v>23.252400000000002</c:v>
                </c:pt>
                <c:pt idx="188">
                  <c:v>22.852399999999999</c:v>
                </c:pt>
                <c:pt idx="189">
                  <c:v>26.633299999999998</c:v>
                </c:pt>
                <c:pt idx="190">
                  <c:v>27.7667</c:v>
                </c:pt>
                <c:pt idx="191">
                  <c:v>28.166699999999999</c:v>
                </c:pt>
                <c:pt idx="192">
                  <c:v>28.566700000000001</c:v>
                </c:pt>
                <c:pt idx="193">
                  <c:v>28.166699999999999</c:v>
                </c:pt>
                <c:pt idx="194">
                  <c:v>29.533300000000001</c:v>
                </c:pt>
                <c:pt idx="195">
                  <c:v>30</c:v>
                </c:pt>
                <c:pt idx="196">
                  <c:v>29.833300000000001</c:v>
                </c:pt>
                <c:pt idx="197">
                  <c:v>28.4</c:v>
                </c:pt>
                <c:pt idx="198">
                  <c:v>28.666699999999999</c:v>
                </c:pt>
                <c:pt idx="199">
                  <c:v>29.1</c:v>
                </c:pt>
                <c:pt idx="200">
                  <c:v>30.2</c:v>
                </c:pt>
                <c:pt idx="201">
                  <c:v>31.2333</c:v>
                </c:pt>
                <c:pt idx="202">
                  <c:v>33.133299999999998</c:v>
                </c:pt>
                <c:pt idx="203">
                  <c:v>34.6</c:v>
                </c:pt>
                <c:pt idx="204">
                  <c:v>34.7667</c:v>
                </c:pt>
                <c:pt idx="205">
                  <c:v>33.066699999999997</c:v>
                </c:pt>
                <c:pt idx="206">
                  <c:v>31.6</c:v>
                </c:pt>
                <c:pt idx="207">
                  <c:v>30.166699999999999</c:v>
                </c:pt>
                <c:pt idx="208">
                  <c:v>29.2667</c:v>
                </c:pt>
                <c:pt idx="209">
                  <c:v>28.366700000000002</c:v>
                </c:pt>
                <c:pt idx="210">
                  <c:v>27.1</c:v>
                </c:pt>
                <c:pt idx="211">
                  <c:v>26.066700000000001</c:v>
                </c:pt>
                <c:pt idx="212">
                  <c:v>25.333300000000001</c:v>
                </c:pt>
                <c:pt idx="213">
                  <c:v>26.2333</c:v>
                </c:pt>
                <c:pt idx="214">
                  <c:v>25.466699999999999</c:v>
                </c:pt>
                <c:pt idx="215">
                  <c:v>24.7667</c:v>
                </c:pt>
                <c:pt idx="216">
                  <c:v>23.166699999999999</c:v>
                </c:pt>
                <c:pt idx="217">
                  <c:v>24.2333</c:v>
                </c:pt>
                <c:pt idx="218">
                  <c:v>25.7</c:v>
                </c:pt>
                <c:pt idx="219">
                  <c:v>27.566700000000001</c:v>
                </c:pt>
                <c:pt idx="220">
                  <c:v>28.9</c:v>
                </c:pt>
                <c:pt idx="221">
                  <c:v>30.3</c:v>
                </c:pt>
                <c:pt idx="222">
                  <c:v>30.9</c:v>
                </c:pt>
                <c:pt idx="223">
                  <c:v>30.7667</c:v>
                </c:pt>
                <c:pt idx="224">
                  <c:v>30.066700000000001</c:v>
                </c:pt>
                <c:pt idx="225">
                  <c:v>31.366700000000002</c:v>
                </c:pt>
                <c:pt idx="226">
                  <c:v>31</c:v>
                </c:pt>
                <c:pt idx="227">
                  <c:v>31.166699999999999</c:v>
                </c:pt>
                <c:pt idx="228">
                  <c:v>30.366700000000002</c:v>
                </c:pt>
                <c:pt idx="229">
                  <c:v>29.8</c:v>
                </c:pt>
                <c:pt idx="230">
                  <c:v>30.966699999999999</c:v>
                </c:pt>
                <c:pt idx="231">
                  <c:v>30.133299999999998</c:v>
                </c:pt>
                <c:pt idx="232">
                  <c:v>30.933299999999999</c:v>
                </c:pt>
                <c:pt idx="233">
                  <c:v>30.2</c:v>
                </c:pt>
                <c:pt idx="234">
                  <c:v>30.6</c:v>
                </c:pt>
                <c:pt idx="235">
                  <c:v>31.133299999999998</c:v>
                </c:pt>
                <c:pt idx="236">
                  <c:v>32.133299999999998</c:v>
                </c:pt>
                <c:pt idx="237">
                  <c:v>31.5</c:v>
                </c:pt>
                <c:pt idx="238">
                  <c:v>31.966699999999999</c:v>
                </c:pt>
                <c:pt idx="239">
                  <c:v>31.066700000000001</c:v>
                </c:pt>
                <c:pt idx="240">
                  <c:v>30.666699999999999</c:v>
                </c:pt>
                <c:pt idx="241">
                  <c:v>29.133299999999998</c:v>
                </c:pt>
                <c:pt idx="242">
                  <c:v>28.4</c:v>
                </c:pt>
                <c:pt idx="243">
                  <c:v>28.366700000000002</c:v>
                </c:pt>
                <c:pt idx="244">
                  <c:v>29.333300000000001</c:v>
                </c:pt>
                <c:pt idx="245">
                  <c:v>29.533300000000001</c:v>
                </c:pt>
                <c:pt idx="246">
                  <c:v>30.1</c:v>
                </c:pt>
                <c:pt idx="247">
                  <c:v>28.7667</c:v>
                </c:pt>
                <c:pt idx="248">
                  <c:v>29.1</c:v>
                </c:pt>
                <c:pt idx="249">
                  <c:v>29.2667</c:v>
                </c:pt>
                <c:pt idx="250">
                  <c:v>29.366700000000002</c:v>
                </c:pt>
                <c:pt idx="251">
                  <c:v>29.633299999999998</c:v>
                </c:pt>
                <c:pt idx="252">
                  <c:v>29.2333</c:v>
                </c:pt>
                <c:pt idx="253">
                  <c:v>28.466699999999999</c:v>
                </c:pt>
                <c:pt idx="254">
                  <c:v>28.966699999999999</c:v>
                </c:pt>
                <c:pt idx="255">
                  <c:v>28.166699999999999</c:v>
                </c:pt>
                <c:pt idx="256">
                  <c:v>28.633299999999998</c:v>
                </c:pt>
                <c:pt idx="257">
                  <c:v>26.066700000000001</c:v>
                </c:pt>
                <c:pt idx="258">
                  <c:v>25.666699999999999</c:v>
                </c:pt>
                <c:pt idx="259">
                  <c:v>24.6</c:v>
                </c:pt>
                <c:pt idx="260">
                  <c:v>25.2667</c:v>
                </c:pt>
                <c:pt idx="261">
                  <c:v>24.4</c:v>
                </c:pt>
                <c:pt idx="262">
                  <c:v>24.866700000000002</c:v>
                </c:pt>
                <c:pt idx="263">
                  <c:v>25.533300000000001</c:v>
                </c:pt>
                <c:pt idx="264">
                  <c:v>26.9</c:v>
                </c:pt>
                <c:pt idx="265">
                  <c:v>28.8</c:v>
                </c:pt>
                <c:pt idx="266">
                  <c:v>29.7</c:v>
                </c:pt>
                <c:pt idx="267">
                  <c:v>30.633299999999998</c:v>
                </c:pt>
                <c:pt idx="268">
                  <c:v>30.8</c:v>
                </c:pt>
                <c:pt idx="269">
                  <c:v>29.966699999999999</c:v>
                </c:pt>
                <c:pt idx="270">
                  <c:v>29.666699999999999</c:v>
                </c:pt>
                <c:pt idx="271">
                  <c:v>28.5</c:v>
                </c:pt>
                <c:pt idx="272">
                  <c:v>27.433299999999999</c:v>
                </c:pt>
                <c:pt idx="273">
                  <c:v>25.8</c:v>
                </c:pt>
                <c:pt idx="274">
                  <c:v>25.9</c:v>
                </c:pt>
                <c:pt idx="275">
                  <c:v>26.4</c:v>
                </c:pt>
                <c:pt idx="276">
                  <c:v>27.3</c:v>
                </c:pt>
                <c:pt idx="277">
                  <c:v>27.066700000000001</c:v>
                </c:pt>
                <c:pt idx="278">
                  <c:v>25.7667</c:v>
                </c:pt>
                <c:pt idx="279">
                  <c:v>23.8</c:v>
                </c:pt>
                <c:pt idx="280">
                  <c:v>22.833300000000001</c:v>
                </c:pt>
                <c:pt idx="281">
                  <c:v>22.866700000000002</c:v>
                </c:pt>
                <c:pt idx="282">
                  <c:v>23.1</c:v>
                </c:pt>
                <c:pt idx="283">
                  <c:v>22</c:v>
                </c:pt>
                <c:pt idx="284">
                  <c:v>21.633299999999998</c:v>
                </c:pt>
                <c:pt idx="285">
                  <c:v>23.566700000000001</c:v>
                </c:pt>
                <c:pt idx="286">
                  <c:v>26.2333</c:v>
                </c:pt>
                <c:pt idx="287">
                  <c:v>27.6</c:v>
                </c:pt>
                <c:pt idx="288">
                  <c:v>27.366700000000002</c:v>
                </c:pt>
                <c:pt idx="289">
                  <c:v>26.166699999999999</c:v>
                </c:pt>
                <c:pt idx="290">
                  <c:v>26.166699999999999</c:v>
                </c:pt>
                <c:pt idx="291">
                  <c:v>25.6</c:v>
                </c:pt>
                <c:pt idx="292">
                  <c:v>25.566700000000001</c:v>
                </c:pt>
                <c:pt idx="293">
                  <c:v>25.6</c:v>
                </c:pt>
                <c:pt idx="294">
                  <c:v>25.933299999999999</c:v>
                </c:pt>
                <c:pt idx="295">
                  <c:v>25.8</c:v>
                </c:pt>
                <c:pt idx="296">
                  <c:v>26.7</c:v>
                </c:pt>
                <c:pt idx="297">
                  <c:v>26.333300000000001</c:v>
                </c:pt>
                <c:pt idx="298">
                  <c:v>27.166699999999999</c:v>
                </c:pt>
                <c:pt idx="299">
                  <c:v>26.833300000000001</c:v>
                </c:pt>
                <c:pt idx="300">
                  <c:v>27.2667</c:v>
                </c:pt>
                <c:pt idx="301">
                  <c:v>27.666699999999999</c:v>
                </c:pt>
                <c:pt idx="302">
                  <c:v>26.966699999999999</c:v>
                </c:pt>
                <c:pt idx="303">
                  <c:v>27.066700000000001</c:v>
                </c:pt>
                <c:pt idx="304">
                  <c:v>24.0001</c:v>
                </c:pt>
                <c:pt idx="305">
                  <c:v>24.3001</c:v>
                </c:pt>
                <c:pt idx="306">
                  <c:v>25.700099999999999</c:v>
                </c:pt>
                <c:pt idx="307">
                  <c:v>26.150099999999998</c:v>
                </c:pt>
                <c:pt idx="308">
                  <c:v>28.0001</c:v>
                </c:pt>
                <c:pt idx="309">
                  <c:v>27.650099999999998</c:v>
                </c:pt>
                <c:pt idx="310">
                  <c:v>29.200099999999999</c:v>
                </c:pt>
                <c:pt idx="311">
                  <c:v>27.5501</c:v>
                </c:pt>
                <c:pt idx="312">
                  <c:v>27.5501</c:v>
                </c:pt>
                <c:pt idx="313">
                  <c:v>27.350100000000001</c:v>
                </c:pt>
                <c:pt idx="314">
                  <c:v>27.350100000000001</c:v>
                </c:pt>
                <c:pt idx="315">
                  <c:v>24.3001</c:v>
                </c:pt>
                <c:pt idx="316">
                  <c:v>24.3001</c:v>
                </c:pt>
                <c:pt idx="317">
                  <c:v>27.005099999999999</c:v>
                </c:pt>
                <c:pt idx="318">
                  <c:v>27.005099999999999</c:v>
                </c:pt>
                <c:pt idx="319">
                  <c:v>27.705100000000002</c:v>
                </c:pt>
                <c:pt idx="320">
                  <c:v>27.705100000000002</c:v>
                </c:pt>
                <c:pt idx="321">
                  <c:v>27.205100000000002</c:v>
                </c:pt>
                <c:pt idx="322">
                  <c:v>27.205100000000002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D7-4D65-8322-A0013E0B8FA3}"/>
            </c:ext>
          </c:extLst>
        </c:ser>
        <c:ser>
          <c:idx val="1"/>
          <c:order val="1"/>
          <c:tx>
            <c:v>2021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MUN!$C$5:$C$133</c:f>
              <c:numCache>
                <c:formatCode>General</c:formatCode>
                <c:ptCount val="129"/>
                <c:pt idx="0">
                  <c:v>-68</c:v>
                </c:pt>
                <c:pt idx="1">
                  <c:v>-67</c:v>
                </c:pt>
                <c:pt idx="2">
                  <c:v>-66</c:v>
                </c:pt>
                <c:pt idx="3">
                  <c:v>-65</c:v>
                </c:pt>
                <c:pt idx="4">
                  <c:v>-64</c:v>
                </c:pt>
                <c:pt idx="5">
                  <c:v>-63</c:v>
                </c:pt>
                <c:pt idx="6">
                  <c:v>-62</c:v>
                </c:pt>
                <c:pt idx="7">
                  <c:v>-61</c:v>
                </c:pt>
                <c:pt idx="8">
                  <c:v>-60</c:v>
                </c:pt>
                <c:pt idx="9">
                  <c:v>-59</c:v>
                </c:pt>
                <c:pt idx="10">
                  <c:v>-58</c:v>
                </c:pt>
                <c:pt idx="11">
                  <c:v>-57</c:v>
                </c:pt>
                <c:pt idx="12">
                  <c:v>-56</c:v>
                </c:pt>
                <c:pt idx="13">
                  <c:v>-55</c:v>
                </c:pt>
                <c:pt idx="14">
                  <c:v>-54</c:v>
                </c:pt>
                <c:pt idx="15">
                  <c:v>-53</c:v>
                </c:pt>
                <c:pt idx="16">
                  <c:v>-52</c:v>
                </c:pt>
                <c:pt idx="17">
                  <c:v>-51</c:v>
                </c:pt>
                <c:pt idx="18">
                  <c:v>-50</c:v>
                </c:pt>
                <c:pt idx="19">
                  <c:v>-49</c:v>
                </c:pt>
                <c:pt idx="20">
                  <c:v>-48</c:v>
                </c:pt>
                <c:pt idx="21">
                  <c:v>-47</c:v>
                </c:pt>
                <c:pt idx="22">
                  <c:v>-46</c:v>
                </c:pt>
                <c:pt idx="23">
                  <c:v>-45</c:v>
                </c:pt>
                <c:pt idx="24">
                  <c:v>-44</c:v>
                </c:pt>
                <c:pt idx="25">
                  <c:v>-43</c:v>
                </c:pt>
                <c:pt idx="26">
                  <c:v>-42</c:v>
                </c:pt>
                <c:pt idx="27">
                  <c:v>-41</c:v>
                </c:pt>
                <c:pt idx="28">
                  <c:v>-40</c:v>
                </c:pt>
                <c:pt idx="29">
                  <c:v>-39</c:v>
                </c:pt>
                <c:pt idx="30">
                  <c:v>-38</c:v>
                </c:pt>
                <c:pt idx="31">
                  <c:v>-37</c:v>
                </c:pt>
                <c:pt idx="32">
                  <c:v>-36</c:v>
                </c:pt>
                <c:pt idx="33">
                  <c:v>-35</c:v>
                </c:pt>
                <c:pt idx="34">
                  <c:v>-34</c:v>
                </c:pt>
                <c:pt idx="35">
                  <c:v>-33</c:v>
                </c:pt>
                <c:pt idx="36">
                  <c:v>-32</c:v>
                </c:pt>
                <c:pt idx="37">
                  <c:v>-31</c:v>
                </c:pt>
                <c:pt idx="38">
                  <c:v>-30</c:v>
                </c:pt>
                <c:pt idx="39">
                  <c:v>-29</c:v>
                </c:pt>
                <c:pt idx="40">
                  <c:v>-28</c:v>
                </c:pt>
                <c:pt idx="41">
                  <c:v>-27</c:v>
                </c:pt>
                <c:pt idx="42">
                  <c:v>-26</c:v>
                </c:pt>
                <c:pt idx="43">
                  <c:v>-25</c:v>
                </c:pt>
                <c:pt idx="44">
                  <c:v>-24</c:v>
                </c:pt>
                <c:pt idx="45">
                  <c:v>-23</c:v>
                </c:pt>
                <c:pt idx="46">
                  <c:v>-22</c:v>
                </c:pt>
                <c:pt idx="47">
                  <c:v>-21</c:v>
                </c:pt>
                <c:pt idx="48">
                  <c:v>-20</c:v>
                </c:pt>
                <c:pt idx="49">
                  <c:v>-19</c:v>
                </c:pt>
                <c:pt idx="50">
                  <c:v>-18</c:v>
                </c:pt>
                <c:pt idx="51">
                  <c:v>-17</c:v>
                </c:pt>
                <c:pt idx="52">
                  <c:v>-16</c:v>
                </c:pt>
                <c:pt idx="53">
                  <c:v>-15</c:v>
                </c:pt>
                <c:pt idx="54">
                  <c:v>-14</c:v>
                </c:pt>
                <c:pt idx="55">
                  <c:v>-13</c:v>
                </c:pt>
                <c:pt idx="56">
                  <c:v>-12</c:v>
                </c:pt>
                <c:pt idx="57">
                  <c:v>-11</c:v>
                </c:pt>
                <c:pt idx="58">
                  <c:v>-10</c:v>
                </c:pt>
                <c:pt idx="59">
                  <c:v>-9</c:v>
                </c:pt>
                <c:pt idx="60">
                  <c:v>-8</c:v>
                </c:pt>
                <c:pt idx="61">
                  <c:v>-7</c:v>
                </c:pt>
                <c:pt idx="62">
                  <c:v>-6</c:v>
                </c:pt>
                <c:pt idx="63">
                  <c:v>-5</c:v>
                </c:pt>
                <c:pt idx="64">
                  <c:v>-4</c:v>
                </c:pt>
                <c:pt idx="65">
                  <c:v>-3</c:v>
                </c:pt>
                <c:pt idx="66">
                  <c:v>-2</c:v>
                </c:pt>
                <c:pt idx="67">
                  <c:v>-1</c:v>
                </c:pt>
                <c:pt idx="68">
                  <c:v>0</c:v>
                </c:pt>
                <c:pt idx="69">
                  <c:v>1</c:v>
                </c:pt>
                <c:pt idx="70">
                  <c:v>2</c:v>
                </c:pt>
                <c:pt idx="71">
                  <c:v>3</c:v>
                </c:pt>
                <c:pt idx="72">
                  <c:v>4</c:v>
                </c:pt>
                <c:pt idx="73">
                  <c:v>5</c:v>
                </c:pt>
                <c:pt idx="74">
                  <c:v>6</c:v>
                </c:pt>
                <c:pt idx="75">
                  <c:v>7</c:v>
                </c:pt>
                <c:pt idx="76">
                  <c:v>8</c:v>
                </c:pt>
                <c:pt idx="77">
                  <c:v>9</c:v>
                </c:pt>
                <c:pt idx="78">
                  <c:v>10</c:v>
                </c:pt>
                <c:pt idx="79">
                  <c:v>11</c:v>
                </c:pt>
                <c:pt idx="80">
                  <c:v>12</c:v>
                </c:pt>
                <c:pt idx="81">
                  <c:v>13</c:v>
                </c:pt>
                <c:pt idx="82">
                  <c:v>14</c:v>
                </c:pt>
                <c:pt idx="83">
                  <c:v>15</c:v>
                </c:pt>
                <c:pt idx="84">
                  <c:v>16</c:v>
                </c:pt>
                <c:pt idx="85">
                  <c:v>17</c:v>
                </c:pt>
                <c:pt idx="86">
                  <c:v>18</c:v>
                </c:pt>
                <c:pt idx="87">
                  <c:v>19</c:v>
                </c:pt>
                <c:pt idx="88">
                  <c:v>20</c:v>
                </c:pt>
                <c:pt idx="89">
                  <c:v>21</c:v>
                </c:pt>
                <c:pt idx="90">
                  <c:v>22</c:v>
                </c:pt>
                <c:pt idx="91">
                  <c:v>23</c:v>
                </c:pt>
                <c:pt idx="92">
                  <c:v>24</c:v>
                </c:pt>
                <c:pt idx="93">
                  <c:v>25</c:v>
                </c:pt>
                <c:pt idx="94">
                  <c:v>26</c:v>
                </c:pt>
                <c:pt idx="95">
                  <c:v>27</c:v>
                </c:pt>
                <c:pt idx="96">
                  <c:v>28</c:v>
                </c:pt>
                <c:pt idx="97">
                  <c:v>29</c:v>
                </c:pt>
                <c:pt idx="98">
                  <c:v>30</c:v>
                </c:pt>
                <c:pt idx="99">
                  <c:v>31</c:v>
                </c:pt>
                <c:pt idx="100">
                  <c:v>32</c:v>
                </c:pt>
                <c:pt idx="101">
                  <c:v>33</c:v>
                </c:pt>
                <c:pt idx="102">
                  <c:v>34</c:v>
                </c:pt>
                <c:pt idx="103">
                  <c:v>35</c:v>
                </c:pt>
                <c:pt idx="104">
                  <c:v>36</c:v>
                </c:pt>
                <c:pt idx="105">
                  <c:v>37</c:v>
                </c:pt>
                <c:pt idx="106">
                  <c:v>38</c:v>
                </c:pt>
                <c:pt idx="107">
                  <c:v>39</c:v>
                </c:pt>
                <c:pt idx="108">
                  <c:v>40</c:v>
                </c:pt>
                <c:pt idx="109">
                  <c:v>41</c:v>
                </c:pt>
                <c:pt idx="110">
                  <c:v>42</c:v>
                </c:pt>
                <c:pt idx="111">
                  <c:v>43</c:v>
                </c:pt>
                <c:pt idx="112">
                  <c:v>44</c:v>
                </c:pt>
                <c:pt idx="113">
                  <c:v>45</c:v>
                </c:pt>
                <c:pt idx="114">
                  <c:v>46</c:v>
                </c:pt>
                <c:pt idx="115">
                  <c:v>47</c:v>
                </c:pt>
                <c:pt idx="116">
                  <c:v>48</c:v>
                </c:pt>
                <c:pt idx="117">
                  <c:v>49</c:v>
                </c:pt>
                <c:pt idx="118">
                  <c:v>50</c:v>
                </c:pt>
                <c:pt idx="119">
                  <c:v>51</c:v>
                </c:pt>
                <c:pt idx="120">
                  <c:v>52</c:v>
                </c:pt>
                <c:pt idx="121">
                  <c:v>53</c:v>
                </c:pt>
                <c:pt idx="122">
                  <c:v>54</c:v>
                </c:pt>
                <c:pt idx="123">
                  <c:v>55</c:v>
                </c:pt>
                <c:pt idx="124">
                  <c:v>56</c:v>
                </c:pt>
                <c:pt idx="125">
                  <c:v>57</c:v>
                </c:pt>
                <c:pt idx="126">
                  <c:v>58</c:v>
                </c:pt>
                <c:pt idx="127">
                  <c:v>59</c:v>
                </c:pt>
                <c:pt idx="128">
                  <c:v>60</c:v>
                </c:pt>
              </c:numCache>
            </c:numRef>
          </c:xVal>
          <c:yVal>
            <c:numRef>
              <c:f>MUN!$B$5:$B$133</c:f>
              <c:numCache>
                <c:formatCode>General</c:formatCode>
                <c:ptCount val="129"/>
                <c:pt idx="0">
                  <c:v>14.1</c:v>
                </c:pt>
                <c:pt idx="1">
                  <c:v>14.1</c:v>
                </c:pt>
                <c:pt idx="2">
                  <c:v>14.4</c:v>
                </c:pt>
                <c:pt idx="3">
                  <c:v>14.4</c:v>
                </c:pt>
                <c:pt idx="4">
                  <c:v>16.7</c:v>
                </c:pt>
                <c:pt idx="5">
                  <c:v>19.399999999999999</c:v>
                </c:pt>
                <c:pt idx="6">
                  <c:v>19.399999999999999</c:v>
                </c:pt>
                <c:pt idx="7">
                  <c:v>20.2</c:v>
                </c:pt>
                <c:pt idx="8">
                  <c:v>16.100000000000001</c:v>
                </c:pt>
                <c:pt idx="9">
                  <c:v>16.100000000000001</c:v>
                </c:pt>
                <c:pt idx="10">
                  <c:v>11.7</c:v>
                </c:pt>
                <c:pt idx="11">
                  <c:v>11.7</c:v>
                </c:pt>
                <c:pt idx="12">
                  <c:v>11.5</c:v>
                </c:pt>
                <c:pt idx="13">
                  <c:v>11.5</c:v>
                </c:pt>
                <c:pt idx="14">
                  <c:v>13</c:v>
                </c:pt>
                <c:pt idx="15">
                  <c:v>13</c:v>
                </c:pt>
                <c:pt idx="16">
                  <c:v>13.9</c:v>
                </c:pt>
                <c:pt idx="17">
                  <c:v>13.9</c:v>
                </c:pt>
                <c:pt idx="18">
                  <c:v>12.3</c:v>
                </c:pt>
                <c:pt idx="19">
                  <c:v>11.4</c:v>
                </c:pt>
                <c:pt idx="20">
                  <c:v>12.6</c:v>
                </c:pt>
                <c:pt idx="21">
                  <c:v>11.5</c:v>
                </c:pt>
                <c:pt idx="22">
                  <c:v>10.4</c:v>
                </c:pt>
                <c:pt idx="23">
                  <c:v>7.2</c:v>
                </c:pt>
                <c:pt idx="24">
                  <c:v>7.5</c:v>
                </c:pt>
                <c:pt idx="25">
                  <c:v>7.2</c:v>
                </c:pt>
                <c:pt idx="26">
                  <c:v>7.6</c:v>
                </c:pt>
                <c:pt idx="27">
                  <c:v>6</c:v>
                </c:pt>
                <c:pt idx="28">
                  <c:v>5.7</c:v>
                </c:pt>
                <c:pt idx="29">
                  <c:v>5.5</c:v>
                </c:pt>
                <c:pt idx="30">
                  <c:v>6.4</c:v>
                </c:pt>
                <c:pt idx="31">
                  <c:v>7.1</c:v>
                </c:pt>
                <c:pt idx="32">
                  <c:v>8.6999999999999993</c:v>
                </c:pt>
                <c:pt idx="33">
                  <c:v>10.4</c:v>
                </c:pt>
                <c:pt idx="34">
                  <c:v>14.3</c:v>
                </c:pt>
                <c:pt idx="35">
                  <c:v>17.399999999999999</c:v>
                </c:pt>
                <c:pt idx="36">
                  <c:v>19.100000000000001</c:v>
                </c:pt>
                <c:pt idx="37">
                  <c:v>16.399999999999999</c:v>
                </c:pt>
                <c:pt idx="38">
                  <c:v>14.2</c:v>
                </c:pt>
                <c:pt idx="39">
                  <c:v>12.4</c:v>
                </c:pt>
                <c:pt idx="40">
                  <c:v>13.4</c:v>
                </c:pt>
                <c:pt idx="41">
                  <c:v>16.600000000000001</c:v>
                </c:pt>
                <c:pt idx="42">
                  <c:v>16.600000000000001</c:v>
                </c:pt>
                <c:pt idx="43">
                  <c:v>17</c:v>
                </c:pt>
                <c:pt idx="44">
                  <c:v>14.5</c:v>
                </c:pt>
                <c:pt idx="45">
                  <c:v>13.7</c:v>
                </c:pt>
                <c:pt idx="46">
                  <c:v>12.4</c:v>
                </c:pt>
                <c:pt idx="47">
                  <c:v>11.7</c:v>
                </c:pt>
                <c:pt idx="48">
                  <c:v>13.3</c:v>
                </c:pt>
                <c:pt idx="49">
                  <c:v>14.9</c:v>
                </c:pt>
                <c:pt idx="50">
                  <c:v>17</c:v>
                </c:pt>
                <c:pt idx="51">
                  <c:v>18.5</c:v>
                </c:pt>
                <c:pt idx="52">
                  <c:v>19.7</c:v>
                </c:pt>
                <c:pt idx="53">
                  <c:v>20.399999999999999</c:v>
                </c:pt>
                <c:pt idx="54">
                  <c:v>19.7</c:v>
                </c:pt>
                <c:pt idx="55">
                  <c:v>18.8</c:v>
                </c:pt>
                <c:pt idx="56">
                  <c:v>18</c:v>
                </c:pt>
                <c:pt idx="57">
                  <c:v>17.600000000000001</c:v>
                </c:pt>
                <c:pt idx="58">
                  <c:v>18.100000000000001</c:v>
                </c:pt>
                <c:pt idx="59">
                  <c:v>20.399999999999999</c:v>
                </c:pt>
                <c:pt idx="60">
                  <c:v>24.1</c:v>
                </c:pt>
                <c:pt idx="61">
                  <c:v>25.7</c:v>
                </c:pt>
                <c:pt idx="62">
                  <c:v>23.8</c:v>
                </c:pt>
                <c:pt idx="63">
                  <c:v>23.5</c:v>
                </c:pt>
                <c:pt idx="64">
                  <c:v>24.3</c:v>
                </c:pt>
                <c:pt idx="65">
                  <c:v>23.9</c:v>
                </c:pt>
                <c:pt idx="66">
                  <c:v>19</c:v>
                </c:pt>
                <c:pt idx="67">
                  <c:v>17.8</c:v>
                </c:pt>
                <c:pt idx="68">
                  <c:v>18.8</c:v>
                </c:pt>
                <c:pt idx="69">
                  <c:v>21.4</c:v>
                </c:pt>
                <c:pt idx="70">
                  <c:v>20</c:v>
                </c:pt>
                <c:pt idx="71">
                  <c:v>19.2</c:v>
                </c:pt>
                <c:pt idx="72">
                  <c:v>19.3</c:v>
                </c:pt>
                <c:pt idx="73">
                  <c:v>20.2</c:v>
                </c:pt>
                <c:pt idx="74">
                  <c:v>24.8</c:v>
                </c:pt>
                <c:pt idx="75">
                  <c:v>28.4</c:v>
                </c:pt>
                <c:pt idx="76">
                  <c:v>31.9</c:v>
                </c:pt>
                <c:pt idx="77">
                  <c:v>30.1</c:v>
                </c:pt>
                <c:pt idx="78">
                  <c:v>27.8</c:v>
                </c:pt>
                <c:pt idx="79">
                  <c:v>27.7</c:v>
                </c:pt>
                <c:pt idx="80">
                  <c:v>27.7</c:v>
                </c:pt>
                <c:pt idx="81">
                  <c:v>29.5</c:v>
                </c:pt>
                <c:pt idx="82">
                  <c:v>27.2</c:v>
                </c:pt>
                <c:pt idx="83">
                  <c:v>26.6</c:v>
                </c:pt>
                <c:pt idx="84">
                  <c:v>22.8</c:v>
                </c:pt>
                <c:pt idx="85">
                  <c:v>22.1</c:v>
                </c:pt>
                <c:pt idx="86">
                  <c:v>22</c:v>
                </c:pt>
                <c:pt idx="87">
                  <c:v>24.4</c:v>
                </c:pt>
                <c:pt idx="88">
                  <c:v>24.2</c:v>
                </c:pt>
                <c:pt idx="89">
                  <c:v>25.7</c:v>
                </c:pt>
                <c:pt idx="90">
                  <c:v>22.8</c:v>
                </c:pt>
                <c:pt idx="91">
                  <c:v>23.9</c:v>
                </c:pt>
                <c:pt idx="92">
                  <c:v>24</c:v>
                </c:pt>
                <c:pt idx="93">
                  <c:v>26.7</c:v>
                </c:pt>
                <c:pt idx="94">
                  <c:v>29.3</c:v>
                </c:pt>
                <c:pt idx="95">
                  <c:v>30.2</c:v>
                </c:pt>
                <c:pt idx="96">
                  <c:v>30.4</c:v>
                </c:pt>
                <c:pt idx="97">
                  <c:v>28.3</c:v>
                </c:pt>
                <c:pt idx="98">
                  <c:v>25.5</c:v>
                </c:pt>
                <c:pt idx="99">
                  <c:v>25.2</c:v>
                </c:pt>
                <c:pt idx="100">
                  <c:v>23.6</c:v>
                </c:pt>
                <c:pt idx="101">
                  <c:v>22.6</c:v>
                </c:pt>
                <c:pt idx="102">
                  <c:v>18.8</c:v>
                </c:pt>
                <c:pt idx="103">
                  <c:v>18.3</c:v>
                </c:pt>
                <c:pt idx="104">
                  <c:v>19.7</c:v>
                </c:pt>
                <c:pt idx="105">
                  <c:v>19.7</c:v>
                </c:pt>
                <c:pt idx="106">
                  <c:v>19.2</c:v>
                </c:pt>
                <c:pt idx="107">
                  <c:v>17.100000000000001</c:v>
                </c:pt>
                <c:pt idx="108">
                  <c:v>16.899999999999999</c:v>
                </c:pt>
                <c:pt idx="109">
                  <c:v>15.8</c:v>
                </c:pt>
                <c:pt idx="110">
                  <c:v>18.399999999999999</c:v>
                </c:pt>
                <c:pt idx="111">
                  <c:v>21.8</c:v>
                </c:pt>
                <c:pt idx="112">
                  <c:v>26.1</c:v>
                </c:pt>
                <c:pt idx="113">
                  <c:v>28</c:v>
                </c:pt>
                <c:pt idx="114">
                  <c:v>26.2</c:v>
                </c:pt>
                <c:pt idx="115">
                  <c:v>23</c:v>
                </c:pt>
                <c:pt idx="116">
                  <c:v>19.399999999999999</c:v>
                </c:pt>
                <c:pt idx="117">
                  <c:v>18.7</c:v>
                </c:pt>
                <c:pt idx="118">
                  <c:v>20.2</c:v>
                </c:pt>
                <c:pt idx="119">
                  <c:v>22.3</c:v>
                </c:pt>
                <c:pt idx="120">
                  <c:v>22.4</c:v>
                </c:pt>
                <c:pt idx="121">
                  <c:v>22.8</c:v>
                </c:pt>
                <c:pt idx="122">
                  <c:v>21.9</c:v>
                </c:pt>
                <c:pt idx="123">
                  <c:v>21.6</c:v>
                </c:pt>
                <c:pt idx="124">
                  <c:v>21.3</c:v>
                </c:pt>
                <c:pt idx="125">
                  <c:v>21.2</c:v>
                </c:pt>
                <c:pt idx="126">
                  <c:v>23.5</c:v>
                </c:pt>
                <c:pt idx="127">
                  <c:v>23.8</c:v>
                </c:pt>
                <c:pt idx="128">
                  <c:v>24.7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D7-4D65-8322-A0013E0B8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77392"/>
        <c:axId val="487974896"/>
      </c:scatterChart>
      <c:valAx>
        <c:axId val="48797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from peak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74896"/>
        <c:crosses val="autoZero"/>
        <c:crossBetween val="midCat"/>
      </c:valAx>
      <c:valAx>
        <c:axId val="48797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MUN (mg/dl)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7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3</xdr:row>
      <xdr:rowOff>9524</xdr:rowOff>
    </xdr:from>
    <xdr:to>
      <xdr:col>30</xdr:col>
      <xdr:colOff>85725</xdr:colOff>
      <xdr:row>25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E1C9D7-7ED5-4EB1-803C-B2380DDA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28574</xdr:colOff>
      <xdr:row>0</xdr:row>
      <xdr:rowOff>719137</xdr:rowOff>
    </xdr:from>
    <xdr:to>
      <xdr:col>31</xdr:col>
      <xdr:colOff>590549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DC4470-1F5C-4239-9AFA-753425526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23</xdr:col>
      <xdr:colOff>0</xdr:colOff>
      <xdr:row>27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AC0C82-9EA4-42B9-844E-511715305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590549</xdr:colOff>
      <xdr:row>1</xdr:row>
      <xdr:rowOff>4762</xdr:rowOff>
    </xdr:from>
    <xdr:to>
      <xdr:col>28</xdr:col>
      <xdr:colOff>190500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6BE5E2-91A9-4AC0-9879-C14CE80BA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1</xdr:row>
      <xdr:rowOff>0</xdr:rowOff>
    </xdr:from>
    <xdr:to>
      <xdr:col>26</xdr:col>
      <xdr:colOff>180974</xdr:colOff>
      <xdr:row>26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4BA6DA-F1D5-444D-BC03-16A8F6D73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5037-9BDD-4C37-98C2-71AE9E004F45}">
  <dimension ref="A1:R331"/>
  <sheetViews>
    <sheetView workbookViewId="0">
      <selection activeCell="R8" sqref="R8"/>
    </sheetView>
  </sheetViews>
  <sheetFormatPr defaultRowHeight="15" x14ac:dyDescent="0.25"/>
  <cols>
    <col min="1" max="1" width="12.42578125" customWidth="1"/>
    <col min="16" max="16" width="11.85546875" customWidth="1"/>
  </cols>
  <sheetData>
    <row r="1" spans="1:18" ht="60" x14ac:dyDescent="0.25">
      <c r="A1" t="s">
        <v>6</v>
      </c>
      <c r="B1" s="1" t="s">
        <v>7</v>
      </c>
      <c r="C1" s="2" t="s">
        <v>8</v>
      </c>
      <c r="D1" s="1" t="s">
        <v>5</v>
      </c>
      <c r="E1" s="1" t="s">
        <v>9</v>
      </c>
      <c r="F1" s="1" t="s">
        <v>8</v>
      </c>
      <c r="G1" s="1" t="s">
        <v>5</v>
      </c>
      <c r="H1" s="1" t="s">
        <v>10</v>
      </c>
      <c r="I1" s="1" t="s">
        <v>8</v>
      </c>
      <c r="J1" s="1" t="s">
        <v>5</v>
      </c>
      <c r="K1" s="1" t="s">
        <v>11</v>
      </c>
      <c r="L1" s="1" t="s">
        <v>8</v>
      </c>
      <c r="M1" s="1" t="s">
        <v>5</v>
      </c>
      <c r="O1" t="s">
        <v>0</v>
      </c>
    </row>
    <row r="2" spans="1:18" x14ac:dyDescent="0.25">
      <c r="A2" s="3">
        <v>43305</v>
      </c>
      <c r="C2" s="4"/>
      <c r="E2">
        <f>949/2</f>
        <v>474.5</v>
      </c>
      <c r="F2" s="4">
        <f>+E2/MAX(E$3:E$124)</f>
        <v>2.5460106240274723E-2</v>
      </c>
      <c r="G2" s="5">
        <f>+A2-$A$82</f>
        <v>-80</v>
      </c>
      <c r="H2">
        <f>3585/2</f>
        <v>1792.5</v>
      </c>
      <c r="I2" s="4">
        <f>+H2/MAX(H$3:H$124)</f>
        <v>0.10842608274860877</v>
      </c>
      <c r="J2" s="5">
        <f>+A2-$A$65</f>
        <v>-63</v>
      </c>
      <c r="O2" t="s">
        <v>1</v>
      </c>
      <c r="P2" t="s">
        <v>2</v>
      </c>
      <c r="Q2" t="s">
        <v>28</v>
      </c>
    </row>
    <row r="3" spans="1:18" x14ac:dyDescent="0.25">
      <c r="A3" s="3">
        <v>43306</v>
      </c>
      <c r="B3">
        <f>1772/2</f>
        <v>886</v>
      </c>
      <c r="C3" s="4">
        <f>+B3/MAX(B$3:B$124)</f>
        <v>5.2522378327108897E-2</v>
      </c>
      <c r="D3" s="5">
        <f>A3-$A$73</f>
        <v>-70</v>
      </c>
      <c r="E3">
        <f>949/2</f>
        <v>474.5</v>
      </c>
      <c r="F3" s="4">
        <f t="shared" ref="F3:F66" si="0">+E3/MAX(E$3:E$124)</f>
        <v>2.5460106240274723E-2</v>
      </c>
      <c r="G3" s="5">
        <f t="shared" ref="G3:G66" si="1">+A3-$A$82</f>
        <v>-79</v>
      </c>
      <c r="H3">
        <f>3585/2</f>
        <v>1792.5</v>
      </c>
      <c r="I3" s="4">
        <f t="shared" ref="I3:I66" si="2">+H3/MAX(H$3:H$124)</f>
        <v>0.10842608274860877</v>
      </c>
      <c r="J3" s="5">
        <f t="shared" ref="J3:J66" si="3">+A3-$A$65</f>
        <v>-62</v>
      </c>
      <c r="O3" t="s">
        <v>3</v>
      </c>
      <c r="P3" t="s">
        <v>4</v>
      </c>
      <c r="Q3" t="s">
        <v>4</v>
      </c>
    </row>
    <row r="4" spans="1:18" x14ac:dyDescent="0.25">
      <c r="A4" s="3">
        <v>43307</v>
      </c>
      <c r="B4">
        <f>1772/2</f>
        <v>886</v>
      </c>
      <c r="C4" s="4">
        <f t="shared" ref="C4:C67" si="4">+B4/MAX($B$3:$B$124)</f>
        <v>5.2522378327108897E-2</v>
      </c>
      <c r="D4" s="5">
        <f t="shared" ref="D4:D67" si="5">A4-$A$73</f>
        <v>-69</v>
      </c>
      <c r="E4">
        <f>1562/2</f>
        <v>781</v>
      </c>
      <c r="F4" s="4">
        <f t="shared" si="0"/>
        <v>4.1905886140473254E-2</v>
      </c>
      <c r="G4" s="5">
        <f t="shared" si="1"/>
        <v>-78</v>
      </c>
      <c r="H4">
        <f>4155/2</f>
        <v>2077.5</v>
      </c>
      <c r="I4" s="4">
        <f t="shared" si="2"/>
        <v>0.12566537624001936</v>
      </c>
      <c r="J4" s="5">
        <f t="shared" si="3"/>
        <v>-61</v>
      </c>
      <c r="O4">
        <v>2018</v>
      </c>
      <c r="P4">
        <v>11489.9</v>
      </c>
      <c r="Q4">
        <v>65.8</v>
      </c>
    </row>
    <row r="5" spans="1:18" x14ac:dyDescent="0.25">
      <c r="A5" s="3">
        <v>43308</v>
      </c>
      <c r="B5">
        <f>3334/2</f>
        <v>1667</v>
      </c>
      <c r="C5" s="4">
        <f t="shared" si="4"/>
        <v>9.8820321299424987E-2</v>
      </c>
      <c r="D5" s="5">
        <f t="shared" si="5"/>
        <v>-68</v>
      </c>
      <c r="E5">
        <f>1562/2</f>
        <v>781</v>
      </c>
      <c r="F5" s="4">
        <f t="shared" si="0"/>
        <v>4.1905886140473254E-2</v>
      </c>
      <c r="G5" s="5">
        <f t="shared" si="1"/>
        <v>-77</v>
      </c>
      <c r="H5">
        <f>4155/2</f>
        <v>2077.5</v>
      </c>
      <c r="I5" s="4">
        <f t="shared" si="2"/>
        <v>0.12566537624001936</v>
      </c>
      <c r="J5" s="5">
        <f t="shared" si="3"/>
        <v>-60</v>
      </c>
      <c r="K5">
        <f>1226/2</f>
        <v>613</v>
      </c>
      <c r="L5" s="4">
        <f t="shared" ref="L5:L68" si="6">+K5/MAX(K$3:K$124)</f>
        <v>3.4496342149690488E-2</v>
      </c>
      <c r="M5" s="5">
        <f>+A5-$A$82</f>
        <v>-77</v>
      </c>
      <c r="O5">
        <v>2019</v>
      </c>
      <c r="P5">
        <v>10592.5</v>
      </c>
      <c r="Q5">
        <v>65.2</v>
      </c>
    </row>
    <row r="6" spans="1:18" x14ac:dyDescent="0.25">
      <c r="A6" s="3">
        <v>43309</v>
      </c>
      <c r="B6">
        <f>3334/2</f>
        <v>1667</v>
      </c>
      <c r="C6" s="4">
        <f t="shared" si="4"/>
        <v>9.8820321299424987E-2</v>
      </c>
      <c r="D6" s="5">
        <f t="shared" si="5"/>
        <v>-67</v>
      </c>
      <c r="E6">
        <f>3202/2</f>
        <v>1601</v>
      </c>
      <c r="F6" s="4">
        <f t="shared" si="0"/>
        <v>8.5904383752749905E-2</v>
      </c>
      <c r="G6" s="5">
        <f t="shared" si="1"/>
        <v>-76</v>
      </c>
      <c r="H6">
        <f>5256/2</f>
        <v>2628</v>
      </c>
      <c r="I6" s="4">
        <f t="shared" si="2"/>
        <v>0.1589644326155335</v>
      </c>
      <c r="J6" s="5">
        <f t="shared" si="3"/>
        <v>-59</v>
      </c>
      <c r="K6">
        <f>1226/2</f>
        <v>613</v>
      </c>
      <c r="L6" s="4">
        <f t="shared" si="6"/>
        <v>3.4496342149690488E-2</v>
      </c>
      <c r="M6" s="5">
        <f t="shared" ref="M6:M69" si="7">+A6-$A$82</f>
        <v>-76</v>
      </c>
      <c r="O6">
        <v>2020</v>
      </c>
      <c r="P6">
        <v>11830.4</v>
      </c>
      <c r="Q6">
        <v>65.900000000000006</v>
      </c>
    </row>
    <row r="7" spans="1:18" x14ac:dyDescent="0.25">
      <c r="A7" s="3">
        <v>43310</v>
      </c>
      <c r="B7">
        <f>5537/2</f>
        <v>2768.5</v>
      </c>
      <c r="C7" s="4">
        <f t="shared" si="4"/>
        <v>0.16411761218803722</v>
      </c>
      <c r="D7" s="5">
        <f t="shared" si="5"/>
        <v>-66</v>
      </c>
      <c r="E7">
        <f>3202/2</f>
        <v>1601</v>
      </c>
      <c r="F7" s="4">
        <f t="shared" si="0"/>
        <v>8.5904383752749905E-2</v>
      </c>
      <c r="G7" s="5">
        <f t="shared" si="1"/>
        <v>-75</v>
      </c>
      <c r="H7">
        <f>5256/2</f>
        <v>2628</v>
      </c>
      <c r="I7" s="4">
        <f t="shared" si="2"/>
        <v>0.1589644326155335</v>
      </c>
      <c r="J7" s="5">
        <f t="shared" si="3"/>
        <v>-58</v>
      </c>
      <c r="K7">
        <f>1990/2</f>
        <v>995</v>
      </c>
      <c r="L7" s="4">
        <f t="shared" si="6"/>
        <v>5.5993247045582444E-2</v>
      </c>
      <c r="M7" s="5">
        <f t="shared" si="7"/>
        <v>-75</v>
      </c>
      <c r="O7" t="s">
        <v>5</v>
      </c>
      <c r="P7" t="s">
        <v>4</v>
      </c>
      <c r="Q7" t="s">
        <v>4</v>
      </c>
    </row>
    <row r="8" spans="1:18" x14ac:dyDescent="0.25">
      <c r="A8" s="3">
        <v>43311</v>
      </c>
      <c r="B8">
        <f>5537/2</f>
        <v>2768.5</v>
      </c>
      <c r="C8" s="4">
        <f t="shared" si="4"/>
        <v>0.16411761218803722</v>
      </c>
      <c r="D8" s="5">
        <f t="shared" si="5"/>
        <v>-65</v>
      </c>
      <c r="E8">
        <f>5348/2</f>
        <v>2674</v>
      </c>
      <c r="F8" s="4">
        <f t="shared" si="0"/>
        <v>0.14347802757954606</v>
      </c>
      <c r="G8" s="5">
        <f t="shared" si="1"/>
        <v>-74</v>
      </c>
      <c r="H8">
        <f>6172/2</f>
        <v>3086</v>
      </c>
      <c r="I8" s="4">
        <f t="shared" si="2"/>
        <v>0.18666827969997579</v>
      </c>
      <c r="J8" s="5">
        <f t="shared" si="3"/>
        <v>-57</v>
      </c>
      <c r="K8">
        <f>1990/2</f>
        <v>995</v>
      </c>
      <c r="L8" s="4">
        <f t="shared" si="6"/>
        <v>5.5993247045582444E-2</v>
      </c>
      <c r="M8" s="5">
        <f t="shared" si="7"/>
        <v>-74</v>
      </c>
      <c r="O8">
        <v>-80</v>
      </c>
      <c r="P8">
        <v>-52</v>
      </c>
      <c r="Q8">
        <v>1107</v>
      </c>
      <c r="R8" s="12">
        <f>AVERAGE(Q8:Q331)/AVERAGE(P8:P331)</f>
        <v>6.0387394749423146E-2</v>
      </c>
    </row>
    <row r="9" spans="1:18" x14ac:dyDescent="0.25">
      <c r="A9" s="3">
        <v>43312</v>
      </c>
      <c r="B9">
        <v>2826</v>
      </c>
      <c r="C9" s="4">
        <f t="shared" si="4"/>
        <v>0.16752623154899521</v>
      </c>
      <c r="D9" s="5">
        <f t="shared" si="5"/>
        <v>-64</v>
      </c>
      <c r="E9">
        <f>5348/2</f>
        <v>2674</v>
      </c>
      <c r="F9" s="4">
        <f t="shared" si="0"/>
        <v>0.14347802757954606</v>
      </c>
      <c r="G9" s="5">
        <f t="shared" si="1"/>
        <v>-73</v>
      </c>
      <c r="H9">
        <f>6172/2</f>
        <v>3086</v>
      </c>
      <c r="I9" s="4">
        <f t="shared" si="2"/>
        <v>0.18666827969997579</v>
      </c>
      <c r="J9" s="5">
        <f t="shared" si="3"/>
        <v>-56</v>
      </c>
      <c r="K9">
        <f>2768/2</f>
        <v>1384</v>
      </c>
      <c r="L9" s="4">
        <f t="shared" si="6"/>
        <v>7.7884074282498592E-2</v>
      </c>
      <c r="M9" s="5">
        <f t="shared" si="7"/>
        <v>-73</v>
      </c>
      <c r="O9">
        <v>-79</v>
      </c>
      <c r="P9" s="7">
        <v>-52</v>
      </c>
      <c r="Q9">
        <v>1107</v>
      </c>
    </row>
    <row r="10" spans="1:18" x14ac:dyDescent="0.25">
      <c r="A10" s="3">
        <v>43313</v>
      </c>
      <c r="B10">
        <f>9129/2</f>
        <v>4564.5</v>
      </c>
      <c r="C10" s="4">
        <f t="shared" si="4"/>
        <v>0.27058509692335053</v>
      </c>
      <c r="D10" s="5">
        <f t="shared" si="5"/>
        <v>-63</v>
      </c>
      <c r="E10">
        <f>7342/2</f>
        <v>3671</v>
      </c>
      <c r="F10" s="4">
        <f t="shared" si="0"/>
        <v>0.19697376187154586</v>
      </c>
      <c r="G10" s="5">
        <f t="shared" si="1"/>
        <v>-72</v>
      </c>
      <c r="H10">
        <f>7529/2</f>
        <v>3764.5</v>
      </c>
      <c r="I10" s="4">
        <f t="shared" si="2"/>
        <v>0.22770989595935157</v>
      </c>
      <c r="J10" s="5">
        <f t="shared" si="3"/>
        <v>-55</v>
      </c>
      <c r="K10">
        <f>2768/2</f>
        <v>1384</v>
      </c>
      <c r="L10" s="4">
        <f t="shared" si="6"/>
        <v>7.7884074282498592E-2</v>
      </c>
      <c r="M10" s="5">
        <f t="shared" si="7"/>
        <v>-72</v>
      </c>
      <c r="O10">
        <v>-78</v>
      </c>
      <c r="P10">
        <v>255</v>
      </c>
      <c r="Q10">
        <v>1107</v>
      </c>
    </row>
    <row r="11" spans="1:18" x14ac:dyDescent="0.25">
      <c r="A11" s="3">
        <v>43314</v>
      </c>
      <c r="B11">
        <f>9129/2</f>
        <v>4564.5</v>
      </c>
      <c r="C11" s="4">
        <f t="shared" si="4"/>
        <v>0.27058509692335053</v>
      </c>
      <c r="D11" s="5">
        <f t="shared" si="5"/>
        <v>-62</v>
      </c>
      <c r="E11">
        <f>7342/2</f>
        <v>3671</v>
      </c>
      <c r="F11" s="4">
        <f t="shared" si="0"/>
        <v>0.19697376187154586</v>
      </c>
      <c r="G11" s="5">
        <f t="shared" si="1"/>
        <v>-71</v>
      </c>
      <c r="H11">
        <f>7529/2</f>
        <v>3764.5</v>
      </c>
      <c r="I11" s="4">
        <f t="shared" si="2"/>
        <v>0.22770989595935157</v>
      </c>
      <c r="J11" s="5">
        <f t="shared" si="3"/>
        <v>-54</v>
      </c>
      <c r="K11">
        <f>3409/2</f>
        <v>1704.5</v>
      </c>
      <c r="L11" s="4">
        <f t="shared" si="6"/>
        <v>9.5920090039392239E-2</v>
      </c>
      <c r="M11" s="5">
        <f t="shared" si="7"/>
        <v>-71</v>
      </c>
      <c r="O11">
        <v>-77</v>
      </c>
      <c r="P11">
        <v>341</v>
      </c>
      <c r="Q11">
        <v>782</v>
      </c>
    </row>
    <row r="12" spans="1:18" x14ac:dyDescent="0.25">
      <c r="A12" s="3">
        <v>43315</v>
      </c>
      <c r="B12">
        <v>5142</v>
      </c>
      <c r="C12" s="4">
        <f t="shared" si="4"/>
        <v>0.30481949137471098</v>
      </c>
      <c r="D12" s="5">
        <f t="shared" si="5"/>
        <v>-61</v>
      </c>
      <c r="E12">
        <f>9221/2</f>
        <v>4610.5</v>
      </c>
      <c r="F12" s="4">
        <f t="shared" si="0"/>
        <v>0.24738423566024575</v>
      </c>
      <c r="G12" s="5">
        <f t="shared" si="1"/>
        <v>-70</v>
      </c>
      <c r="H12">
        <v>6120</v>
      </c>
      <c r="I12" s="4">
        <f t="shared" si="2"/>
        <v>0.37019114444713286</v>
      </c>
      <c r="J12" s="5">
        <f t="shared" si="3"/>
        <v>-53</v>
      </c>
      <c r="K12">
        <f>3409/2</f>
        <v>1704.5</v>
      </c>
      <c r="L12" s="4">
        <f t="shared" si="6"/>
        <v>9.5920090039392239E-2</v>
      </c>
      <c r="M12" s="5">
        <f t="shared" si="7"/>
        <v>-70</v>
      </c>
      <c r="O12">
        <v>-76</v>
      </c>
      <c r="P12">
        <v>751</v>
      </c>
      <c r="Q12">
        <v>782</v>
      </c>
    </row>
    <row r="13" spans="1:18" x14ac:dyDescent="0.25">
      <c r="A13" s="3">
        <v>43316</v>
      </c>
      <c r="B13">
        <f>11210/2</f>
        <v>5605</v>
      </c>
      <c r="C13" s="4">
        <f t="shared" si="4"/>
        <v>0.33226628727251173</v>
      </c>
      <c r="D13" s="5">
        <f t="shared" si="5"/>
        <v>-60</v>
      </c>
      <c r="E13">
        <f>9221/2</f>
        <v>4610.5</v>
      </c>
      <c r="F13" s="4">
        <f t="shared" si="0"/>
        <v>0.24738423566024575</v>
      </c>
      <c r="G13" s="5">
        <f t="shared" si="1"/>
        <v>-69</v>
      </c>
      <c r="H13">
        <f>8062/2</f>
        <v>4031</v>
      </c>
      <c r="I13" s="4">
        <f t="shared" si="2"/>
        <v>0.24383014759254779</v>
      </c>
      <c r="J13" s="5">
        <f t="shared" si="3"/>
        <v>-52</v>
      </c>
      <c r="K13">
        <f>3945/2</f>
        <v>1972.5</v>
      </c>
      <c r="L13" s="4">
        <f t="shared" si="6"/>
        <v>0.11100168823860439</v>
      </c>
      <c r="M13" s="5">
        <f t="shared" si="7"/>
        <v>-69</v>
      </c>
      <c r="O13">
        <v>-75</v>
      </c>
      <c r="P13">
        <v>942</v>
      </c>
      <c r="Q13">
        <v>782</v>
      </c>
    </row>
    <row r="14" spans="1:18" x14ac:dyDescent="0.25">
      <c r="A14" s="3">
        <v>43317</v>
      </c>
      <c r="B14">
        <f>11210/2</f>
        <v>5605</v>
      </c>
      <c r="C14" s="4">
        <f t="shared" si="4"/>
        <v>0.33226628727251173</v>
      </c>
      <c r="D14" s="5">
        <f t="shared" si="5"/>
        <v>-59</v>
      </c>
      <c r="E14">
        <f>10721/2</f>
        <v>5360.5</v>
      </c>
      <c r="F14" s="4">
        <f t="shared" si="0"/>
        <v>0.28762676396415732</v>
      </c>
      <c r="G14" s="5">
        <f t="shared" si="1"/>
        <v>-68</v>
      </c>
      <c r="H14">
        <f>8062/2</f>
        <v>4031</v>
      </c>
      <c r="I14" s="4">
        <f t="shared" si="2"/>
        <v>0.24383014759254779</v>
      </c>
      <c r="J14" s="5">
        <f t="shared" si="3"/>
        <v>-51</v>
      </c>
      <c r="K14">
        <f>3945/2</f>
        <v>1972.5</v>
      </c>
      <c r="L14" s="4">
        <f t="shared" si="6"/>
        <v>0.11100168823860439</v>
      </c>
      <c r="M14" s="5">
        <f t="shared" si="7"/>
        <v>-68</v>
      </c>
      <c r="O14">
        <v>-74</v>
      </c>
      <c r="P14">
        <v>1479</v>
      </c>
      <c r="Q14">
        <v>782</v>
      </c>
    </row>
    <row r="15" spans="1:18" x14ac:dyDescent="0.25">
      <c r="A15" s="3">
        <v>43318</v>
      </c>
      <c r="B15">
        <f>13055/2</f>
        <v>6527.5</v>
      </c>
      <c r="C15" s="4">
        <f t="shared" si="4"/>
        <v>0.38695239788961999</v>
      </c>
      <c r="D15" s="5">
        <f t="shared" si="5"/>
        <v>-58</v>
      </c>
      <c r="E15">
        <f>10721/2</f>
        <v>5360.5</v>
      </c>
      <c r="F15" s="4">
        <f t="shared" si="0"/>
        <v>0.28762676396415732</v>
      </c>
      <c r="G15" s="5">
        <f t="shared" si="1"/>
        <v>-67</v>
      </c>
      <c r="H15">
        <v>5523</v>
      </c>
      <c r="I15" s="4">
        <f t="shared" si="2"/>
        <v>0.3340793612388096</v>
      </c>
      <c r="J15" s="5">
        <f t="shared" si="3"/>
        <v>-50</v>
      </c>
      <c r="K15">
        <f>5034/2</f>
        <v>2517</v>
      </c>
      <c r="L15" s="4">
        <f t="shared" si="6"/>
        <v>0.14164321890827236</v>
      </c>
      <c r="M15" s="5">
        <f t="shared" si="7"/>
        <v>-67</v>
      </c>
      <c r="O15">
        <v>-73</v>
      </c>
      <c r="P15">
        <v>1673</v>
      </c>
      <c r="Q15">
        <v>782</v>
      </c>
    </row>
    <row r="16" spans="1:18" x14ac:dyDescent="0.25">
      <c r="A16" s="3">
        <v>43319</v>
      </c>
      <c r="B16">
        <f>13055/2</f>
        <v>6527.5</v>
      </c>
      <c r="C16" s="4">
        <f t="shared" si="4"/>
        <v>0.38695239788961999</v>
      </c>
      <c r="D16" s="5">
        <f t="shared" si="5"/>
        <v>-57</v>
      </c>
      <c r="E16">
        <f>12903/2</f>
        <v>6451.5</v>
      </c>
      <c r="F16" s="4">
        <f t="shared" si="0"/>
        <v>0.34616622847024736</v>
      </c>
      <c r="G16" s="5">
        <f t="shared" si="1"/>
        <v>-66</v>
      </c>
      <c r="H16">
        <f>12097/2</f>
        <v>6048.5</v>
      </c>
      <c r="I16" s="4">
        <f t="shared" si="2"/>
        <v>0.365866198887007</v>
      </c>
      <c r="J16" s="5">
        <f t="shared" si="3"/>
        <v>-49</v>
      </c>
      <c r="K16">
        <f>5034/2</f>
        <v>2517</v>
      </c>
      <c r="L16" s="4">
        <f t="shared" si="6"/>
        <v>0.14164321890827236</v>
      </c>
      <c r="M16" s="5">
        <f t="shared" si="7"/>
        <v>-66</v>
      </c>
      <c r="O16">
        <v>-72</v>
      </c>
      <c r="P16">
        <v>2172</v>
      </c>
      <c r="Q16">
        <v>782</v>
      </c>
    </row>
    <row r="17" spans="1:17" x14ac:dyDescent="0.25">
      <c r="A17" s="3">
        <v>43320</v>
      </c>
      <c r="B17">
        <f>14042/2</f>
        <v>7021</v>
      </c>
      <c r="C17" s="4">
        <f t="shared" si="4"/>
        <v>0.41620724405714626</v>
      </c>
      <c r="D17" s="5">
        <f t="shared" si="5"/>
        <v>-56</v>
      </c>
      <c r="E17">
        <f>12903/2</f>
        <v>6451.5</v>
      </c>
      <c r="F17" s="4">
        <f t="shared" si="0"/>
        <v>0.34616622847024736</v>
      </c>
      <c r="G17" s="5">
        <f t="shared" si="1"/>
        <v>-65</v>
      </c>
      <c r="H17">
        <f>12097/2</f>
        <v>6048.5</v>
      </c>
      <c r="I17" s="4">
        <f t="shared" si="2"/>
        <v>0.365866198887007</v>
      </c>
      <c r="J17" s="5">
        <f t="shared" si="3"/>
        <v>-48</v>
      </c>
      <c r="K17">
        <f>6639/2</f>
        <v>3319.5</v>
      </c>
      <c r="L17" s="4">
        <f t="shared" si="6"/>
        <v>0.18680360157568937</v>
      </c>
      <c r="M17" s="5">
        <f t="shared" si="7"/>
        <v>-65</v>
      </c>
      <c r="O17">
        <v>-71</v>
      </c>
      <c r="P17">
        <v>2332</v>
      </c>
      <c r="Q17">
        <v>782</v>
      </c>
    </row>
    <row r="18" spans="1:17" x14ac:dyDescent="0.25">
      <c r="A18" s="3">
        <v>43321</v>
      </c>
      <c r="B18">
        <f>14042/2</f>
        <v>7021</v>
      </c>
      <c r="C18" s="4">
        <f t="shared" si="4"/>
        <v>0.41620724405714626</v>
      </c>
      <c r="D18" s="5">
        <f t="shared" si="5"/>
        <v>-55</v>
      </c>
      <c r="E18">
        <f>14776/2</f>
        <v>7388</v>
      </c>
      <c r="F18" s="4">
        <f t="shared" si="0"/>
        <v>0.39641573214573161</v>
      </c>
      <c r="G18" s="5">
        <f t="shared" si="1"/>
        <v>-64</v>
      </c>
      <c r="H18">
        <f>13981/2</f>
        <v>6990.5</v>
      </c>
      <c r="I18" s="4">
        <f t="shared" si="2"/>
        <v>0.422846600532301</v>
      </c>
      <c r="J18" s="5">
        <f t="shared" si="3"/>
        <v>-47</v>
      </c>
      <c r="K18">
        <f>6639/2</f>
        <v>3319.5</v>
      </c>
      <c r="L18" s="4">
        <f t="shared" si="6"/>
        <v>0.18680360157568937</v>
      </c>
      <c r="M18" s="5">
        <f t="shared" si="7"/>
        <v>-64</v>
      </c>
      <c r="O18">
        <v>-70</v>
      </c>
      <c r="P18">
        <v>2802</v>
      </c>
      <c r="Q18">
        <v>782</v>
      </c>
    </row>
    <row r="19" spans="1:17" x14ac:dyDescent="0.25">
      <c r="A19" s="3">
        <v>43322</v>
      </c>
      <c r="B19">
        <f>15753/2</f>
        <v>7876.5</v>
      </c>
      <c r="C19" s="4">
        <f t="shared" si="4"/>
        <v>0.46692157211452961</v>
      </c>
      <c r="D19" s="5">
        <f t="shared" si="5"/>
        <v>-54</v>
      </c>
      <c r="E19">
        <f>14776/2</f>
        <v>7388</v>
      </c>
      <c r="F19" s="4">
        <f t="shared" si="0"/>
        <v>0.39641573214573161</v>
      </c>
      <c r="G19" s="5">
        <f t="shared" si="1"/>
        <v>-63</v>
      </c>
      <c r="H19">
        <f>13981/2</f>
        <v>6990.5</v>
      </c>
      <c r="I19" s="4">
        <f t="shared" si="2"/>
        <v>0.422846600532301</v>
      </c>
      <c r="J19" s="5">
        <f t="shared" si="3"/>
        <v>-46</v>
      </c>
      <c r="K19">
        <f>7805/2</f>
        <v>3902.5</v>
      </c>
      <c r="L19" s="4">
        <f t="shared" si="6"/>
        <v>0.21961170512099043</v>
      </c>
      <c r="M19" s="5">
        <f t="shared" si="7"/>
        <v>-63</v>
      </c>
      <c r="O19">
        <v>-69</v>
      </c>
      <c r="P19">
        <v>2936</v>
      </c>
      <c r="Q19">
        <v>782</v>
      </c>
    </row>
    <row r="20" spans="1:17" x14ac:dyDescent="0.25">
      <c r="A20" s="3">
        <v>43323</v>
      </c>
      <c r="B20">
        <f>15753/2</f>
        <v>7876.5</v>
      </c>
      <c r="C20" s="4">
        <f t="shared" si="4"/>
        <v>0.46692157211452961</v>
      </c>
      <c r="D20" s="5">
        <f t="shared" si="5"/>
        <v>-53</v>
      </c>
      <c r="E20">
        <f>16643/2</f>
        <v>8321.5</v>
      </c>
      <c r="F20" s="4">
        <f t="shared" si="0"/>
        <v>0.44650426570800023</v>
      </c>
      <c r="G20" s="5">
        <f t="shared" si="1"/>
        <v>-62</v>
      </c>
      <c r="H20">
        <f>14807/2</f>
        <v>7403.5</v>
      </c>
      <c r="I20" s="4">
        <f t="shared" si="2"/>
        <v>0.4478284539075732</v>
      </c>
      <c r="J20" s="5">
        <f t="shared" si="3"/>
        <v>-45</v>
      </c>
      <c r="K20">
        <f>7805/2</f>
        <v>3902.5</v>
      </c>
      <c r="L20" s="4">
        <f t="shared" si="6"/>
        <v>0.21961170512099043</v>
      </c>
      <c r="M20" s="5">
        <f t="shared" si="7"/>
        <v>-62</v>
      </c>
      <c r="O20">
        <v>-68</v>
      </c>
      <c r="P20">
        <v>3311</v>
      </c>
      <c r="Q20">
        <v>782</v>
      </c>
    </row>
    <row r="21" spans="1:17" x14ac:dyDescent="0.25">
      <c r="A21" s="3">
        <v>43324</v>
      </c>
      <c r="B21">
        <f>17328/2</f>
        <v>8664</v>
      </c>
      <c r="C21" s="4">
        <f t="shared" si="4"/>
        <v>0.51360483727547568</v>
      </c>
      <c r="D21" s="5">
        <f t="shared" si="5"/>
        <v>-52</v>
      </c>
      <c r="E21">
        <f>16643/2</f>
        <v>8321.5</v>
      </c>
      <c r="F21" s="4">
        <f t="shared" si="0"/>
        <v>0.44650426570800023</v>
      </c>
      <c r="G21" s="5">
        <f t="shared" si="1"/>
        <v>-61</v>
      </c>
      <c r="H21">
        <f>14807/2</f>
        <v>7403.5</v>
      </c>
      <c r="I21" s="4">
        <f t="shared" si="2"/>
        <v>0.4478284539075732</v>
      </c>
      <c r="J21" s="5">
        <f t="shared" si="3"/>
        <v>-44</v>
      </c>
      <c r="K21">
        <f>9660/2</f>
        <v>4830</v>
      </c>
      <c r="L21" s="4">
        <f t="shared" si="6"/>
        <v>0.27180641530669669</v>
      </c>
      <c r="M21" s="5">
        <f t="shared" si="7"/>
        <v>-61</v>
      </c>
      <c r="O21">
        <v>-67</v>
      </c>
      <c r="P21">
        <v>3583</v>
      </c>
      <c r="Q21">
        <v>782</v>
      </c>
    </row>
    <row r="22" spans="1:17" x14ac:dyDescent="0.25">
      <c r="A22" s="3">
        <v>43325</v>
      </c>
      <c r="B22">
        <f>17328/2</f>
        <v>8664</v>
      </c>
      <c r="C22" s="4">
        <f t="shared" si="4"/>
        <v>0.51360483727547568</v>
      </c>
      <c r="D22" s="5">
        <f t="shared" si="5"/>
        <v>-51</v>
      </c>
      <c r="E22">
        <f>18078/2</f>
        <v>9039</v>
      </c>
      <c r="F22" s="4">
        <f t="shared" si="0"/>
        <v>0.48500295111874231</v>
      </c>
      <c r="G22" s="5">
        <f t="shared" si="1"/>
        <v>-60</v>
      </c>
      <c r="H22">
        <f>16581/2</f>
        <v>8290.5</v>
      </c>
      <c r="I22" s="4">
        <f t="shared" si="2"/>
        <v>0.50148197435277042</v>
      </c>
      <c r="J22" s="5">
        <f t="shared" si="3"/>
        <v>-43</v>
      </c>
      <c r="K22">
        <f>9660/2</f>
        <v>4830</v>
      </c>
      <c r="L22" s="4">
        <f t="shared" si="6"/>
        <v>0.27180641530669669</v>
      </c>
      <c r="M22" s="5">
        <f t="shared" si="7"/>
        <v>-60</v>
      </c>
      <c r="O22">
        <v>-66</v>
      </c>
      <c r="P22">
        <v>4128</v>
      </c>
      <c r="Q22">
        <v>782</v>
      </c>
    </row>
    <row r="23" spans="1:17" x14ac:dyDescent="0.25">
      <c r="A23" s="3">
        <v>43326</v>
      </c>
      <c r="B23">
        <v>8850</v>
      </c>
      <c r="C23" s="4">
        <f t="shared" si="4"/>
        <v>0.5246309799039659</v>
      </c>
      <c r="D23" s="5">
        <f t="shared" si="5"/>
        <v>-50</v>
      </c>
      <c r="E23">
        <f>18078/2</f>
        <v>9039</v>
      </c>
      <c r="F23" s="4">
        <f t="shared" si="0"/>
        <v>0.48500295111874231</v>
      </c>
      <c r="G23" s="5">
        <f t="shared" si="1"/>
        <v>-59</v>
      </c>
      <c r="H23">
        <f>16581/2</f>
        <v>8290.5</v>
      </c>
      <c r="I23" s="4">
        <f t="shared" si="2"/>
        <v>0.50148197435277042</v>
      </c>
      <c r="J23" s="5">
        <f t="shared" si="3"/>
        <v>-42</v>
      </c>
      <c r="K23">
        <f>11287/2</f>
        <v>5643.5</v>
      </c>
      <c r="L23" s="4">
        <f t="shared" si="6"/>
        <v>0.31758581879572312</v>
      </c>
      <c r="M23" s="5">
        <f t="shared" si="7"/>
        <v>-59</v>
      </c>
      <c r="O23">
        <v>-65</v>
      </c>
      <c r="P23">
        <v>4530</v>
      </c>
      <c r="Q23">
        <v>782</v>
      </c>
    </row>
    <row r="24" spans="1:17" x14ac:dyDescent="0.25">
      <c r="A24" s="3">
        <v>43327</v>
      </c>
      <c r="B24">
        <v>9247</v>
      </c>
      <c r="C24" s="4">
        <f t="shared" si="4"/>
        <v>0.54816527357875389</v>
      </c>
      <c r="D24" s="5">
        <f t="shared" si="5"/>
        <v>-49</v>
      </c>
      <c r="E24">
        <v>9282</v>
      </c>
      <c r="F24" s="4">
        <f t="shared" si="0"/>
        <v>0.49804153028920961</v>
      </c>
      <c r="G24" s="5">
        <f t="shared" si="1"/>
        <v>-58</v>
      </c>
      <c r="H24">
        <f>18397/2</f>
        <v>9198.5</v>
      </c>
      <c r="I24" s="4">
        <f t="shared" si="2"/>
        <v>0.55640575852891361</v>
      </c>
      <c r="J24" s="5">
        <f t="shared" si="3"/>
        <v>-41</v>
      </c>
      <c r="K24">
        <f>11287/2</f>
        <v>5643.5</v>
      </c>
      <c r="L24" s="4">
        <f t="shared" si="6"/>
        <v>0.31758581879572312</v>
      </c>
      <c r="M24" s="5">
        <f t="shared" si="7"/>
        <v>-58</v>
      </c>
      <c r="O24">
        <v>-64</v>
      </c>
      <c r="P24">
        <v>4998</v>
      </c>
      <c r="Q24">
        <v>782</v>
      </c>
    </row>
    <row r="25" spans="1:17" x14ac:dyDescent="0.25">
      <c r="A25" s="3">
        <v>43328</v>
      </c>
      <c r="B25">
        <v>9777</v>
      </c>
      <c r="C25" s="4">
        <f t="shared" si="4"/>
        <v>0.5795838520362796</v>
      </c>
      <c r="D25" s="5">
        <f t="shared" si="5"/>
        <v>-48</v>
      </c>
      <c r="E25">
        <v>9598</v>
      </c>
      <c r="F25" s="4">
        <f t="shared" si="0"/>
        <v>0.51499704888125775</v>
      </c>
      <c r="G25" s="5">
        <f t="shared" si="1"/>
        <v>-57</v>
      </c>
      <c r="H25">
        <f>18397/2</f>
        <v>9198.5</v>
      </c>
      <c r="I25" s="4">
        <f t="shared" si="2"/>
        <v>0.55640575852891361</v>
      </c>
      <c r="J25" s="5">
        <f t="shared" si="3"/>
        <v>-40</v>
      </c>
      <c r="K25">
        <f>12549/2</f>
        <v>6274.5</v>
      </c>
      <c r="L25" s="4">
        <f t="shared" si="6"/>
        <v>0.35309510410804729</v>
      </c>
      <c r="M25" s="5">
        <f t="shared" si="7"/>
        <v>-57</v>
      </c>
      <c r="O25">
        <v>-63</v>
      </c>
      <c r="P25">
        <v>4361</v>
      </c>
      <c r="Q25">
        <v>638</v>
      </c>
    </row>
    <row r="26" spans="1:17" x14ac:dyDescent="0.25">
      <c r="A26" s="3">
        <v>43329</v>
      </c>
      <c r="B26">
        <v>9929</v>
      </c>
      <c r="C26" s="4">
        <f t="shared" si="4"/>
        <v>0.58859446321655107</v>
      </c>
      <c r="D26" s="5">
        <f t="shared" si="5"/>
        <v>-47</v>
      </c>
      <c r="E26">
        <v>10200</v>
      </c>
      <c r="F26" s="4">
        <f t="shared" si="0"/>
        <v>0.54729838493319738</v>
      </c>
      <c r="G26" s="5">
        <f t="shared" si="1"/>
        <v>-56</v>
      </c>
      <c r="H26">
        <v>9520</v>
      </c>
      <c r="I26" s="4">
        <f t="shared" si="2"/>
        <v>0.57585289136220663</v>
      </c>
      <c r="J26" s="5">
        <f t="shared" si="3"/>
        <v>-39</v>
      </c>
      <c r="K26">
        <f>12549/2</f>
        <v>6274.5</v>
      </c>
      <c r="L26" s="4">
        <f t="shared" si="6"/>
        <v>0.35309510410804729</v>
      </c>
      <c r="M26" s="5">
        <f t="shared" si="7"/>
        <v>-56</v>
      </c>
      <c r="O26">
        <v>-62</v>
      </c>
      <c r="P26">
        <v>4672</v>
      </c>
      <c r="Q26">
        <v>638</v>
      </c>
    </row>
    <row r="27" spans="1:17" x14ac:dyDescent="0.25">
      <c r="A27" s="3">
        <v>43330</v>
      </c>
      <c r="B27">
        <v>10053</v>
      </c>
      <c r="C27" s="4">
        <f t="shared" si="4"/>
        <v>0.59594522496887781</v>
      </c>
      <c r="D27" s="5">
        <f t="shared" si="5"/>
        <v>-46</v>
      </c>
      <c r="E27">
        <v>9865</v>
      </c>
      <c r="F27" s="4">
        <f t="shared" si="0"/>
        <v>0.52932338895745024</v>
      </c>
      <c r="G27" s="5">
        <f t="shared" si="1"/>
        <v>-55</v>
      </c>
      <c r="H27">
        <v>9274</v>
      </c>
      <c r="I27" s="4">
        <f t="shared" si="2"/>
        <v>0.56097265908541016</v>
      </c>
      <c r="J27" s="5">
        <f t="shared" si="3"/>
        <v>-38</v>
      </c>
      <c r="K27">
        <f>14143/2</f>
        <v>7071.5</v>
      </c>
      <c r="L27" s="4">
        <f t="shared" si="6"/>
        <v>0.39794597636465956</v>
      </c>
      <c r="M27" s="5">
        <f t="shared" si="7"/>
        <v>-55</v>
      </c>
      <c r="O27">
        <v>-61</v>
      </c>
      <c r="P27">
        <v>5076</v>
      </c>
      <c r="Q27">
        <v>638</v>
      </c>
    </row>
    <row r="28" spans="1:17" x14ac:dyDescent="0.25">
      <c r="A28" s="3">
        <v>43331</v>
      </c>
      <c r="B28">
        <v>10205</v>
      </c>
      <c r="C28" s="4">
        <f t="shared" si="4"/>
        <v>0.60495583614914927</v>
      </c>
      <c r="D28" s="5">
        <f t="shared" si="5"/>
        <v>-45</v>
      </c>
      <c r="E28">
        <v>10639</v>
      </c>
      <c r="F28" s="4">
        <f t="shared" si="0"/>
        <v>0.57085367816708699</v>
      </c>
      <c r="G28" s="5">
        <f t="shared" si="1"/>
        <v>-54</v>
      </c>
      <c r="H28">
        <v>9825</v>
      </c>
      <c r="I28" s="4">
        <f t="shared" si="2"/>
        <v>0.59430195983547063</v>
      </c>
      <c r="J28" s="5">
        <f t="shared" si="3"/>
        <v>-37</v>
      </c>
      <c r="K28">
        <f>14143/2</f>
        <v>7071.5</v>
      </c>
      <c r="L28" s="4">
        <f t="shared" si="6"/>
        <v>0.39794597636465956</v>
      </c>
      <c r="M28" s="5">
        <f t="shared" si="7"/>
        <v>-54</v>
      </c>
      <c r="O28">
        <v>-60</v>
      </c>
      <c r="P28">
        <v>5315</v>
      </c>
      <c r="Q28">
        <v>638</v>
      </c>
    </row>
    <row r="29" spans="1:17" x14ac:dyDescent="0.25">
      <c r="A29" s="3">
        <v>43332</v>
      </c>
      <c r="B29">
        <v>10323</v>
      </c>
      <c r="C29" s="4">
        <f t="shared" si="4"/>
        <v>0.61195091588120221</v>
      </c>
      <c r="D29" s="5">
        <f t="shared" si="5"/>
        <v>-44</v>
      </c>
      <c r="E29">
        <v>10549</v>
      </c>
      <c r="F29" s="4">
        <f t="shared" si="0"/>
        <v>0.56602457477061763</v>
      </c>
      <c r="G29" s="5">
        <f t="shared" si="1"/>
        <v>-53</v>
      </c>
      <c r="H29">
        <v>10090</v>
      </c>
      <c r="I29" s="4">
        <f t="shared" si="2"/>
        <v>0.61033147834502788</v>
      </c>
      <c r="J29" s="5">
        <f t="shared" si="3"/>
        <v>-36</v>
      </c>
      <c r="K29">
        <v>7721</v>
      </c>
      <c r="L29" s="4">
        <f t="shared" si="6"/>
        <v>0.43449634214969046</v>
      </c>
      <c r="M29" s="5">
        <f t="shared" si="7"/>
        <v>-53</v>
      </c>
      <c r="O29">
        <v>-59</v>
      </c>
      <c r="P29">
        <v>5770</v>
      </c>
      <c r="Q29">
        <v>638</v>
      </c>
    </row>
    <row r="30" spans="1:17" x14ac:dyDescent="0.25">
      <c r="A30" s="3">
        <v>43333</v>
      </c>
      <c r="B30">
        <v>10781</v>
      </c>
      <c r="C30" s="4">
        <f t="shared" si="4"/>
        <v>0.63910131009544136</v>
      </c>
      <c r="D30" s="5">
        <f t="shared" si="5"/>
        <v>-43</v>
      </c>
      <c r="E30">
        <v>10748</v>
      </c>
      <c r="F30" s="4">
        <f t="shared" si="0"/>
        <v>0.57670225894725546</v>
      </c>
      <c r="G30" s="5">
        <f t="shared" si="1"/>
        <v>-52</v>
      </c>
      <c r="H30">
        <v>10703</v>
      </c>
      <c r="I30" s="4">
        <f t="shared" si="2"/>
        <v>0.64741108153883375</v>
      </c>
      <c r="J30" s="5">
        <f t="shared" si="3"/>
        <v>-35</v>
      </c>
      <c r="K30">
        <v>8044</v>
      </c>
      <c r="L30" s="4">
        <f t="shared" si="6"/>
        <v>0.45267304445694989</v>
      </c>
      <c r="M30" s="5">
        <f t="shared" si="7"/>
        <v>-52</v>
      </c>
      <c r="O30">
        <v>-58</v>
      </c>
      <c r="P30">
        <v>5851</v>
      </c>
      <c r="Q30">
        <v>638</v>
      </c>
    </row>
    <row r="31" spans="1:17" x14ac:dyDescent="0.25">
      <c r="A31" s="3">
        <v>43334</v>
      </c>
      <c r="B31">
        <v>10792</v>
      </c>
      <c r="C31" s="4">
        <f t="shared" si="4"/>
        <v>0.63975339379927676</v>
      </c>
      <c r="D31" s="5">
        <f t="shared" si="5"/>
        <v>-42</v>
      </c>
      <c r="E31">
        <v>10414</v>
      </c>
      <c r="F31" s="4">
        <f t="shared" si="0"/>
        <v>0.55878091967591348</v>
      </c>
      <c r="G31" s="5">
        <f t="shared" si="1"/>
        <v>-51</v>
      </c>
      <c r="H31">
        <v>11208</v>
      </c>
      <c r="I31" s="4">
        <f t="shared" si="2"/>
        <v>0.67795789983063148</v>
      </c>
      <c r="J31" s="5">
        <f t="shared" si="3"/>
        <v>-34</v>
      </c>
      <c r="K31">
        <v>8490</v>
      </c>
      <c r="L31" s="4">
        <f t="shared" si="6"/>
        <v>0.47777152504220599</v>
      </c>
      <c r="M31" s="5">
        <f t="shared" si="7"/>
        <v>-51</v>
      </c>
      <c r="O31">
        <v>-57</v>
      </c>
      <c r="P31">
        <v>6319</v>
      </c>
      <c r="Q31">
        <v>638</v>
      </c>
    </row>
    <row r="32" spans="1:17" x14ac:dyDescent="0.25">
      <c r="A32" s="3">
        <v>43335</v>
      </c>
      <c r="B32">
        <v>10921</v>
      </c>
      <c r="C32" s="4">
        <f t="shared" si="4"/>
        <v>0.6474005572351651</v>
      </c>
      <c r="D32" s="5">
        <f t="shared" si="5"/>
        <v>-41</v>
      </c>
      <c r="E32">
        <v>11077</v>
      </c>
      <c r="F32" s="4">
        <f t="shared" si="0"/>
        <v>0.59435531469657132</v>
      </c>
      <c r="G32" s="5">
        <f t="shared" si="1"/>
        <v>-50</v>
      </c>
      <c r="H32">
        <v>11075</v>
      </c>
      <c r="I32" s="4">
        <f t="shared" si="2"/>
        <v>0.66991289620130656</v>
      </c>
      <c r="J32" s="5">
        <f t="shared" si="3"/>
        <v>-33</v>
      </c>
      <c r="K32">
        <v>8886</v>
      </c>
      <c r="L32" s="4">
        <f t="shared" si="6"/>
        <v>0.50005627462014635</v>
      </c>
      <c r="M32" s="5">
        <f t="shared" si="7"/>
        <v>-50</v>
      </c>
      <c r="O32">
        <v>-56</v>
      </c>
      <c r="P32">
        <v>6520</v>
      </c>
      <c r="Q32">
        <v>638</v>
      </c>
    </row>
    <row r="33" spans="1:17" x14ac:dyDescent="0.25">
      <c r="A33" s="3">
        <v>43336</v>
      </c>
      <c r="B33">
        <v>10808</v>
      </c>
      <c r="C33" s="4">
        <f t="shared" si="4"/>
        <v>0.64070187918667376</v>
      </c>
      <c r="D33" s="5">
        <f t="shared" si="5"/>
        <v>-40</v>
      </c>
      <c r="E33">
        <v>11492</v>
      </c>
      <c r="F33" s="4">
        <f t="shared" si="0"/>
        <v>0.61662284702473569</v>
      </c>
      <c r="G33" s="5">
        <f t="shared" si="1"/>
        <v>-49</v>
      </c>
      <c r="H33">
        <v>11493</v>
      </c>
      <c r="I33" s="4">
        <f t="shared" si="2"/>
        <v>0.69519719332204211</v>
      </c>
      <c r="J33" s="5">
        <f t="shared" si="3"/>
        <v>-32</v>
      </c>
      <c r="K33">
        <v>9044</v>
      </c>
      <c r="L33" s="4">
        <f t="shared" si="6"/>
        <v>0.50894766460326391</v>
      </c>
      <c r="M33" s="5">
        <f t="shared" si="7"/>
        <v>-49</v>
      </c>
      <c r="O33">
        <v>-55</v>
      </c>
      <c r="P33">
        <v>6900</v>
      </c>
      <c r="Q33">
        <v>638</v>
      </c>
    </row>
    <row r="34" spans="1:17" x14ac:dyDescent="0.25">
      <c r="A34" s="3">
        <v>43337</v>
      </c>
      <c r="B34">
        <v>11087</v>
      </c>
      <c r="C34" s="4">
        <f t="shared" si="4"/>
        <v>0.65724109312940893</v>
      </c>
      <c r="D34" s="5">
        <f t="shared" si="5"/>
        <v>-39</v>
      </c>
      <c r="E34">
        <v>11138</v>
      </c>
      <c r="F34" s="4">
        <f t="shared" si="0"/>
        <v>0.59762837366528943</v>
      </c>
      <c r="G34" s="5">
        <f t="shared" si="1"/>
        <v>-48</v>
      </c>
      <c r="H34">
        <v>12036</v>
      </c>
      <c r="I34" s="4">
        <f t="shared" si="2"/>
        <v>0.72804258407936129</v>
      </c>
      <c r="J34" s="5">
        <f t="shared" si="3"/>
        <v>-31</v>
      </c>
      <c r="K34">
        <v>9126</v>
      </c>
      <c r="L34" s="4">
        <f t="shared" si="6"/>
        <v>0.51356218345526172</v>
      </c>
      <c r="M34" s="5">
        <f t="shared" si="7"/>
        <v>-48</v>
      </c>
      <c r="O34">
        <v>-54</v>
      </c>
      <c r="P34">
        <v>7158</v>
      </c>
      <c r="Q34">
        <v>638</v>
      </c>
    </row>
    <row r="35" spans="1:17" x14ac:dyDescent="0.25">
      <c r="A35" s="3">
        <v>43338</v>
      </c>
      <c r="B35">
        <v>11354</v>
      </c>
      <c r="C35" s="4">
        <f t="shared" si="4"/>
        <v>0.67306894303159637</v>
      </c>
      <c r="D35" s="5">
        <f t="shared" si="5"/>
        <v>-38</v>
      </c>
      <c r="E35">
        <v>11558</v>
      </c>
      <c r="F35" s="4">
        <f t="shared" si="0"/>
        <v>0.62016418951547991</v>
      </c>
      <c r="G35" s="5">
        <f t="shared" si="1"/>
        <v>-47</v>
      </c>
      <c r="H35">
        <v>11266</v>
      </c>
      <c r="I35" s="4">
        <f t="shared" si="2"/>
        <v>0.68146624727800631</v>
      </c>
      <c r="J35" s="5">
        <f t="shared" si="3"/>
        <v>-30</v>
      </c>
      <c r="K35">
        <v>9063</v>
      </c>
      <c r="L35" s="4">
        <f t="shared" si="6"/>
        <v>0.51001688238604392</v>
      </c>
      <c r="M35" s="5">
        <f t="shared" si="7"/>
        <v>-47</v>
      </c>
      <c r="O35">
        <v>-53</v>
      </c>
      <c r="P35">
        <v>8130</v>
      </c>
      <c r="Q35">
        <v>638</v>
      </c>
    </row>
    <row r="36" spans="1:17" x14ac:dyDescent="0.25">
      <c r="A36" s="3">
        <v>43339</v>
      </c>
      <c r="B36">
        <v>11420</v>
      </c>
      <c r="C36" s="4">
        <f t="shared" si="4"/>
        <v>0.67698144525460902</v>
      </c>
      <c r="D36" s="5">
        <f t="shared" si="5"/>
        <v>-37</v>
      </c>
      <c r="E36">
        <v>11244</v>
      </c>
      <c r="F36" s="4">
        <f t="shared" si="0"/>
        <v>0.60331598433224232</v>
      </c>
      <c r="G36" s="5">
        <f t="shared" si="1"/>
        <v>-46</v>
      </c>
      <c r="H36">
        <v>12187</v>
      </c>
      <c r="I36" s="4">
        <f t="shared" si="2"/>
        <v>0.73717638519235418</v>
      </c>
      <c r="J36" s="5">
        <f t="shared" si="3"/>
        <v>-29</v>
      </c>
      <c r="K36">
        <v>9675</v>
      </c>
      <c r="L36" s="4">
        <f t="shared" si="6"/>
        <v>0.54445694991558802</v>
      </c>
      <c r="M36" s="5">
        <f t="shared" si="7"/>
        <v>-46</v>
      </c>
      <c r="O36">
        <v>-52</v>
      </c>
      <c r="P36">
        <v>7608</v>
      </c>
      <c r="Q36">
        <v>638</v>
      </c>
    </row>
    <row r="37" spans="1:17" x14ac:dyDescent="0.25">
      <c r="A37" s="3">
        <v>43340</v>
      </c>
      <c r="B37">
        <v>11365</v>
      </c>
      <c r="C37" s="4">
        <f t="shared" si="4"/>
        <v>0.67372102673543188</v>
      </c>
      <c r="D37" s="5">
        <f t="shared" si="5"/>
        <v>-36</v>
      </c>
      <c r="E37">
        <v>11788</v>
      </c>
      <c r="F37" s="4">
        <f t="shared" si="0"/>
        <v>0.63250523152867955</v>
      </c>
      <c r="G37" s="5">
        <f t="shared" si="1"/>
        <v>-45</v>
      </c>
      <c r="H37">
        <v>12484</v>
      </c>
      <c r="I37" s="4">
        <f t="shared" si="2"/>
        <v>0.75514154367287689</v>
      </c>
      <c r="J37" s="5">
        <f t="shared" si="3"/>
        <v>-28</v>
      </c>
      <c r="K37">
        <v>9896</v>
      </c>
      <c r="L37" s="4">
        <f t="shared" si="6"/>
        <v>0.55689364096792349</v>
      </c>
      <c r="M37" s="5">
        <f t="shared" si="7"/>
        <v>-45</v>
      </c>
      <c r="O37">
        <v>-51</v>
      </c>
      <c r="P37">
        <v>7645</v>
      </c>
      <c r="Q37">
        <v>638</v>
      </c>
    </row>
    <row r="38" spans="1:17" x14ac:dyDescent="0.25">
      <c r="A38" s="3">
        <v>43341</v>
      </c>
      <c r="B38">
        <v>11735</v>
      </c>
      <c r="C38" s="4">
        <f t="shared" si="4"/>
        <v>0.69565475131898746</v>
      </c>
      <c r="D38" s="5">
        <f t="shared" si="5"/>
        <v>-35</v>
      </c>
      <c r="E38">
        <v>12075</v>
      </c>
      <c r="F38" s="4">
        <f t="shared" si="0"/>
        <v>0.64790470569297631</v>
      </c>
      <c r="G38" s="5">
        <f t="shared" si="1"/>
        <v>-44</v>
      </c>
      <c r="H38">
        <v>12368</v>
      </c>
      <c r="I38" s="4">
        <f t="shared" si="2"/>
        <v>0.74812484877812724</v>
      </c>
      <c r="J38" s="5">
        <f t="shared" si="3"/>
        <v>-27</v>
      </c>
      <c r="K38">
        <v>10135</v>
      </c>
      <c r="L38" s="4">
        <f t="shared" si="6"/>
        <v>0.57034327518289252</v>
      </c>
      <c r="M38" s="5">
        <f t="shared" si="7"/>
        <v>-44</v>
      </c>
      <c r="O38">
        <v>-50</v>
      </c>
      <c r="P38">
        <v>8495</v>
      </c>
      <c r="Q38">
        <v>638</v>
      </c>
    </row>
    <row r="39" spans="1:17" x14ac:dyDescent="0.25">
      <c r="A39" s="3">
        <v>43342</v>
      </c>
      <c r="B39">
        <v>11699</v>
      </c>
      <c r="C39" s="4">
        <f t="shared" si="4"/>
        <v>0.69352065919734429</v>
      </c>
      <c r="D39" s="5">
        <f t="shared" si="5"/>
        <v>-34</v>
      </c>
      <c r="E39">
        <v>12004</v>
      </c>
      <c r="F39" s="4">
        <f t="shared" si="0"/>
        <v>0.64409507968020607</v>
      </c>
      <c r="G39" s="5">
        <f t="shared" si="1"/>
        <v>-43</v>
      </c>
      <c r="H39">
        <v>12463</v>
      </c>
      <c r="I39" s="4">
        <f t="shared" si="2"/>
        <v>0.75387127994193082</v>
      </c>
      <c r="J39" s="5">
        <f t="shared" si="3"/>
        <v>-26</v>
      </c>
      <c r="K39">
        <v>9937</v>
      </c>
      <c r="L39" s="4">
        <f t="shared" si="6"/>
        <v>0.55920090039392234</v>
      </c>
      <c r="M39" s="5">
        <f t="shared" si="7"/>
        <v>-43</v>
      </c>
      <c r="O39">
        <v>-49</v>
      </c>
      <c r="P39">
        <v>8861</v>
      </c>
      <c r="Q39">
        <v>638</v>
      </c>
    </row>
    <row r="40" spans="1:17" x14ac:dyDescent="0.25">
      <c r="A40" s="3">
        <v>43343</v>
      </c>
      <c r="B40">
        <v>12180</v>
      </c>
      <c r="C40" s="4">
        <f t="shared" si="4"/>
        <v>0.72203450115596657</v>
      </c>
      <c r="D40" s="5">
        <f t="shared" si="5"/>
        <v>-33</v>
      </c>
      <c r="E40">
        <v>12337</v>
      </c>
      <c r="F40" s="4">
        <f t="shared" si="0"/>
        <v>0.66196276224714279</v>
      </c>
      <c r="G40" s="5">
        <f t="shared" si="1"/>
        <v>-42</v>
      </c>
      <c r="H40">
        <v>12901</v>
      </c>
      <c r="I40" s="4">
        <f t="shared" si="2"/>
        <v>0.78036535204451973</v>
      </c>
      <c r="J40" s="5">
        <f t="shared" si="3"/>
        <v>-25</v>
      </c>
      <c r="K40">
        <v>10562</v>
      </c>
      <c r="L40" s="4">
        <f t="shared" si="6"/>
        <v>0.5943725379853686</v>
      </c>
      <c r="M40" s="5">
        <f t="shared" si="7"/>
        <v>-42</v>
      </c>
      <c r="O40">
        <v>-48</v>
      </c>
      <c r="P40">
        <v>8771</v>
      </c>
      <c r="Q40">
        <v>638</v>
      </c>
    </row>
    <row r="41" spans="1:17" x14ac:dyDescent="0.25">
      <c r="A41" s="3">
        <v>43344</v>
      </c>
      <c r="B41">
        <v>12448</v>
      </c>
      <c r="C41" s="4">
        <f t="shared" si="4"/>
        <v>0.73792163139486633</v>
      </c>
      <c r="D41" s="5">
        <f t="shared" si="5"/>
        <v>-32</v>
      </c>
      <c r="E41">
        <v>12394</v>
      </c>
      <c r="F41" s="4">
        <f t="shared" si="0"/>
        <v>0.66502119439824003</v>
      </c>
      <c r="G41" s="5">
        <f t="shared" si="1"/>
        <v>-41</v>
      </c>
      <c r="H41">
        <v>12481</v>
      </c>
      <c r="I41" s="4">
        <f t="shared" si="2"/>
        <v>0.75496007742559879</v>
      </c>
      <c r="J41" s="5">
        <f t="shared" si="3"/>
        <v>-24</v>
      </c>
      <c r="K41">
        <v>10661</v>
      </c>
      <c r="L41" s="4">
        <f t="shared" si="6"/>
        <v>0.59994372537985363</v>
      </c>
      <c r="M41" s="5">
        <f t="shared" si="7"/>
        <v>-41</v>
      </c>
      <c r="O41">
        <v>-47</v>
      </c>
      <c r="P41">
        <v>9204</v>
      </c>
      <c r="Q41">
        <v>638</v>
      </c>
    </row>
    <row r="42" spans="1:17" x14ac:dyDescent="0.25">
      <c r="A42" s="3">
        <v>43345</v>
      </c>
      <c r="B42">
        <v>12481</v>
      </c>
      <c r="C42" s="4">
        <f t="shared" si="4"/>
        <v>0.73987788250637265</v>
      </c>
      <c r="D42" s="5">
        <f t="shared" si="5"/>
        <v>-31</v>
      </c>
      <c r="E42">
        <v>13009</v>
      </c>
      <c r="F42" s="4">
        <f t="shared" si="0"/>
        <v>0.6980200676074475</v>
      </c>
      <c r="G42" s="5">
        <f t="shared" si="1"/>
        <v>-40</v>
      </c>
      <c r="H42">
        <v>12685</v>
      </c>
      <c r="I42" s="4">
        <f t="shared" si="2"/>
        <v>0.76729978224050321</v>
      </c>
      <c r="J42" s="5">
        <f t="shared" si="3"/>
        <v>-23</v>
      </c>
      <c r="K42">
        <v>11272</v>
      </c>
      <c r="L42" s="4">
        <f t="shared" si="6"/>
        <v>0.6343275182892516</v>
      </c>
      <c r="M42" s="5">
        <f t="shared" si="7"/>
        <v>-40</v>
      </c>
      <c r="O42">
        <v>-46</v>
      </c>
      <c r="P42">
        <v>9303</v>
      </c>
      <c r="Q42">
        <v>638</v>
      </c>
    </row>
    <row r="43" spans="1:17" x14ac:dyDescent="0.25">
      <c r="A43" s="3">
        <v>43346</v>
      </c>
      <c r="B43">
        <v>12212</v>
      </c>
      <c r="C43" s="4">
        <f t="shared" si="4"/>
        <v>0.72393147193076057</v>
      </c>
      <c r="D43" s="5">
        <f t="shared" si="5"/>
        <v>-30</v>
      </c>
      <c r="E43">
        <v>12872</v>
      </c>
      <c r="F43" s="4">
        <f t="shared" si="0"/>
        <v>0.69066909910393304</v>
      </c>
      <c r="G43" s="5">
        <f t="shared" si="1"/>
        <v>-39</v>
      </c>
      <c r="H43">
        <v>12884</v>
      </c>
      <c r="I43" s="4">
        <f t="shared" si="2"/>
        <v>0.77933704330994436</v>
      </c>
      <c r="J43" s="5">
        <f t="shared" si="3"/>
        <v>-22</v>
      </c>
      <c r="K43">
        <v>11187</v>
      </c>
      <c r="L43" s="4">
        <f t="shared" si="6"/>
        <v>0.62954417557681486</v>
      </c>
      <c r="M43" s="5">
        <f t="shared" si="7"/>
        <v>-39</v>
      </c>
      <c r="O43">
        <v>-45</v>
      </c>
      <c r="P43">
        <v>9696</v>
      </c>
      <c r="Q43">
        <v>638</v>
      </c>
    </row>
    <row r="44" spans="1:17" x14ac:dyDescent="0.25">
      <c r="A44" s="3">
        <v>43347</v>
      </c>
      <c r="B44">
        <v>12544</v>
      </c>
      <c r="C44" s="4">
        <f t="shared" si="4"/>
        <v>0.74361254371924834</v>
      </c>
      <c r="D44" s="5">
        <f t="shared" si="5"/>
        <v>-29</v>
      </c>
      <c r="E44">
        <v>12895</v>
      </c>
      <c r="F44" s="4">
        <f t="shared" si="0"/>
        <v>0.69190320330525301</v>
      </c>
      <c r="G44" s="5">
        <f t="shared" si="1"/>
        <v>-38</v>
      </c>
      <c r="H44">
        <v>12833</v>
      </c>
      <c r="I44" s="4">
        <f t="shared" si="2"/>
        <v>0.77625211710621822</v>
      </c>
      <c r="J44" s="5">
        <f t="shared" si="3"/>
        <v>-21</v>
      </c>
      <c r="K44">
        <v>11379</v>
      </c>
      <c r="L44" s="4">
        <f t="shared" si="6"/>
        <v>0.64034890264490718</v>
      </c>
      <c r="M44" s="5">
        <f t="shared" si="7"/>
        <v>-38</v>
      </c>
      <c r="O44">
        <v>-44</v>
      </c>
      <c r="P44">
        <v>9871</v>
      </c>
      <c r="Q44">
        <v>638</v>
      </c>
    </row>
    <row r="45" spans="1:17" x14ac:dyDescent="0.25">
      <c r="A45" s="3">
        <v>43348</v>
      </c>
      <c r="B45">
        <v>12730</v>
      </c>
      <c r="C45" s="4">
        <f t="shared" si="4"/>
        <v>0.75463868634773845</v>
      </c>
      <c r="D45" s="5">
        <f t="shared" si="5"/>
        <v>-28</v>
      </c>
      <c r="E45">
        <v>13901</v>
      </c>
      <c r="F45" s="4">
        <f t="shared" si="0"/>
        <v>0.74588184793689971</v>
      </c>
      <c r="G45" s="5">
        <f t="shared" si="1"/>
        <v>-37</v>
      </c>
      <c r="H45">
        <v>13089</v>
      </c>
      <c r="I45" s="4">
        <f t="shared" si="2"/>
        <v>0.79173723687394149</v>
      </c>
      <c r="J45" s="5">
        <f t="shared" si="3"/>
        <v>-20</v>
      </c>
      <c r="K45">
        <v>10831</v>
      </c>
      <c r="L45" s="4">
        <f t="shared" si="6"/>
        <v>0.60951041080472712</v>
      </c>
      <c r="M45" s="5">
        <f t="shared" si="7"/>
        <v>-37</v>
      </c>
      <c r="O45">
        <v>-43</v>
      </c>
      <c r="P45">
        <v>10077</v>
      </c>
      <c r="Q45">
        <v>638</v>
      </c>
    </row>
    <row r="46" spans="1:17" x14ac:dyDescent="0.25">
      <c r="A46" s="3">
        <v>43349</v>
      </c>
      <c r="B46">
        <v>12703</v>
      </c>
      <c r="C46" s="4">
        <f t="shared" si="4"/>
        <v>0.75303811725650605</v>
      </c>
      <c r="D46" s="5">
        <f t="shared" si="5"/>
        <v>-27</v>
      </c>
      <c r="E46">
        <v>13433</v>
      </c>
      <c r="F46" s="4">
        <f t="shared" si="0"/>
        <v>0.72077051027525885</v>
      </c>
      <c r="G46" s="5">
        <f t="shared" si="1"/>
        <v>-36</v>
      </c>
      <c r="H46">
        <v>13283</v>
      </c>
      <c r="I46" s="4">
        <f t="shared" si="2"/>
        <v>0.80347205419791923</v>
      </c>
      <c r="J46" s="5">
        <f t="shared" si="3"/>
        <v>-19</v>
      </c>
      <c r="K46">
        <v>11583</v>
      </c>
      <c r="L46" s="4">
        <f t="shared" si="6"/>
        <v>0.65182892515475521</v>
      </c>
      <c r="M46" s="5">
        <f t="shared" si="7"/>
        <v>-36</v>
      </c>
      <c r="O46">
        <v>-42</v>
      </c>
      <c r="P46">
        <v>10396</v>
      </c>
      <c r="Q46">
        <v>638</v>
      </c>
    </row>
    <row r="47" spans="1:17" x14ac:dyDescent="0.25">
      <c r="A47" s="3">
        <v>43350</v>
      </c>
      <c r="B47">
        <v>13001</v>
      </c>
      <c r="C47" s="4">
        <f t="shared" si="4"/>
        <v>0.77070365759677517</v>
      </c>
      <c r="D47" s="5">
        <f t="shared" si="5"/>
        <v>-26</v>
      </c>
      <c r="E47">
        <v>14069</v>
      </c>
      <c r="F47" s="4">
        <f t="shared" si="0"/>
        <v>0.75489617427697586</v>
      </c>
      <c r="G47" s="5">
        <f t="shared" si="1"/>
        <v>-35</v>
      </c>
      <c r="H47">
        <v>13112</v>
      </c>
      <c r="I47" s="4">
        <f t="shared" si="2"/>
        <v>0.79312847810307285</v>
      </c>
      <c r="J47" s="5">
        <f t="shared" si="3"/>
        <v>-18</v>
      </c>
      <c r="K47">
        <v>11374</v>
      </c>
      <c r="L47" s="4">
        <f t="shared" si="6"/>
        <v>0.64006752954417556</v>
      </c>
      <c r="M47" s="5">
        <f t="shared" si="7"/>
        <v>-35</v>
      </c>
      <c r="O47">
        <v>-41</v>
      </c>
      <c r="P47">
        <v>10751</v>
      </c>
      <c r="Q47">
        <v>638</v>
      </c>
    </row>
    <row r="48" spans="1:17" x14ac:dyDescent="0.25">
      <c r="A48" s="3">
        <v>43351</v>
      </c>
      <c r="B48">
        <v>13301</v>
      </c>
      <c r="C48" s="4">
        <f t="shared" si="4"/>
        <v>0.78848775861046894</v>
      </c>
      <c r="D48" s="5">
        <f t="shared" si="5"/>
        <v>-25</v>
      </c>
      <c r="E48">
        <v>14062</v>
      </c>
      <c r="F48" s="4">
        <f t="shared" si="0"/>
        <v>0.75452057734613942</v>
      </c>
      <c r="G48" s="5">
        <f t="shared" si="1"/>
        <v>-34</v>
      </c>
      <c r="H48">
        <v>13070</v>
      </c>
      <c r="I48" s="4">
        <f t="shared" si="2"/>
        <v>0.7905879506411807</v>
      </c>
      <c r="J48" s="5">
        <f t="shared" si="3"/>
        <v>-17</v>
      </c>
      <c r="K48">
        <v>12141</v>
      </c>
      <c r="L48" s="4">
        <f t="shared" si="6"/>
        <v>0.6832301631963984</v>
      </c>
      <c r="M48" s="5">
        <f t="shared" si="7"/>
        <v>-34</v>
      </c>
      <c r="O48">
        <v>-40</v>
      </c>
      <c r="P48">
        <v>11160</v>
      </c>
      <c r="Q48">
        <v>638</v>
      </c>
    </row>
    <row r="49" spans="1:17" x14ac:dyDescent="0.25">
      <c r="A49" s="3">
        <v>43352</v>
      </c>
      <c r="B49">
        <v>13250</v>
      </c>
      <c r="C49" s="4">
        <f t="shared" si="4"/>
        <v>0.78546446143814097</v>
      </c>
      <c r="D49" s="5">
        <f t="shared" si="5"/>
        <v>-24</v>
      </c>
      <c r="E49">
        <v>14336</v>
      </c>
      <c r="F49" s="4">
        <f t="shared" si="0"/>
        <v>0.76922251435316846</v>
      </c>
      <c r="G49" s="5">
        <f t="shared" si="1"/>
        <v>-33</v>
      </c>
      <c r="H49">
        <v>13650</v>
      </c>
      <c r="I49" s="4">
        <f t="shared" si="2"/>
        <v>0.82567142511492864</v>
      </c>
      <c r="J49" s="5">
        <f t="shared" si="3"/>
        <v>-16</v>
      </c>
      <c r="K49">
        <v>12091</v>
      </c>
      <c r="L49" s="4">
        <f t="shared" si="6"/>
        <v>0.68041643218908276</v>
      </c>
      <c r="M49" s="5">
        <f t="shared" si="7"/>
        <v>-33</v>
      </c>
      <c r="O49">
        <v>-39</v>
      </c>
      <c r="P49">
        <v>11193</v>
      </c>
      <c r="Q49">
        <v>638</v>
      </c>
    </row>
    <row r="50" spans="1:17" x14ac:dyDescent="0.25">
      <c r="A50" s="3">
        <v>43353</v>
      </c>
      <c r="B50">
        <v>13276</v>
      </c>
      <c r="C50" s="4">
        <f t="shared" si="4"/>
        <v>0.78700575019266106</v>
      </c>
      <c r="D50" s="5">
        <f t="shared" si="5"/>
        <v>-23</v>
      </c>
      <c r="E50">
        <v>14592</v>
      </c>
      <c r="F50" s="4">
        <f t="shared" si="0"/>
        <v>0.78295863068090354</v>
      </c>
      <c r="G50" s="5">
        <f t="shared" si="1"/>
        <v>-32</v>
      </c>
      <c r="H50">
        <v>14015</v>
      </c>
      <c r="I50" s="4">
        <f t="shared" si="2"/>
        <v>0.84774981853375275</v>
      </c>
      <c r="J50" s="5">
        <f t="shared" si="3"/>
        <v>-15</v>
      </c>
      <c r="K50">
        <v>12877</v>
      </c>
      <c r="L50" s="4">
        <f t="shared" si="6"/>
        <v>0.72464828362408551</v>
      </c>
      <c r="M50" s="5">
        <f t="shared" si="7"/>
        <v>-32</v>
      </c>
      <c r="O50">
        <v>-38</v>
      </c>
      <c r="P50">
        <v>11183</v>
      </c>
      <c r="Q50">
        <v>638</v>
      </c>
    </row>
    <row r="51" spans="1:17" x14ac:dyDescent="0.25">
      <c r="A51" s="3">
        <v>43354</v>
      </c>
      <c r="B51">
        <v>13509</v>
      </c>
      <c r="C51" s="4">
        <f t="shared" si="4"/>
        <v>0.80081806864662997</v>
      </c>
      <c r="D51" s="5">
        <f t="shared" si="5"/>
        <v>-22</v>
      </c>
      <c r="E51">
        <v>14901</v>
      </c>
      <c r="F51" s="4">
        <f t="shared" si="0"/>
        <v>0.79953855234211513</v>
      </c>
      <c r="G51" s="5">
        <f t="shared" si="1"/>
        <v>-31</v>
      </c>
      <c r="H51">
        <v>13671</v>
      </c>
      <c r="I51" s="4">
        <f t="shared" si="2"/>
        <v>0.82694168884587471</v>
      </c>
      <c r="J51" s="5">
        <f t="shared" si="3"/>
        <v>-14</v>
      </c>
      <c r="K51">
        <v>12126</v>
      </c>
      <c r="L51" s="4">
        <f t="shared" si="6"/>
        <v>0.68238604389420376</v>
      </c>
      <c r="M51" s="5">
        <f t="shared" si="7"/>
        <v>-31</v>
      </c>
      <c r="O51">
        <v>-37</v>
      </c>
      <c r="P51">
        <v>11519</v>
      </c>
      <c r="Q51">
        <v>638</v>
      </c>
    </row>
    <row r="52" spans="1:17" x14ac:dyDescent="0.25">
      <c r="A52" s="3">
        <v>43355</v>
      </c>
      <c r="B52">
        <v>12710</v>
      </c>
      <c r="C52" s="4">
        <f t="shared" si="4"/>
        <v>0.75345307961349217</v>
      </c>
      <c r="D52" s="5">
        <f t="shared" si="5"/>
        <v>-21</v>
      </c>
      <c r="E52">
        <v>14375</v>
      </c>
      <c r="F52" s="4">
        <f t="shared" si="0"/>
        <v>0.77131512582497186</v>
      </c>
      <c r="G52" s="5">
        <f t="shared" si="1"/>
        <v>-30</v>
      </c>
      <c r="H52">
        <v>13757</v>
      </c>
      <c r="I52" s="4">
        <f t="shared" si="2"/>
        <v>0.83214372126784419</v>
      </c>
      <c r="J52" s="5">
        <f t="shared" si="3"/>
        <v>-13</v>
      </c>
      <c r="K52">
        <v>12904</v>
      </c>
      <c r="L52" s="4">
        <f t="shared" si="6"/>
        <v>0.72616769836803596</v>
      </c>
      <c r="M52" s="5">
        <f t="shared" si="7"/>
        <v>-30</v>
      </c>
      <c r="O52">
        <v>-36</v>
      </c>
      <c r="P52">
        <v>11702</v>
      </c>
      <c r="Q52">
        <v>638</v>
      </c>
    </row>
    <row r="53" spans="1:17" x14ac:dyDescent="0.25">
      <c r="A53" s="3">
        <v>43356</v>
      </c>
      <c r="B53">
        <v>13432</v>
      </c>
      <c r="C53" s="4">
        <f t="shared" si="4"/>
        <v>0.7962534827197818</v>
      </c>
      <c r="D53" s="5">
        <f t="shared" si="5"/>
        <v>-20</v>
      </c>
      <c r="E53">
        <v>14314</v>
      </c>
      <c r="F53" s="4">
        <f t="shared" si="0"/>
        <v>0.76804206685625365</v>
      </c>
      <c r="G53" s="5">
        <f t="shared" si="1"/>
        <v>-29</v>
      </c>
      <c r="H53">
        <v>13788</v>
      </c>
      <c r="I53" s="4">
        <f t="shared" si="2"/>
        <v>0.83401887248971696</v>
      </c>
      <c r="J53" s="5">
        <f t="shared" si="3"/>
        <v>-12</v>
      </c>
      <c r="K53">
        <v>12614</v>
      </c>
      <c r="L53" s="4">
        <f t="shared" si="6"/>
        <v>0.70984805852560495</v>
      </c>
      <c r="M53" s="5">
        <f t="shared" si="7"/>
        <v>-29</v>
      </c>
      <c r="O53">
        <v>-35</v>
      </c>
      <c r="P53">
        <v>12049</v>
      </c>
      <c r="Q53">
        <v>638</v>
      </c>
    </row>
    <row r="54" spans="1:17" x14ac:dyDescent="0.25">
      <c r="A54" s="3">
        <v>43357</v>
      </c>
      <c r="B54">
        <v>13448</v>
      </c>
      <c r="C54" s="4">
        <f t="shared" si="4"/>
        <v>0.7972019681071788</v>
      </c>
      <c r="D54" s="5">
        <f t="shared" si="5"/>
        <v>-19</v>
      </c>
      <c r="E54">
        <v>15030</v>
      </c>
      <c r="F54" s="4">
        <f t="shared" si="0"/>
        <v>0.80646026721038799</v>
      </c>
      <c r="G54" s="5">
        <f t="shared" si="1"/>
        <v>-28</v>
      </c>
      <c r="H54">
        <v>14740</v>
      </c>
      <c r="I54" s="4">
        <f t="shared" si="2"/>
        <v>0.89160416162593759</v>
      </c>
      <c r="J54" s="5">
        <f t="shared" si="3"/>
        <v>-11</v>
      </c>
      <c r="K54">
        <v>13256</v>
      </c>
      <c r="L54" s="4">
        <f t="shared" si="6"/>
        <v>0.74597636465953854</v>
      </c>
      <c r="M54" s="5">
        <f t="shared" si="7"/>
        <v>-28</v>
      </c>
      <c r="O54">
        <v>-34</v>
      </c>
      <c r="P54">
        <v>12470</v>
      </c>
      <c r="Q54">
        <v>638</v>
      </c>
    </row>
    <row r="55" spans="1:17" x14ac:dyDescent="0.25">
      <c r="A55" s="3">
        <v>43358</v>
      </c>
      <c r="B55">
        <v>13997</v>
      </c>
      <c r="C55" s="4">
        <f t="shared" si="4"/>
        <v>0.82974687296223848</v>
      </c>
      <c r="D55" s="5">
        <f t="shared" si="5"/>
        <v>-18</v>
      </c>
      <c r="E55">
        <v>14820</v>
      </c>
      <c r="F55" s="4">
        <f t="shared" si="0"/>
        <v>0.79519235928529275</v>
      </c>
      <c r="G55" s="5">
        <f t="shared" si="1"/>
        <v>-27</v>
      </c>
      <c r="H55">
        <v>14742</v>
      </c>
      <c r="I55" s="4">
        <f t="shared" si="2"/>
        <v>0.89172513912412288</v>
      </c>
      <c r="J55" s="5">
        <f t="shared" si="3"/>
        <v>-10</v>
      </c>
      <c r="K55">
        <v>12996</v>
      </c>
      <c r="L55" s="4">
        <f t="shared" si="6"/>
        <v>0.73134496342149691</v>
      </c>
      <c r="M55" s="5">
        <f t="shared" si="7"/>
        <v>-27</v>
      </c>
      <c r="O55">
        <v>-33</v>
      </c>
      <c r="P55">
        <v>12501</v>
      </c>
      <c r="Q55">
        <v>638</v>
      </c>
    </row>
    <row r="56" spans="1:17" x14ac:dyDescent="0.25">
      <c r="A56" s="3">
        <v>43359</v>
      </c>
      <c r="B56">
        <v>14889</v>
      </c>
      <c r="C56" s="4">
        <f t="shared" si="4"/>
        <v>0.88262493330962122</v>
      </c>
      <c r="D56" s="5">
        <f t="shared" si="5"/>
        <v>-17</v>
      </c>
      <c r="E56">
        <v>15371</v>
      </c>
      <c r="F56" s="4">
        <f t="shared" si="0"/>
        <v>0.82475720341256642</v>
      </c>
      <c r="G56" s="5">
        <f t="shared" si="1"/>
        <v>-26</v>
      </c>
      <c r="H56">
        <v>14546</v>
      </c>
      <c r="I56" s="4">
        <f t="shared" si="2"/>
        <v>0.87986934430195984</v>
      </c>
      <c r="J56" s="5">
        <f t="shared" si="3"/>
        <v>-9</v>
      </c>
      <c r="K56">
        <v>13523</v>
      </c>
      <c r="L56" s="4">
        <f t="shared" si="6"/>
        <v>0.76100168823860437</v>
      </c>
      <c r="M56" s="5">
        <f t="shared" si="7"/>
        <v>-26</v>
      </c>
      <c r="O56">
        <v>-32</v>
      </c>
      <c r="P56">
        <v>12987</v>
      </c>
      <c r="Q56">
        <v>638</v>
      </c>
    </row>
    <row r="57" spans="1:17" x14ac:dyDescent="0.25">
      <c r="A57" s="3">
        <v>43360</v>
      </c>
      <c r="B57">
        <v>13048</v>
      </c>
      <c r="C57" s="4">
        <f t="shared" si="4"/>
        <v>0.77348983342225386</v>
      </c>
      <c r="D57" s="5">
        <f t="shared" si="5"/>
        <v>-16</v>
      </c>
      <c r="E57">
        <v>15284</v>
      </c>
      <c r="F57" s="4">
        <f t="shared" si="0"/>
        <v>0.82008907012931265</v>
      </c>
      <c r="G57" s="5">
        <f t="shared" si="1"/>
        <v>-25</v>
      </c>
      <c r="H57">
        <v>14275</v>
      </c>
      <c r="I57" s="4">
        <f t="shared" si="2"/>
        <v>0.8634768932978466</v>
      </c>
      <c r="J57" s="5">
        <f t="shared" si="3"/>
        <v>-8</v>
      </c>
      <c r="K57">
        <v>13567</v>
      </c>
      <c r="L57" s="4">
        <f t="shared" si="6"/>
        <v>0.76347777152504226</v>
      </c>
      <c r="M57" s="5">
        <f t="shared" si="7"/>
        <v>-25</v>
      </c>
      <c r="O57">
        <v>-31</v>
      </c>
      <c r="P57">
        <v>13021</v>
      </c>
      <c r="Q57">
        <v>638</v>
      </c>
    </row>
    <row r="58" spans="1:17" x14ac:dyDescent="0.25">
      <c r="A58" s="3">
        <v>43361</v>
      </c>
      <c r="B58">
        <v>14245</v>
      </c>
      <c r="C58" s="4">
        <f t="shared" si="4"/>
        <v>0.84444839646689196</v>
      </c>
      <c r="D58" s="5">
        <f t="shared" si="5"/>
        <v>-15</v>
      </c>
      <c r="E58">
        <v>15688</v>
      </c>
      <c r="F58" s="4">
        <f t="shared" si="0"/>
        <v>0.84176637870901971</v>
      </c>
      <c r="G58" s="5">
        <f t="shared" si="1"/>
        <v>-24</v>
      </c>
      <c r="H58">
        <v>14845</v>
      </c>
      <c r="I58" s="4">
        <f t="shared" si="2"/>
        <v>0.89795548028066785</v>
      </c>
      <c r="J58" s="5">
        <f t="shared" si="3"/>
        <v>-7</v>
      </c>
      <c r="K58">
        <v>13830</v>
      </c>
      <c r="L58" s="4">
        <f t="shared" si="6"/>
        <v>0.77827799662352282</v>
      </c>
      <c r="M58" s="5">
        <f t="shared" si="7"/>
        <v>-24</v>
      </c>
      <c r="O58">
        <v>-30</v>
      </c>
      <c r="P58">
        <v>12848</v>
      </c>
      <c r="Q58">
        <v>638</v>
      </c>
    </row>
    <row r="59" spans="1:17" x14ac:dyDescent="0.25">
      <c r="A59" s="3">
        <v>43362</v>
      </c>
      <c r="B59">
        <v>14200</v>
      </c>
      <c r="C59" s="4">
        <f t="shared" si="4"/>
        <v>0.84178078131483791</v>
      </c>
      <c r="D59" s="5">
        <f t="shared" si="5"/>
        <v>-14</v>
      </c>
      <c r="E59">
        <v>15362</v>
      </c>
      <c r="F59" s="4">
        <f t="shared" si="0"/>
        <v>0.82427429307291944</v>
      </c>
      <c r="G59" s="5">
        <f t="shared" si="1"/>
        <v>-23</v>
      </c>
      <c r="H59">
        <v>14637</v>
      </c>
      <c r="I59" s="4">
        <f t="shared" si="2"/>
        <v>0.88537382046939272</v>
      </c>
      <c r="J59" s="5">
        <f t="shared" si="3"/>
        <v>-6</v>
      </c>
      <c r="K59">
        <v>15008</v>
      </c>
      <c r="L59" s="4">
        <f t="shared" si="6"/>
        <v>0.84456949915588064</v>
      </c>
      <c r="M59" s="5">
        <f t="shared" si="7"/>
        <v>-23</v>
      </c>
      <c r="O59">
        <v>-29</v>
      </c>
      <c r="P59">
        <v>13038</v>
      </c>
      <c r="Q59">
        <v>638</v>
      </c>
    </row>
    <row r="60" spans="1:17" x14ac:dyDescent="0.25">
      <c r="A60" s="3">
        <v>43363</v>
      </c>
      <c r="B60">
        <v>14526</v>
      </c>
      <c r="C60" s="4">
        <f t="shared" si="4"/>
        <v>0.86110617108305176</v>
      </c>
      <c r="D60" s="5">
        <f t="shared" si="5"/>
        <v>-13</v>
      </c>
      <c r="E60">
        <v>15377</v>
      </c>
      <c r="F60" s="4">
        <f t="shared" si="0"/>
        <v>0.8250791436389977</v>
      </c>
      <c r="G60" s="5">
        <f t="shared" si="1"/>
        <v>-22</v>
      </c>
      <c r="H60">
        <v>15208</v>
      </c>
      <c r="I60" s="4">
        <f t="shared" si="2"/>
        <v>0.91991289620130656</v>
      </c>
      <c r="J60" s="5">
        <f t="shared" si="3"/>
        <v>-5</v>
      </c>
      <c r="K60">
        <v>11292</v>
      </c>
      <c r="L60" s="4">
        <f t="shared" si="6"/>
        <v>0.63545301069217786</v>
      </c>
      <c r="M60" s="5">
        <f t="shared" si="7"/>
        <v>-22</v>
      </c>
      <c r="O60">
        <v>-28</v>
      </c>
      <c r="P60">
        <v>13590</v>
      </c>
      <c r="Q60">
        <v>638</v>
      </c>
    </row>
    <row r="61" spans="1:17" x14ac:dyDescent="0.25">
      <c r="A61" s="3">
        <v>43364</v>
      </c>
      <c r="B61">
        <v>14390</v>
      </c>
      <c r="C61" s="4">
        <f t="shared" si="4"/>
        <v>0.8530440452901773</v>
      </c>
      <c r="D61" s="5">
        <f t="shared" si="5"/>
        <v>-12</v>
      </c>
      <c r="E61">
        <v>15918</v>
      </c>
      <c r="F61" s="4">
        <f t="shared" si="0"/>
        <v>0.85410742072221923</v>
      </c>
      <c r="G61" s="5">
        <f t="shared" si="1"/>
        <v>-21</v>
      </c>
      <c r="H61">
        <v>14831</v>
      </c>
      <c r="I61" s="4">
        <f t="shared" si="2"/>
        <v>0.89710863779337047</v>
      </c>
      <c r="J61" s="5">
        <f t="shared" si="3"/>
        <v>-4</v>
      </c>
      <c r="K61">
        <v>15213</v>
      </c>
      <c r="L61" s="4">
        <f t="shared" si="6"/>
        <v>0.85610579628587502</v>
      </c>
      <c r="M61" s="5">
        <f t="shared" si="7"/>
        <v>-21</v>
      </c>
      <c r="O61">
        <v>-27</v>
      </c>
      <c r="P61">
        <v>13395</v>
      </c>
      <c r="Q61">
        <v>638</v>
      </c>
    </row>
    <row r="62" spans="1:17" x14ac:dyDescent="0.25">
      <c r="A62" s="3">
        <v>43365</v>
      </c>
      <c r="B62">
        <v>15300</v>
      </c>
      <c r="C62" s="4">
        <f t="shared" si="4"/>
        <v>0.90698915169838168</v>
      </c>
      <c r="D62" s="5">
        <f t="shared" si="5"/>
        <v>-11</v>
      </c>
      <c r="E62">
        <v>16197</v>
      </c>
      <c r="F62" s="4">
        <f t="shared" si="0"/>
        <v>0.8690776412512744</v>
      </c>
      <c r="G62" s="5">
        <f t="shared" si="1"/>
        <v>-20</v>
      </c>
      <c r="H62">
        <v>15507</v>
      </c>
      <c r="I62" s="4">
        <f t="shared" si="2"/>
        <v>0.93799903218001457</v>
      </c>
      <c r="J62" s="5">
        <f t="shared" si="3"/>
        <v>-3</v>
      </c>
      <c r="K62">
        <f>AVERAGE(K61,K63)</f>
        <v>14842.5</v>
      </c>
      <c r="L62" s="4">
        <f t="shared" si="6"/>
        <v>0.83525604952166577</v>
      </c>
      <c r="M62" s="5">
        <f t="shared" si="7"/>
        <v>-20</v>
      </c>
      <c r="O62">
        <v>-26</v>
      </c>
      <c r="P62">
        <v>13786</v>
      </c>
      <c r="Q62">
        <v>638</v>
      </c>
    </row>
    <row r="63" spans="1:17" x14ac:dyDescent="0.25">
      <c r="A63" s="3">
        <v>43366</v>
      </c>
      <c r="B63">
        <v>14815</v>
      </c>
      <c r="C63" s="4">
        <f t="shared" si="4"/>
        <v>0.87823818839291012</v>
      </c>
      <c r="D63" s="5">
        <f t="shared" si="5"/>
        <v>-10</v>
      </c>
      <c r="E63">
        <v>15602</v>
      </c>
      <c r="F63" s="4">
        <f t="shared" si="0"/>
        <v>0.83715190213017121</v>
      </c>
      <c r="G63" s="5">
        <f t="shared" si="1"/>
        <v>-19</v>
      </c>
      <c r="H63">
        <v>15539</v>
      </c>
      <c r="I63" s="4">
        <f t="shared" si="2"/>
        <v>0.93993467215097992</v>
      </c>
      <c r="J63" s="5">
        <f t="shared" si="3"/>
        <v>-2</v>
      </c>
      <c r="K63">
        <v>14472</v>
      </c>
      <c r="L63" s="4">
        <f t="shared" si="6"/>
        <v>0.8144063027574564</v>
      </c>
      <c r="M63" s="5">
        <f t="shared" si="7"/>
        <v>-19</v>
      </c>
      <c r="O63">
        <v>-25</v>
      </c>
      <c r="P63">
        <v>13917</v>
      </c>
      <c r="Q63">
        <v>638</v>
      </c>
    </row>
    <row r="64" spans="1:17" x14ac:dyDescent="0.25">
      <c r="A64" s="3">
        <v>43367</v>
      </c>
      <c r="B64">
        <f>AVERAGE(B63,B65)</f>
        <v>15052</v>
      </c>
      <c r="C64" s="4">
        <f t="shared" si="4"/>
        <v>0.89228762819372809</v>
      </c>
      <c r="D64" s="5">
        <f t="shared" si="5"/>
        <v>-9</v>
      </c>
      <c r="E64">
        <v>15935</v>
      </c>
      <c r="F64" s="4">
        <f t="shared" si="0"/>
        <v>0.85501958469710793</v>
      </c>
      <c r="G64" s="5">
        <f t="shared" si="1"/>
        <v>-18</v>
      </c>
      <c r="H64">
        <v>16017</v>
      </c>
      <c r="I64" s="4">
        <f t="shared" si="2"/>
        <v>0.96884829421727559</v>
      </c>
      <c r="J64" s="5">
        <f t="shared" si="3"/>
        <v>-1</v>
      </c>
      <c r="K64">
        <v>15583</v>
      </c>
      <c r="L64" s="4">
        <f t="shared" si="6"/>
        <v>0.87692740574001127</v>
      </c>
      <c r="M64" s="5">
        <f t="shared" si="7"/>
        <v>-18</v>
      </c>
      <c r="O64">
        <v>-24</v>
      </c>
      <c r="P64">
        <v>14000</v>
      </c>
      <c r="Q64">
        <v>638</v>
      </c>
    </row>
    <row r="65" spans="1:17" x14ac:dyDescent="0.25">
      <c r="A65" s="3">
        <v>43368</v>
      </c>
      <c r="B65">
        <v>15289</v>
      </c>
      <c r="C65" s="4">
        <f t="shared" si="4"/>
        <v>0.90633706799454616</v>
      </c>
      <c r="D65" s="5">
        <f t="shared" si="5"/>
        <v>-8</v>
      </c>
      <c r="E65">
        <v>16031</v>
      </c>
      <c r="F65" s="4">
        <f t="shared" si="0"/>
        <v>0.86017062832000857</v>
      </c>
      <c r="G65" s="5">
        <f t="shared" si="1"/>
        <v>-17</v>
      </c>
      <c r="H65" s="6">
        <v>16532</v>
      </c>
      <c r="I65" s="4">
        <f t="shared" si="2"/>
        <v>1</v>
      </c>
      <c r="J65" s="5">
        <f t="shared" si="3"/>
        <v>0</v>
      </c>
      <c r="K65">
        <v>15676</v>
      </c>
      <c r="L65" s="4">
        <f t="shared" si="6"/>
        <v>0.88216094541361845</v>
      </c>
      <c r="M65" s="5">
        <f t="shared" si="7"/>
        <v>-17</v>
      </c>
      <c r="O65">
        <v>-23</v>
      </c>
      <c r="P65">
        <v>14352</v>
      </c>
      <c r="Q65">
        <v>638</v>
      </c>
    </row>
    <row r="66" spans="1:17" x14ac:dyDescent="0.25">
      <c r="A66" s="3">
        <v>43369</v>
      </c>
      <c r="B66">
        <v>14824</v>
      </c>
      <c r="C66" s="4">
        <f t="shared" si="4"/>
        <v>0.87877171142332089</v>
      </c>
      <c r="D66" s="5">
        <f t="shared" si="5"/>
        <v>-7</v>
      </c>
      <c r="E66">
        <v>15803</v>
      </c>
      <c r="F66" s="4">
        <f t="shared" si="0"/>
        <v>0.84793689971561947</v>
      </c>
      <c r="G66" s="5">
        <f t="shared" si="1"/>
        <v>-16</v>
      </c>
      <c r="H66">
        <v>15478</v>
      </c>
      <c r="I66" s="4">
        <f t="shared" si="2"/>
        <v>0.9362448584563271</v>
      </c>
      <c r="J66" s="5">
        <f t="shared" si="3"/>
        <v>1</v>
      </c>
      <c r="K66">
        <v>15152</v>
      </c>
      <c r="L66" s="4">
        <f t="shared" si="6"/>
        <v>0.85267304445694991</v>
      </c>
      <c r="M66" s="5">
        <f t="shared" si="7"/>
        <v>-16</v>
      </c>
      <c r="O66">
        <v>-22</v>
      </c>
      <c r="P66">
        <v>14223</v>
      </c>
      <c r="Q66">
        <v>782</v>
      </c>
    </row>
    <row r="67" spans="1:17" x14ac:dyDescent="0.25">
      <c r="A67" s="3">
        <v>43370</v>
      </c>
      <c r="B67">
        <v>15029</v>
      </c>
      <c r="C67" s="4">
        <f t="shared" si="4"/>
        <v>0.89092418044934496</v>
      </c>
      <c r="D67" s="5">
        <f t="shared" si="5"/>
        <v>-6</v>
      </c>
      <c r="E67">
        <v>15258</v>
      </c>
      <c r="F67" s="4">
        <f t="shared" ref="F67:F130" si="8">+E67/MAX(E$3:E$124)</f>
        <v>0.81869399581477709</v>
      </c>
      <c r="G67" s="5">
        <f t="shared" ref="G67:G130" si="9">+A67-$A$82</f>
        <v>-15</v>
      </c>
      <c r="H67">
        <v>15559</v>
      </c>
      <c r="I67" s="4">
        <f t="shared" ref="I67:I130" si="10">+H67/MAX(H$3:H$124)</f>
        <v>0.9411444471328333</v>
      </c>
      <c r="J67" s="5">
        <f t="shared" ref="J67:J130" si="11">+A67-$A$65</f>
        <v>2</v>
      </c>
      <c r="K67">
        <v>16689</v>
      </c>
      <c r="L67" s="4">
        <f t="shared" si="6"/>
        <v>0.93916713562183451</v>
      </c>
      <c r="M67" s="5">
        <f t="shared" si="7"/>
        <v>-15</v>
      </c>
      <c r="O67">
        <v>-21</v>
      </c>
      <c r="P67">
        <v>14655</v>
      </c>
      <c r="Q67">
        <v>638</v>
      </c>
    </row>
    <row r="68" spans="1:17" x14ac:dyDescent="0.25">
      <c r="A68" s="3">
        <v>43371</v>
      </c>
      <c r="B68">
        <v>15249</v>
      </c>
      <c r="C68" s="4">
        <f t="shared" ref="C68:C124" si="12">+B68/MAX($B$3:$B$124)</f>
        <v>0.90396585452605371</v>
      </c>
      <c r="D68" s="5">
        <f t="shared" ref="D68:D124" si="13">A68-$A$73</f>
        <v>-5</v>
      </c>
      <c r="E68">
        <v>15524</v>
      </c>
      <c r="F68" s="4">
        <f t="shared" si="8"/>
        <v>0.83296667918656431</v>
      </c>
      <c r="G68" s="5">
        <f t="shared" si="9"/>
        <v>-14</v>
      </c>
      <c r="H68">
        <v>15818</v>
      </c>
      <c r="I68" s="4">
        <f t="shared" si="10"/>
        <v>0.95681103314783456</v>
      </c>
      <c r="J68" s="5">
        <f t="shared" si="11"/>
        <v>3</v>
      </c>
      <c r="K68">
        <v>16247</v>
      </c>
      <c r="L68" s="4">
        <f t="shared" si="6"/>
        <v>0.9142937535171638</v>
      </c>
      <c r="M68" s="5">
        <f t="shared" si="7"/>
        <v>-14</v>
      </c>
      <c r="O68">
        <v>-20</v>
      </c>
      <c r="P68">
        <v>14710</v>
      </c>
      <c r="Q68">
        <v>638</v>
      </c>
    </row>
    <row r="69" spans="1:17" x14ac:dyDescent="0.25">
      <c r="A69" s="3">
        <v>43372</v>
      </c>
      <c r="B69">
        <v>15666</v>
      </c>
      <c r="C69" s="4">
        <f t="shared" si="12"/>
        <v>0.92868575493508798</v>
      </c>
      <c r="D69" s="5">
        <f t="shared" si="13"/>
        <v>-4</v>
      </c>
      <c r="E69">
        <v>16081</v>
      </c>
      <c r="F69" s="4">
        <f t="shared" si="8"/>
        <v>0.86285346354026937</v>
      </c>
      <c r="G69" s="5">
        <f t="shared" si="9"/>
        <v>-13</v>
      </c>
      <c r="H69">
        <v>15118</v>
      </c>
      <c r="I69" s="4">
        <f t="shared" si="10"/>
        <v>0.91446890878296638</v>
      </c>
      <c r="J69" s="5">
        <f t="shared" si="11"/>
        <v>4</v>
      </c>
      <c r="K69">
        <v>16108</v>
      </c>
      <c r="L69" s="4">
        <f t="shared" ref="L69:L132" si="14">+K69/MAX(K$3:K$124)</f>
        <v>0.90647158131682615</v>
      </c>
      <c r="M69" s="5">
        <f t="shared" si="7"/>
        <v>-13</v>
      </c>
      <c r="O69">
        <v>-19</v>
      </c>
      <c r="P69">
        <v>14452</v>
      </c>
      <c r="Q69">
        <v>638</v>
      </c>
    </row>
    <row r="70" spans="1:17" x14ac:dyDescent="0.25">
      <c r="A70" s="3">
        <v>43373</v>
      </c>
      <c r="B70">
        <f>AVERAGE(B69,B71)</f>
        <v>15730.5</v>
      </c>
      <c r="C70" s="4">
        <f t="shared" si="12"/>
        <v>0.93250933665303215</v>
      </c>
      <c r="D70" s="5">
        <f t="shared" si="13"/>
        <v>-3</v>
      </c>
      <c r="E70">
        <v>15665</v>
      </c>
      <c r="F70" s="4">
        <f t="shared" si="8"/>
        <v>0.84053227450769974</v>
      </c>
      <c r="G70" s="5">
        <f t="shared" si="9"/>
        <v>-12</v>
      </c>
      <c r="H70">
        <v>15389</v>
      </c>
      <c r="I70" s="4">
        <f t="shared" si="10"/>
        <v>0.93086135978707962</v>
      </c>
      <c r="J70" s="5">
        <f t="shared" si="11"/>
        <v>5</v>
      </c>
      <c r="K70">
        <v>16388.5</v>
      </c>
      <c r="L70" s="4">
        <f t="shared" si="14"/>
        <v>0.92225661226786715</v>
      </c>
      <c r="M70" s="5">
        <f t="shared" ref="M70:M133" si="15">+A70-$A$82</f>
        <v>-12</v>
      </c>
      <c r="O70">
        <v>-18</v>
      </c>
      <c r="P70">
        <v>14877</v>
      </c>
      <c r="Q70">
        <v>638</v>
      </c>
    </row>
    <row r="71" spans="1:17" x14ac:dyDescent="0.25">
      <c r="A71" s="3">
        <v>43374</v>
      </c>
      <c r="B71">
        <v>15795</v>
      </c>
      <c r="C71" s="4">
        <f t="shared" si="12"/>
        <v>0.93633291837097632</v>
      </c>
      <c r="D71" s="5">
        <f t="shared" si="13"/>
        <v>-2</v>
      </c>
      <c r="E71">
        <v>15908</v>
      </c>
      <c r="F71" s="4">
        <f t="shared" si="8"/>
        <v>0.8535708536781671</v>
      </c>
      <c r="G71" s="5">
        <f t="shared" si="9"/>
        <v>-11</v>
      </c>
      <c r="H71">
        <v>15429</v>
      </c>
      <c r="I71" s="4">
        <f t="shared" si="10"/>
        <v>0.93328090975078637</v>
      </c>
      <c r="J71" s="5">
        <f t="shared" si="11"/>
        <v>6</v>
      </c>
      <c r="K71">
        <v>16388.5</v>
      </c>
      <c r="L71" s="4">
        <f t="shared" si="14"/>
        <v>0.92225661226786715</v>
      </c>
      <c r="M71" s="5">
        <f t="shared" si="15"/>
        <v>-11</v>
      </c>
      <c r="O71">
        <v>-17</v>
      </c>
      <c r="P71">
        <v>14926</v>
      </c>
      <c r="Q71">
        <v>638</v>
      </c>
    </row>
    <row r="72" spans="1:17" x14ac:dyDescent="0.25">
      <c r="A72" s="3">
        <v>43375</v>
      </c>
      <c r="B72">
        <v>15986</v>
      </c>
      <c r="C72" s="4">
        <f t="shared" si="12"/>
        <v>0.94765546268302803</v>
      </c>
      <c r="D72" s="5">
        <f t="shared" si="13"/>
        <v>-1</v>
      </c>
      <c r="E72">
        <v>16010</v>
      </c>
      <c r="F72" s="4">
        <f t="shared" si="8"/>
        <v>0.85904383752749902</v>
      </c>
      <c r="G72" s="5">
        <f t="shared" si="9"/>
        <v>-10</v>
      </c>
      <c r="H72">
        <v>15714</v>
      </c>
      <c r="I72" s="4">
        <f t="shared" si="10"/>
        <v>0.95052020324219699</v>
      </c>
      <c r="J72" s="5">
        <f t="shared" si="11"/>
        <v>7</v>
      </c>
      <c r="K72">
        <v>16802</v>
      </c>
      <c r="L72" s="4">
        <f t="shared" si="14"/>
        <v>0.94552616769836806</v>
      </c>
      <c r="M72" s="5">
        <f t="shared" si="15"/>
        <v>-10</v>
      </c>
      <c r="O72">
        <v>-16</v>
      </c>
      <c r="P72">
        <v>14868</v>
      </c>
      <c r="Q72">
        <v>638</v>
      </c>
    </row>
    <row r="73" spans="1:17" x14ac:dyDescent="0.25">
      <c r="A73" s="3">
        <v>43376</v>
      </c>
      <c r="B73" s="6">
        <v>16869</v>
      </c>
      <c r="C73" s="4">
        <f t="shared" si="12"/>
        <v>1</v>
      </c>
      <c r="D73" s="5">
        <f t="shared" si="13"/>
        <v>0</v>
      </c>
      <c r="E73">
        <v>16201</v>
      </c>
      <c r="F73" s="4">
        <f t="shared" si="8"/>
        <v>0.86929226806889526</v>
      </c>
      <c r="G73" s="5">
        <f t="shared" si="9"/>
        <v>-9</v>
      </c>
      <c r="H73">
        <v>15924</v>
      </c>
      <c r="I73" s="4">
        <f t="shared" si="10"/>
        <v>0.96322284055165741</v>
      </c>
      <c r="J73" s="5">
        <f t="shared" si="11"/>
        <v>8</v>
      </c>
      <c r="K73">
        <v>16516</v>
      </c>
      <c r="L73" s="4">
        <f t="shared" si="14"/>
        <v>0.92943162633652221</v>
      </c>
      <c r="M73" s="5">
        <f t="shared" si="15"/>
        <v>-9</v>
      </c>
      <c r="O73">
        <v>-15</v>
      </c>
      <c r="P73">
        <v>15321</v>
      </c>
      <c r="Q73">
        <v>638</v>
      </c>
    </row>
    <row r="74" spans="1:17" x14ac:dyDescent="0.25">
      <c r="A74" s="3">
        <v>43377</v>
      </c>
      <c r="B74">
        <v>14567</v>
      </c>
      <c r="C74" s="4">
        <f t="shared" si="12"/>
        <v>0.86353666488825653</v>
      </c>
      <c r="D74" s="5">
        <f t="shared" si="13"/>
        <v>1</v>
      </c>
      <c r="E74">
        <v>16969</v>
      </c>
      <c r="F74" s="4">
        <f t="shared" si="8"/>
        <v>0.91050061705210061</v>
      </c>
      <c r="G74" s="5">
        <f t="shared" si="9"/>
        <v>-8</v>
      </c>
      <c r="H74">
        <v>15740</v>
      </c>
      <c r="I74" s="4">
        <f t="shared" si="10"/>
        <v>0.95209291071860636</v>
      </c>
      <c r="J74" s="5">
        <f t="shared" si="11"/>
        <v>9</v>
      </c>
      <c r="K74">
        <v>17204</v>
      </c>
      <c r="L74" s="4">
        <f t="shared" si="14"/>
        <v>0.96814856499718627</v>
      </c>
      <c r="M74" s="5">
        <f t="shared" si="15"/>
        <v>-8</v>
      </c>
      <c r="O74">
        <v>-14</v>
      </c>
      <c r="P74">
        <v>15147</v>
      </c>
      <c r="Q74">
        <v>638</v>
      </c>
    </row>
    <row r="75" spans="1:17" x14ac:dyDescent="0.25">
      <c r="A75" s="3">
        <v>43378</v>
      </c>
      <c r="B75">
        <v>15273</v>
      </c>
      <c r="C75" s="4">
        <f t="shared" si="12"/>
        <v>0.90538858260714916</v>
      </c>
      <c r="D75" s="5">
        <f t="shared" si="13"/>
        <v>2</v>
      </c>
      <c r="E75">
        <v>17015</v>
      </c>
      <c r="F75" s="4">
        <f t="shared" si="8"/>
        <v>0.91296882545474056</v>
      </c>
      <c r="G75" s="5">
        <f t="shared" si="9"/>
        <v>-7</v>
      </c>
      <c r="H75">
        <v>15526</v>
      </c>
      <c r="I75" s="4">
        <f t="shared" si="10"/>
        <v>0.93914831841277524</v>
      </c>
      <c r="J75" s="5">
        <f t="shared" si="11"/>
        <v>10</v>
      </c>
      <c r="K75">
        <v>16365</v>
      </c>
      <c r="L75" s="4">
        <f t="shared" si="14"/>
        <v>0.92093415869442885</v>
      </c>
      <c r="M75" s="5">
        <f t="shared" si="15"/>
        <v>-7</v>
      </c>
      <c r="O75">
        <v>-13</v>
      </c>
      <c r="P75">
        <v>15315</v>
      </c>
      <c r="Q75">
        <v>638</v>
      </c>
    </row>
    <row r="76" spans="1:17" x14ac:dyDescent="0.25">
      <c r="A76" s="3">
        <v>43379</v>
      </c>
      <c r="B76">
        <v>15813</v>
      </c>
      <c r="C76" s="4">
        <f t="shared" si="12"/>
        <v>0.93739996443179796</v>
      </c>
      <c r="D76" s="5">
        <f t="shared" si="13"/>
        <v>3</v>
      </c>
      <c r="E76">
        <v>17335</v>
      </c>
      <c r="F76" s="4">
        <f t="shared" si="8"/>
        <v>0.93013897086440955</v>
      </c>
      <c r="G76" s="5">
        <f t="shared" si="9"/>
        <v>-6</v>
      </c>
      <c r="H76">
        <v>16098</v>
      </c>
      <c r="I76" s="4">
        <f t="shared" si="10"/>
        <v>0.97374788289378178</v>
      </c>
      <c r="J76" s="5">
        <f t="shared" si="11"/>
        <v>11</v>
      </c>
      <c r="K76">
        <v>16914</v>
      </c>
      <c r="L76" s="4">
        <f t="shared" si="14"/>
        <v>0.95182892515475526</v>
      </c>
      <c r="M76" s="5">
        <f t="shared" si="15"/>
        <v>-6</v>
      </c>
      <c r="O76">
        <v>-12</v>
      </c>
      <c r="P76">
        <v>15281</v>
      </c>
      <c r="Q76">
        <v>638</v>
      </c>
    </row>
    <row r="77" spans="1:17" x14ac:dyDescent="0.25">
      <c r="A77" s="3">
        <v>43380</v>
      </c>
      <c r="B77">
        <v>15366</v>
      </c>
      <c r="C77" s="4">
        <f t="shared" si="12"/>
        <v>0.91090165392139433</v>
      </c>
      <c r="D77" s="5">
        <f t="shared" si="13"/>
        <v>4</v>
      </c>
      <c r="E77">
        <v>17536</v>
      </c>
      <c r="F77" s="4">
        <f t="shared" si="8"/>
        <v>0.94092396844985782</v>
      </c>
      <c r="G77" s="5">
        <f t="shared" si="9"/>
        <v>-5</v>
      </c>
      <c r="H77">
        <v>15979</v>
      </c>
      <c r="I77" s="4">
        <f t="shared" si="10"/>
        <v>0.96654972175175413</v>
      </c>
      <c r="J77" s="5">
        <f t="shared" si="11"/>
        <v>12</v>
      </c>
      <c r="K77">
        <v>17158</v>
      </c>
      <c r="L77" s="4">
        <f t="shared" si="14"/>
        <v>0.9655599324704558</v>
      </c>
      <c r="M77" s="5">
        <f t="shared" si="15"/>
        <v>-5</v>
      </c>
      <c r="O77">
        <v>-11</v>
      </c>
      <c r="P77">
        <v>15679</v>
      </c>
      <c r="Q77">
        <v>638</v>
      </c>
    </row>
    <row r="78" spans="1:17" x14ac:dyDescent="0.25">
      <c r="A78" s="3">
        <v>43381</v>
      </c>
      <c r="B78">
        <v>15552</v>
      </c>
      <c r="C78" s="4">
        <f t="shared" si="12"/>
        <v>0.92192779654988444</v>
      </c>
      <c r="D78" s="5">
        <f t="shared" si="13"/>
        <v>5</v>
      </c>
      <c r="E78">
        <v>17492</v>
      </c>
      <c r="F78" s="4">
        <f t="shared" si="8"/>
        <v>0.9385630734560283</v>
      </c>
      <c r="G78" s="5">
        <f t="shared" si="9"/>
        <v>-4</v>
      </c>
      <c r="H78">
        <v>14799</v>
      </c>
      <c r="I78" s="4">
        <f t="shared" si="10"/>
        <v>0.895172997822405</v>
      </c>
      <c r="J78" s="5">
        <f t="shared" si="11"/>
        <v>13</v>
      </c>
      <c r="K78">
        <v>17770</v>
      </c>
      <c r="L78" s="4">
        <f t="shared" si="14"/>
        <v>1</v>
      </c>
      <c r="M78" s="5">
        <f t="shared" si="15"/>
        <v>-4</v>
      </c>
      <c r="O78">
        <v>-10</v>
      </c>
      <c r="P78">
        <v>15851</v>
      </c>
      <c r="Q78">
        <v>638</v>
      </c>
    </row>
    <row r="79" spans="1:17" x14ac:dyDescent="0.25">
      <c r="A79" s="3">
        <v>43382</v>
      </c>
      <c r="B79">
        <v>14386</v>
      </c>
      <c r="C79" s="4">
        <f t="shared" si="12"/>
        <v>0.85280692394332802</v>
      </c>
      <c r="D79" s="5">
        <f t="shared" si="13"/>
        <v>6</v>
      </c>
      <c r="E79">
        <v>17751</v>
      </c>
      <c r="F79" s="4">
        <f t="shared" si="8"/>
        <v>0.95246015989697908</v>
      </c>
      <c r="G79" s="5">
        <f t="shared" si="9"/>
        <v>-3</v>
      </c>
      <c r="H79">
        <v>15803</v>
      </c>
      <c r="I79" s="4">
        <f t="shared" si="10"/>
        <v>0.95590370191144447</v>
      </c>
      <c r="J79" s="5">
        <f t="shared" si="11"/>
        <v>14</v>
      </c>
      <c r="K79">
        <v>16610</v>
      </c>
      <c r="L79" s="4">
        <f t="shared" si="14"/>
        <v>0.93472144063027574</v>
      </c>
      <c r="M79" s="5">
        <f t="shared" si="15"/>
        <v>-3</v>
      </c>
      <c r="O79">
        <v>-9</v>
      </c>
      <c r="P79">
        <v>15754</v>
      </c>
      <c r="Q79">
        <v>638</v>
      </c>
    </row>
    <row r="80" spans="1:17" x14ac:dyDescent="0.25">
      <c r="A80" s="3">
        <v>43383</v>
      </c>
      <c r="B80">
        <v>15330</v>
      </c>
      <c r="C80" s="4">
        <f t="shared" si="12"/>
        <v>0.90876756179975104</v>
      </c>
      <c r="D80" s="5">
        <f t="shared" si="13"/>
        <v>7</v>
      </c>
      <c r="E80">
        <v>17824</v>
      </c>
      <c r="F80" s="4">
        <f t="shared" si="8"/>
        <v>0.95637709931855985</v>
      </c>
      <c r="G80" s="5">
        <f t="shared" si="9"/>
        <v>-2</v>
      </c>
      <c r="H80">
        <v>16215</v>
      </c>
      <c r="I80" s="4">
        <f t="shared" si="10"/>
        <v>0.98082506653762402</v>
      </c>
      <c r="J80" s="5">
        <f t="shared" si="11"/>
        <v>15</v>
      </c>
      <c r="K80">
        <v>17323</v>
      </c>
      <c r="L80" s="4">
        <f t="shared" si="14"/>
        <v>0.97484524479459767</v>
      </c>
      <c r="M80" s="5">
        <f t="shared" si="15"/>
        <v>-2</v>
      </c>
      <c r="O80">
        <v>-8</v>
      </c>
      <c r="P80">
        <v>16149</v>
      </c>
      <c r="Q80">
        <v>638</v>
      </c>
    </row>
    <row r="81" spans="1:17" x14ac:dyDescent="0.25">
      <c r="A81" s="3">
        <v>43384</v>
      </c>
      <c r="B81">
        <v>15453</v>
      </c>
      <c r="C81" s="4">
        <f t="shared" si="12"/>
        <v>0.91605904321536546</v>
      </c>
      <c r="D81" s="5">
        <f t="shared" si="13"/>
        <v>8</v>
      </c>
      <c r="E81">
        <v>18333</v>
      </c>
      <c r="F81" s="4">
        <f t="shared" si="8"/>
        <v>0.98368836186081454</v>
      </c>
      <c r="G81" s="5">
        <f t="shared" si="9"/>
        <v>-1</v>
      </c>
      <c r="H81">
        <v>16446</v>
      </c>
      <c r="I81" s="4">
        <f t="shared" si="10"/>
        <v>0.99479796757803052</v>
      </c>
      <c r="J81" s="5">
        <f t="shared" si="11"/>
        <v>16</v>
      </c>
      <c r="K81">
        <v>17598</v>
      </c>
      <c r="L81" s="4">
        <f t="shared" si="14"/>
        <v>0.99032076533483404</v>
      </c>
      <c r="M81" s="5">
        <f t="shared" si="15"/>
        <v>-1</v>
      </c>
      <c r="O81">
        <v>-7</v>
      </c>
      <c r="P81">
        <v>16075</v>
      </c>
      <c r="Q81">
        <v>638</v>
      </c>
    </row>
    <row r="82" spans="1:17" x14ac:dyDescent="0.25">
      <c r="A82" s="3">
        <v>43385</v>
      </c>
      <c r="B82">
        <v>15144</v>
      </c>
      <c r="C82" s="4">
        <f t="shared" si="12"/>
        <v>0.89774141917126093</v>
      </c>
      <c r="D82" s="5">
        <f t="shared" si="13"/>
        <v>9</v>
      </c>
      <c r="E82" s="6">
        <v>18637</v>
      </c>
      <c r="F82" s="4">
        <f t="shared" si="8"/>
        <v>1</v>
      </c>
      <c r="G82" s="5">
        <f t="shared" si="9"/>
        <v>0</v>
      </c>
      <c r="H82">
        <v>16068</v>
      </c>
      <c r="I82" s="4">
        <f t="shared" si="10"/>
        <v>0.97193322042100172</v>
      </c>
      <c r="J82" s="5">
        <f t="shared" si="11"/>
        <v>17</v>
      </c>
      <c r="K82" s="6">
        <v>17727</v>
      </c>
      <c r="L82" s="4">
        <f t="shared" si="14"/>
        <v>0.99758019133370845</v>
      </c>
      <c r="M82" s="5">
        <f t="shared" si="15"/>
        <v>0</v>
      </c>
      <c r="O82">
        <v>-6</v>
      </c>
      <c r="P82">
        <v>16295</v>
      </c>
      <c r="Q82">
        <v>638</v>
      </c>
    </row>
    <row r="83" spans="1:17" x14ac:dyDescent="0.25">
      <c r="A83" s="3">
        <v>43386</v>
      </c>
      <c r="B83">
        <v>16088</v>
      </c>
      <c r="C83" s="4">
        <f t="shared" si="12"/>
        <v>0.95370205702768396</v>
      </c>
      <c r="D83" s="5">
        <f t="shared" si="13"/>
        <v>10</v>
      </c>
      <c r="E83">
        <v>16348</v>
      </c>
      <c r="F83" s="4">
        <f t="shared" si="8"/>
        <v>0.87717980361646186</v>
      </c>
      <c r="G83" s="5">
        <f t="shared" si="9"/>
        <v>1</v>
      </c>
      <c r="H83">
        <v>15047</v>
      </c>
      <c r="I83" s="4">
        <f t="shared" si="10"/>
        <v>0.91017420759738688</v>
      </c>
      <c r="J83" s="5">
        <f t="shared" si="11"/>
        <v>18</v>
      </c>
      <c r="K83">
        <v>17346</v>
      </c>
      <c r="L83" s="4">
        <f t="shared" si="14"/>
        <v>0.97613956105796285</v>
      </c>
      <c r="M83" s="5">
        <f t="shared" si="15"/>
        <v>1</v>
      </c>
      <c r="O83">
        <v>-5</v>
      </c>
      <c r="P83">
        <v>16634</v>
      </c>
      <c r="Q83">
        <v>638</v>
      </c>
    </row>
    <row r="84" spans="1:17" x14ac:dyDescent="0.25">
      <c r="A84" s="3">
        <v>43387</v>
      </c>
      <c r="B84">
        <v>16470</v>
      </c>
      <c r="C84" s="4">
        <f t="shared" si="12"/>
        <v>0.97634714565178726</v>
      </c>
      <c r="D84" s="5">
        <f t="shared" si="13"/>
        <v>11</v>
      </c>
      <c r="E84">
        <v>17439</v>
      </c>
      <c r="F84" s="4">
        <f t="shared" si="8"/>
        <v>0.93571926812255191</v>
      </c>
      <c r="G84" s="5">
        <f t="shared" si="9"/>
        <v>2</v>
      </c>
      <c r="H84">
        <v>14667</v>
      </c>
      <c r="I84" s="4">
        <f t="shared" si="10"/>
        <v>0.88718848294217278</v>
      </c>
      <c r="J84" s="5">
        <f t="shared" si="11"/>
        <v>19</v>
      </c>
      <c r="K84">
        <v>16535</v>
      </c>
      <c r="L84" s="4">
        <f t="shared" si="14"/>
        <v>0.93050084411930223</v>
      </c>
      <c r="M84" s="5">
        <f t="shared" si="15"/>
        <v>2</v>
      </c>
      <c r="O84">
        <v>-4</v>
      </c>
      <c r="P84">
        <v>16698</v>
      </c>
      <c r="Q84">
        <v>638</v>
      </c>
    </row>
    <row r="85" spans="1:17" x14ac:dyDescent="0.25">
      <c r="A85" s="3">
        <v>43388</v>
      </c>
      <c r="B85">
        <v>15185</v>
      </c>
      <c r="C85" s="4">
        <f t="shared" si="12"/>
        <v>0.9001719129764657</v>
      </c>
      <c r="D85" s="5">
        <f t="shared" si="13"/>
        <v>12</v>
      </c>
      <c r="E85">
        <v>16870</v>
      </c>
      <c r="F85" s="4">
        <f t="shared" si="8"/>
        <v>0.90518860331598439</v>
      </c>
      <c r="G85" s="5">
        <f t="shared" si="9"/>
        <v>3</v>
      </c>
      <c r="H85">
        <v>15575</v>
      </c>
      <c r="I85" s="4">
        <f t="shared" si="10"/>
        <v>0.94211226711831597</v>
      </c>
      <c r="J85" s="5">
        <f t="shared" si="11"/>
        <v>20</v>
      </c>
      <c r="K85">
        <v>16972</v>
      </c>
      <c r="L85" s="4">
        <f t="shared" si="14"/>
        <v>0.95509285312324144</v>
      </c>
      <c r="M85" s="5">
        <f t="shared" si="15"/>
        <v>3</v>
      </c>
      <c r="O85">
        <v>-3</v>
      </c>
      <c r="P85">
        <v>16623</v>
      </c>
      <c r="Q85">
        <v>638</v>
      </c>
    </row>
    <row r="86" spans="1:17" x14ac:dyDescent="0.25">
      <c r="A86" s="3">
        <v>43389</v>
      </c>
      <c r="B86">
        <v>16094</v>
      </c>
      <c r="C86" s="4">
        <f t="shared" si="12"/>
        <v>0.95405773904795776</v>
      </c>
      <c r="D86" s="5">
        <f t="shared" si="13"/>
        <v>13</v>
      </c>
      <c r="E86">
        <v>16777</v>
      </c>
      <c r="F86" s="4">
        <f t="shared" si="8"/>
        <v>0.90019852980629933</v>
      </c>
      <c r="G86" s="5">
        <f t="shared" si="9"/>
        <v>4</v>
      </c>
      <c r="H86">
        <v>15363</v>
      </c>
      <c r="I86" s="4">
        <f t="shared" si="10"/>
        <v>0.92928865231067026</v>
      </c>
      <c r="J86" s="5">
        <f t="shared" si="11"/>
        <v>21</v>
      </c>
      <c r="K86">
        <v>16937</v>
      </c>
      <c r="L86" s="4">
        <f t="shared" si="14"/>
        <v>0.95312324141812044</v>
      </c>
      <c r="M86" s="5">
        <f t="shared" si="15"/>
        <v>4</v>
      </c>
      <c r="O86">
        <v>-2</v>
      </c>
      <c r="P86">
        <v>16895</v>
      </c>
      <c r="Q86">
        <v>638</v>
      </c>
    </row>
    <row r="87" spans="1:17" x14ac:dyDescent="0.25">
      <c r="A87" s="3">
        <v>43390</v>
      </c>
      <c r="B87">
        <v>16129</v>
      </c>
      <c r="C87" s="4">
        <f t="shared" si="12"/>
        <v>0.95613255083288873</v>
      </c>
      <c r="D87" s="5">
        <f t="shared" si="13"/>
        <v>14</v>
      </c>
      <c r="E87">
        <v>16842</v>
      </c>
      <c r="F87" s="4">
        <f t="shared" si="8"/>
        <v>0.90368621559263829</v>
      </c>
      <c r="G87" s="5">
        <f t="shared" si="9"/>
        <v>5</v>
      </c>
      <c r="H87">
        <v>15352</v>
      </c>
      <c r="I87" s="4">
        <f t="shared" si="10"/>
        <v>0.92862327607065087</v>
      </c>
      <c r="J87" s="5">
        <f t="shared" si="11"/>
        <v>22</v>
      </c>
      <c r="K87">
        <v>17064</v>
      </c>
      <c r="L87" s="4">
        <f t="shared" si="14"/>
        <v>0.96027011817670227</v>
      </c>
      <c r="M87" s="5">
        <f t="shared" si="15"/>
        <v>5</v>
      </c>
      <c r="O87">
        <v>-1</v>
      </c>
      <c r="P87">
        <v>17316</v>
      </c>
      <c r="Q87">
        <v>638</v>
      </c>
    </row>
    <row r="88" spans="1:17" x14ac:dyDescent="0.25">
      <c r="A88" s="3">
        <v>43391</v>
      </c>
      <c r="B88">
        <v>16044</v>
      </c>
      <c r="C88" s="4">
        <f t="shared" si="12"/>
        <v>0.95109372221234212</v>
      </c>
      <c r="D88" s="5">
        <f t="shared" si="13"/>
        <v>15</v>
      </c>
      <c r="E88">
        <v>16920</v>
      </c>
      <c r="F88" s="4">
        <f t="shared" si="8"/>
        <v>0.90787143853624508</v>
      </c>
      <c r="G88" s="5">
        <f t="shared" si="9"/>
        <v>6</v>
      </c>
      <c r="H88">
        <v>15948</v>
      </c>
      <c r="I88" s="4">
        <f t="shared" si="10"/>
        <v>0.96467457052988148</v>
      </c>
      <c r="J88" s="5">
        <f t="shared" si="11"/>
        <v>23</v>
      </c>
      <c r="K88">
        <v>17432</v>
      </c>
      <c r="L88" s="4">
        <f t="shared" si="14"/>
        <v>0.98097917839054583</v>
      </c>
      <c r="M88" s="5">
        <f t="shared" si="15"/>
        <v>6</v>
      </c>
      <c r="O88">
        <v>0</v>
      </c>
      <c r="P88">
        <v>17632</v>
      </c>
      <c r="Q88">
        <v>638</v>
      </c>
    </row>
    <row r="89" spans="1:17" x14ac:dyDescent="0.25">
      <c r="A89" s="3">
        <v>43392</v>
      </c>
      <c r="B89">
        <v>15888</v>
      </c>
      <c r="C89" s="4">
        <f t="shared" si="12"/>
        <v>0.94184598968522137</v>
      </c>
      <c r="D89" s="5">
        <f t="shared" si="13"/>
        <v>16</v>
      </c>
      <c r="E89">
        <v>17097</v>
      </c>
      <c r="F89" s="4">
        <f t="shared" si="8"/>
        <v>0.91736867521596821</v>
      </c>
      <c r="G89" s="5">
        <f t="shared" si="9"/>
        <v>7</v>
      </c>
      <c r="H89">
        <v>15760</v>
      </c>
      <c r="I89" s="4">
        <f t="shared" si="10"/>
        <v>0.95330268570045973</v>
      </c>
      <c r="J89" s="5">
        <f t="shared" si="11"/>
        <v>24</v>
      </c>
      <c r="K89">
        <v>17257</v>
      </c>
      <c r="L89" s="4">
        <f t="shared" si="14"/>
        <v>0.97113111986494094</v>
      </c>
      <c r="M89" s="5">
        <f t="shared" si="15"/>
        <v>7</v>
      </c>
      <c r="O89">
        <v>1</v>
      </c>
      <c r="P89">
        <v>16391</v>
      </c>
      <c r="Q89">
        <v>638</v>
      </c>
    </row>
    <row r="90" spans="1:17" x14ac:dyDescent="0.25">
      <c r="A90" s="3">
        <v>43393</v>
      </c>
      <c r="B90">
        <v>15305</v>
      </c>
      <c r="C90" s="4">
        <f t="shared" si="12"/>
        <v>0.90728555338194317</v>
      </c>
      <c r="D90" s="5">
        <f t="shared" si="13"/>
        <v>17</v>
      </c>
      <c r="E90">
        <v>17149</v>
      </c>
      <c r="F90" s="4">
        <f t="shared" si="8"/>
        <v>0.92015882384503944</v>
      </c>
      <c r="G90" s="5">
        <f t="shared" si="9"/>
        <v>8</v>
      </c>
      <c r="H90">
        <v>15100</v>
      </c>
      <c r="I90" s="4">
        <f t="shared" si="10"/>
        <v>0.9133801112992983</v>
      </c>
      <c r="J90" s="5">
        <f t="shared" si="11"/>
        <v>25</v>
      </c>
      <c r="K90">
        <v>16617</v>
      </c>
      <c r="L90" s="4">
        <f t="shared" si="14"/>
        <v>0.93511536297129993</v>
      </c>
      <c r="M90" s="5">
        <f t="shared" si="15"/>
        <v>8</v>
      </c>
      <c r="O90">
        <v>2</v>
      </c>
      <c r="P90">
        <v>16511</v>
      </c>
      <c r="Q90">
        <v>638</v>
      </c>
    </row>
    <row r="91" spans="1:17" x14ac:dyDescent="0.25">
      <c r="A91" s="3">
        <v>43394</v>
      </c>
      <c r="B91">
        <v>15836</v>
      </c>
      <c r="C91" s="4">
        <f t="shared" si="12"/>
        <v>0.9387634121761812</v>
      </c>
      <c r="D91" s="5">
        <f t="shared" si="13"/>
        <v>18</v>
      </c>
      <c r="E91">
        <v>16407</v>
      </c>
      <c r="F91" s="4">
        <f t="shared" si="8"/>
        <v>0.88034554917636954</v>
      </c>
      <c r="G91" s="5">
        <f t="shared" si="9"/>
        <v>9</v>
      </c>
      <c r="H91">
        <v>14753</v>
      </c>
      <c r="I91" s="4">
        <f t="shared" si="10"/>
        <v>0.89239051536414227</v>
      </c>
      <c r="J91" s="5">
        <f t="shared" si="11"/>
        <v>26</v>
      </c>
      <c r="K91">
        <v>16970</v>
      </c>
      <c r="L91" s="4">
        <f t="shared" si="14"/>
        <v>0.95498030388294874</v>
      </c>
      <c r="M91" s="5">
        <f t="shared" si="15"/>
        <v>9</v>
      </c>
      <c r="O91">
        <v>3</v>
      </c>
      <c r="P91">
        <v>16553</v>
      </c>
      <c r="Q91">
        <v>638</v>
      </c>
    </row>
    <row r="92" spans="1:17" x14ac:dyDescent="0.25">
      <c r="A92" s="3">
        <v>43395</v>
      </c>
      <c r="B92">
        <v>15484</v>
      </c>
      <c r="C92" s="4">
        <f t="shared" si="12"/>
        <v>0.91789673365344715</v>
      </c>
      <c r="D92" s="5">
        <f t="shared" si="13"/>
        <v>19</v>
      </c>
      <c r="E92">
        <v>16524</v>
      </c>
      <c r="F92" s="4">
        <f t="shared" si="8"/>
        <v>0.88662338359177983</v>
      </c>
      <c r="G92" s="5">
        <f t="shared" si="9"/>
        <v>10</v>
      </c>
      <c r="H92">
        <v>15212</v>
      </c>
      <c r="I92" s="4">
        <f t="shared" si="10"/>
        <v>0.92015485119767726</v>
      </c>
      <c r="J92" s="5">
        <f t="shared" si="11"/>
        <v>27</v>
      </c>
      <c r="K92">
        <v>16854</v>
      </c>
      <c r="L92" s="4">
        <f t="shared" si="14"/>
        <v>0.94845244794597638</v>
      </c>
      <c r="M92" s="5">
        <f t="shared" si="15"/>
        <v>10</v>
      </c>
      <c r="O92">
        <v>4</v>
      </c>
      <c r="P92">
        <v>16277</v>
      </c>
      <c r="Q92">
        <v>638</v>
      </c>
    </row>
    <row r="93" spans="1:17" x14ac:dyDescent="0.25">
      <c r="A93" s="3">
        <v>43396</v>
      </c>
      <c r="B93">
        <v>15868</v>
      </c>
      <c r="C93" s="4">
        <f t="shared" si="12"/>
        <v>0.9406603829509752</v>
      </c>
      <c r="D93" s="5">
        <f t="shared" si="13"/>
        <v>20</v>
      </c>
      <c r="E93">
        <v>16662</v>
      </c>
      <c r="F93" s="4">
        <f t="shared" si="8"/>
        <v>0.89402800879969957</v>
      </c>
      <c r="G93" s="5">
        <f t="shared" si="9"/>
        <v>11</v>
      </c>
      <c r="H93">
        <v>15246</v>
      </c>
      <c r="I93" s="4">
        <f t="shared" si="10"/>
        <v>0.92221146866682802</v>
      </c>
      <c r="J93" s="5">
        <f t="shared" si="11"/>
        <v>28</v>
      </c>
      <c r="K93">
        <v>16447</v>
      </c>
      <c r="L93" s="4">
        <f t="shared" si="14"/>
        <v>0.92554867754642656</v>
      </c>
      <c r="M93" s="5">
        <f t="shared" si="15"/>
        <v>11</v>
      </c>
      <c r="O93">
        <v>5</v>
      </c>
      <c r="P93">
        <v>16432</v>
      </c>
      <c r="Q93">
        <v>638</v>
      </c>
    </row>
    <row r="94" spans="1:17" x14ac:dyDescent="0.25">
      <c r="A94" s="3">
        <v>43397</v>
      </c>
      <c r="B94">
        <v>16409</v>
      </c>
      <c r="C94" s="4">
        <f t="shared" si="12"/>
        <v>0.97273104511233621</v>
      </c>
      <c r="D94" s="5">
        <f t="shared" si="13"/>
        <v>21</v>
      </c>
      <c r="E94">
        <v>17271</v>
      </c>
      <c r="F94" s="4">
        <f t="shared" si="8"/>
        <v>0.92670494178247576</v>
      </c>
      <c r="G94" s="5">
        <f t="shared" si="9"/>
        <v>12</v>
      </c>
      <c r="H94">
        <v>14811</v>
      </c>
      <c r="I94" s="4">
        <f t="shared" si="10"/>
        <v>0.89589886281151709</v>
      </c>
      <c r="J94" s="5">
        <f t="shared" si="11"/>
        <v>29</v>
      </c>
      <c r="K94">
        <v>16001</v>
      </c>
      <c r="L94" s="4">
        <f t="shared" si="14"/>
        <v>0.90045019696117046</v>
      </c>
      <c r="M94" s="5">
        <f t="shared" si="15"/>
        <v>12</v>
      </c>
      <c r="O94">
        <v>6</v>
      </c>
      <c r="P94">
        <v>16594</v>
      </c>
      <c r="Q94">
        <v>638</v>
      </c>
    </row>
    <row r="95" spans="1:17" x14ac:dyDescent="0.25">
      <c r="A95" s="3">
        <v>43398</v>
      </c>
      <c r="B95">
        <v>16270</v>
      </c>
      <c r="C95" s="4">
        <f t="shared" si="12"/>
        <v>0.96449107830932479</v>
      </c>
      <c r="D95" s="5">
        <f t="shared" si="13"/>
        <v>22</v>
      </c>
      <c r="E95">
        <v>16583</v>
      </c>
      <c r="F95" s="4">
        <f t="shared" si="8"/>
        <v>0.88978912915168751</v>
      </c>
      <c r="G95" s="5">
        <f t="shared" si="9"/>
        <v>13</v>
      </c>
      <c r="H95">
        <v>15389</v>
      </c>
      <c r="I95" s="4">
        <f t="shared" si="10"/>
        <v>0.93086135978707962</v>
      </c>
      <c r="J95" s="5">
        <f t="shared" si="11"/>
        <v>30</v>
      </c>
      <c r="K95">
        <v>15962</v>
      </c>
      <c r="L95" s="4">
        <f t="shared" si="14"/>
        <v>0.8982554867754643</v>
      </c>
      <c r="M95" s="5">
        <f t="shared" si="15"/>
        <v>13</v>
      </c>
      <c r="O95">
        <v>7</v>
      </c>
      <c r="P95">
        <v>16689</v>
      </c>
      <c r="Q95">
        <v>638</v>
      </c>
    </row>
    <row r="96" spans="1:17" x14ac:dyDescent="0.25">
      <c r="A96" s="3">
        <v>43399</v>
      </c>
      <c r="B96">
        <v>15740</v>
      </c>
      <c r="C96" s="4">
        <f t="shared" si="12"/>
        <v>0.93307249985179919</v>
      </c>
      <c r="D96" s="5">
        <f t="shared" si="13"/>
        <v>23</v>
      </c>
      <c r="E96">
        <v>16773</v>
      </c>
      <c r="F96" s="4">
        <f t="shared" si="8"/>
        <v>0.89998390298867847</v>
      </c>
      <c r="G96" s="5">
        <f t="shared" si="9"/>
        <v>14</v>
      </c>
      <c r="H96">
        <v>15233</v>
      </c>
      <c r="I96" s="4">
        <f t="shared" si="10"/>
        <v>0.92142511492862322</v>
      </c>
      <c r="J96" s="5">
        <f t="shared" si="11"/>
        <v>31</v>
      </c>
      <c r="K96">
        <v>16938</v>
      </c>
      <c r="L96" s="4">
        <f t="shared" si="14"/>
        <v>0.95317951603826678</v>
      </c>
      <c r="M96" s="5">
        <f t="shared" si="15"/>
        <v>14</v>
      </c>
      <c r="O96">
        <v>8</v>
      </c>
      <c r="P96">
        <v>16563</v>
      </c>
      <c r="Q96">
        <v>638</v>
      </c>
    </row>
    <row r="97" spans="1:17" x14ac:dyDescent="0.25">
      <c r="A97" s="3">
        <v>43400</v>
      </c>
      <c r="B97">
        <v>15952</v>
      </c>
      <c r="C97" s="4">
        <f t="shared" si="12"/>
        <v>0.94563993123480938</v>
      </c>
      <c r="D97" s="5">
        <f t="shared" si="13"/>
        <v>24</v>
      </c>
      <c r="E97">
        <v>16107</v>
      </c>
      <c r="F97" s="4">
        <f t="shared" si="8"/>
        <v>0.86424853785480493</v>
      </c>
      <c r="G97" s="5">
        <f t="shared" si="9"/>
        <v>15</v>
      </c>
      <c r="H97">
        <v>15616</v>
      </c>
      <c r="I97" s="4">
        <f t="shared" si="10"/>
        <v>0.94459230583111542</v>
      </c>
      <c r="J97" s="5">
        <f t="shared" si="11"/>
        <v>32</v>
      </c>
      <c r="K97">
        <v>16804</v>
      </c>
      <c r="L97" s="4">
        <f t="shared" si="14"/>
        <v>0.94563871693866064</v>
      </c>
      <c r="M97" s="5">
        <f t="shared" si="15"/>
        <v>15</v>
      </c>
      <c r="O97">
        <v>9</v>
      </c>
      <c r="P97">
        <v>16372</v>
      </c>
      <c r="Q97">
        <v>638</v>
      </c>
    </row>
    <row r="98" spans="1:17" x14ac:dyDescent="0.25">
      <c r="A98" s="3">
        <v>43401</v>
      </c>
      <c r="B98">
        <v>16277</v>
      </c>
      <c r="C98" s="4">
        <f t="shared" si="12"/>
        <v>0.96490604066631103</v>
      </c>
      <c r="D98" s="5">
        <f t="shared" si="13"/>
        <v>25</v>
      </c>
      <c r="E98">
        <v>16409</v>
      </c>
      <c r="F98" s="4">
        <f t="shared" si="8"/>
        <v>0.88045286258517996</v>
      </c>
      <c r="G98" s="5">
        <f t="shared" si="9"/>
        <v>16</v>
      </c>
      <c r="H98">
        <v>15355</v>
      </c>
      <c r="I98" s="4">
        <f t="shared" si="10"/>
        <v>0.92880474231792887</v>
      </c>
      <c r="J98" s="5">
        <f t="shared" si="11"/>
        <v>33</v>
      </c>
      <c r="K98">
        <v>16982</v>
      </c>
      <c r="L98" s="4">
        <f t="shared" si="14"/>
        <v>0.95565559932470456</v>
      </c>
      <c r="M98" s="5">
        <f t="shared" si="15"/>
        <v>16</v>
      </c>
      <c r="O98">
        <v>10</v>
      </c>
      <c r="P98">
        <v>16301</v>
      </c>
      <c r="Q98">
        <v>638</v>
      </c>
    </row>
    <row r="99" spans="1:17" x14ac:dyDescent="0.25">
      <c r="A99" s="3">
        <v>43402</v>
      </c>
      <c r="B99">
        <v>15496</v>
      </c>
      <c r="C99" s="4">
        <f t="shared" si="12"/>
        <v>0.91860809769399487</v>
      </c>
      <c r="D99" s="5">
        <f t="shared" si="13"/>
        <v>26</v>
      </c>
      <c r="E99">
        <v>15769</v>
      </c>
      <c r="F99" s="4">
        <f t="shared" si="8"/>
        <v>0.84611257176584209</v>
      </c>
      <c r="G99" s="5">
        <f t="shared" si="9"/>
        <v>17</v>
      </c>
      <c r="H99">
        <v>15819</v>
      </c>
      <c r="I99" s="4">
        <f t="shared" si="10"/>
        <v>0.95687152189692715</v>
      </c>
      <c r="J99" s="5">
        <f t="shared" si="11"/>
        <v>34</v>
      </c>
      <c r="K99">
        <v>16935</v>
      </c>
      <c r="L99" s="4">
        <f t="shared" si="14"/>
        <v>0.95301069217782775</v>
      </c>
      <c r="M99" s="5">
        <f t="shared" si="15"/>
        <v>17</v>
      </c>
      <c r="O99">
        <v>11</v>
      </c>
      <c r="P99">
        <v>16402</v>
      </c>
      <c r="Q99">
        <v>638</v>
      </c>
    </row>
    <row r="100" spans="1:17" x14ac:dyDescent="0.25">
      <c r="A100" s="3">
        <v>43403</v>
      </c>
      <c r="B100">
        <f>AVERAGE(B99,B101)</f>
        <v>14872</v>
      </c>
      <c r="C100" s="4">
        <f t="shared" si="12"/>
        <v>0.8816171675855119</v>
      </c>
      <c r="D100" s="5">
        <f t="shared" si="13"/>
        <v>27</v>
      </c>
      <c r="E100">
        <v>16435</v>
      </c>
      <c r="F100" s="4">
        <f t="shared" si="8"/>
        <v>0.88184793689971563</v>
      </c>
      <c r="G100" s="5">
        <f t="shared" si="9"/>
        <v>18</v>
      </c>
      <c r="H100">
        <v>15665</v>
      </c>
      <c r="I100" s="4">
        <f t="shared" si="10"/>
        <v>0.94755625453665615</v>
      </c>
      <c r="J100" s="5">
        <f t="shared" si="11"/>
        <v>35</v>
      </c>
      <c r="K100">
        <v>16878</v>
      </c>
      <c r="L100" s="4">
        <f t="shared" si="14"/>
        <v>0.94980303882948791</v>
      </c>
      <c r="M100" s="5">
        <f t="shared" si="15"/>
        <v>18</v>
      </c>
      <c r="O100">
        <v>12</v>
      </c>
      <c r="P100">
        <v>16417</v>
      </c>
      <c r="Q100">
        <v>638</v>
      </c>
    </row>
    <row r="101" spans="1:17" x14ac:dyDescent="0.25">
      <c r="A101" s="3">
        <v>43404</v>
      </c>
      <c r="B101">
        <v>14248</v>
      </c>
      <c r="C101" s="4">
        <f t="shared" si="12"/>
        <v>0.84462623747702892</v>
      </c>
      <c r="D101" s="5">
        <f t="shared" si="13"/>
        <v>28</v>
      </c>
      <c r="E101">
        <v>16079</v>
      </c>
      <c r="F101" s="4">
        <f t="shared" si="8"/>
        <v>0.86274615013145894</v>
      </c>
      <c r="G101" s="5">
        <f t="shared" si="9"/>
        <v>19</v>
      </c>
      <c r="H101">
        <v>15493</v>
      </c>
      <c r="I101" s="4">
        <f t="shared" si="10"/>
        <v>0.93715218969271719</v>
      </c>
      <c r="J101" s="5">
        <f t="shared" si="11"/>
        <v>36</v>
      </c>
      <c r="K101">
        <v>16767</v>
      </c>
      <c r="L101" s="4">
        <f t="shared" si="14"/>
        <v>0.94355655599324706</v>
      </c>
      <c r="M101" s="5">
        <f t="shared" si="15"/>
        <v>19</v>
      </c>
      <c r="O101">
        <v>13</v>
      </c>
      <c r="P101">
        <v>15781</v>
      </c>
      <c r="Q101">
        <v>638</v>
      </c>
    </row>
    <row r="102" spans="1:17" x14ac:dyDescent="0.25">
      <c r="A102" s="3">
        <v>43405</v>
      </c>
      <c r="B102">
        <v>15943</v>
      </c>
      <c r="C102" s="4">
        <f t="shared" si="12"/>
        <v>0.94510640820439862</v>
      </c>
      <c r="D102" s="5">
        <f t="shared" si="13"/>
        <v>29</v>
      </c>
      <c r="E102">
        <v>16591</v>
      </c>
      <c r="F102" s="4">
        <f t="shared" si="8"/>
        <v>0.89021838278692922</v>
      </c>
      <c r="G102" s="5">
        <f t="shared" si="9"/>
        <v>20</v>
      </c>
      <c r="H102">
        <v>15733</v>
      </c>
      <c r="I102" s="4">
        <f t="shared" si="10"/>
        <v>0.95166948947495766</v>
      </c>
      <c r="J102" s="5">
        <f t="shared" si="11"/>
        <v>37</v>
      </c>
      <c r="K102">
        <v>16614</v>
      </c>
      <c r="L102" s="4">
        <f t="shared" si="14"/>
        <v>0.93494653911086101</v>
      </c>
      <c r="M102" s="5">
        <f t="shared" si="15"/>
        <v>20</v>
      </c>
      <c r="O102">
        <v>14</v>
      </c>
      <c r="P102">
        <v>16505</v>
      </c>
      <c r="Q102">
        <v>638</v>
      </c>
    </row>
    <row r="103" spans="1:17" x14ac:dyDescent="0.25">
      <c r="A103" s="3">
        <v>43406</v>
      </c>
      <c r="B103">
        <v>15126</v>
      </c>
      <c r="C103" s="4">
        <f t="shared" si="12"/>
        <v>0.89667437311043929</v>
      </c>
      <c r="D103" s="5">
        <f t="shared" si="13"/>
        <v>30</v>
      </c>
      <c r="E103">
        <v>15971</v>
      </c>
      <c r="F103" s="4">
        <f t="shared" si="8"/>
        <v>0.85695122605569563</v>
      </c>
      <c r="G103" s="5">
        <f t="shared" si="9"/>
        <v>21</v>
      </c>
      <c r="H103">
        <v>15747</v>
      </c>
      <c r="I103" s="4">
        <f t="shared" si="10"/>
        <v>0.95251633196225505</v>
      </c>
      <c r="J103" s="5">
        <f t="shared" si="11"/>
        <v>38</v>
      </c>
      <c r="K103">
        <v>16261</v>
      </c>
      <c r="L103" s="4">
        <f t="shared" si="14"/>
        <v>0.9150815981992122</v>
      </c>
      <c r="M103" s="5">
        <f t="shared" si="15"/>
        <v>21</v>
      </c>
      <c r="O103">
        <v>15</v>
      </c>
      <c r="P103">
        <v>16375</v>
      </c>
      <c r="Q103">
        <v>638</v>
      </c>
    </row>
    <row r="104" spans="1:17" x14ac:dyDescent="0.25">
      <c r="A104" s="3">
        <v>43407</v>
      </c>
      <c r="B104">
        <v>16080</v>
      </c>
      <c r="C104" s="4">
        <f t="shared" si="12"/>
        <v>0.9532278143339854</v>
      </c>
      <c r="D104" s="5">
        <f t="shared" si="13"/>
        <v>31</v>
      </c>
      <c r="E104">
        <v>16388</v>
      </c>
      <c r="F104" s="4">
        <f t="shared" si="8"/>
        <v>0.87932607179267053</v>
      </c>
      <c r="G104" s="5">
        <f t="shared" si="9"/>
        <v>22</v>
      </c>
      <c r="H104">
        <v>14415</v>
      </c>
      <c r="I104" s="4">
        <f t="shared" si="10"/>
        <v>0.87194531817082022</v>
      </c>
      <c r="J104" s="5">
        <f t="shared" si="11"/>
        <v>39</v>
      </c>
      <c r="K104">
        <v>16480</v>
      </c>
      <c r="L104" s="4">
        <f t="shared" si="14"/>
        <v>0.92740574001125498</v>
      </c>
      <c r="M104" s="5">
        <f t="shared" si="15"/>
        <v>22</v>
      </c>
      <c r="O104">
        <v>16</v>
      </c>
      <c r="P104">
        <v>16612</v>
      </c>
      <c r="Q104">
        <v>638</v>
      </c>
    </row>
    <row r="105" spans="1:17" x14ac:dyDescent="0.25">
      <c r="A105" s="3">
        <v>43408</v>
      </c>
      <c r="B105">
        <v>15411</v>
      </c>
      <c r="C105" s="4">
        <f t="shared" si="12"/>
        <v>0.91356926907344838</v>
      </c>
      <c r="D105" s="5">
        <f t="shared" si="13"/>
        <v>32</v>
      </c>
      <c r="E105">
        <v>15215</v>
      </c>
      <c r="F105" s="4">
        <f t="shared" si="8"/>
        <v>0.81638675752535284</v>
      </c>
      <c r="G105" s="5">
        <f t="shared" si="9"/>
        <v>23</v>
      </c>
      <c r="H105">
        <v>14760</v>
      </c>
      <c r="I105" s="4">
        <f t="shared" si="10"/>
        <v>0.89281393660779096</v>
      </c>
      <c r="J105" s="5">
        <f t="shared" si="11"/>
        <v>40</v>
      </c>
      <c r="K105">
        <v>15978</v>
      </c>
      <c r="L105" s="4">
        <f t="shared" si="14"/>
        <v>0.89915588069780528</v>
      </c>
      <c r="M105" s="5">
        <f t="shared" si="15"/>
        <v>23</v>
      </c>
      <c r="O105">
        <v>17</v>
      </c>
      <c r="P105">
        <v>16257</v>
      </c>
      <c r="Q105">
        <v>638</v>
      </c>
    </row>
    <row r="106" spans="1:17" x14ac:dyDescent="0.25">
      <c r="A106" s="3">
        <v>43409</v>
      </c>
      <c r="B106">
        <v>15991</v>
      </c>
      <c r="C106" s="4">
        <f t="shared" si="12"/>
        <v>0.94795186436658962</v>
      </c>
      <c r="D106" s="5">
        <f t="shared" si="13"/>
        <v>33</v>
      </c>
      <c r="E106">
        <v>15945</v>
      </c>
      <c r="F106" s="4">
        <f t="shared" si="8"/>
        <v>0.85555615174116006</v>
      </c>
      <c r="G106" s="5">
        <f t="shared" si="9"/>
        <v>24</v>
      </c>
      <c r="H106">
        <v>14979</v>
      </c>
      <c r="I106" s="4">
        <f t="shared" si="10"/>
        <v>0.90606097265908536</v>
      </c>
      <c r="J106" s="5">
        <f t="shared" si="11"/>
        <v>41</v>
      </c>
      <c r="K106">
        <v>16329</v>
      </c>
      <c r="L106" s="4">
        <f t="shared" si="14"/>
        <v>0.91890827236916151</v>
      </c>
      <c r="M106" s="5">
        <f t="shared" si="15"/>
        <v>24</v>
      </c>
      <c r="O106">
        <v>18</v>
      </c>
      <c r="P106">
        <v>16120</v>
      </c>
      <c r="Q106">
        <v>638</v>
      </c>
    </row>
    <row r="107" spans="1:17" x14ac:dyDescent="0.25">
      <c r="A107" s="3">
        <v>43410</v>
      </c>
      <c r="B107">
        <v>15568</v>
      </c>
      <c r="C107" s="4">
        <f t="shared" si="12"/>
        <v>0.92287628193728144</v>
      </c>
      <c r="D107" s="5">
        <f t="shared" si="13"/>
        <v>34</v>
      </c>
      <c r="E107">
        <v>16087</v>
      </c>
      <c r="F107" s="4">
        <f t="shared" si="8"/>
        <v>0.86317540376670066</v>
      </c>
      <c r="G107" s="5">
        <f t="shared" si="9"/>
        <v>25</v>
      </c>
      <c r="H107">
        <v>15564</v>
      </c>
      <c r="I107" s="4">
        <f t="shared" si="10"/>
        <v>0.94144689087829658</v>
      </c>
      <c r="J107" s="5">
        <f t="shared" si="11"/>
        <v>42</v>
      </c>
      <c r="K107">
        <v>16568</v>
      </c>
      <c r="L107" s="4">
        <f t="shared" si="14"/>
        <v>0.93235790658413054</v>
      </c>
      <c r="M107" s="5">
        <f t="shared" si="15"/>
        <v>25</v>
      </c>
      <c r="O107">
        <v>19</v>
      </c>
      <c r="P107">
        <v>15838</v>
      </c>
      <c r="Q107">
        <v>638</v>
      </c>
    </row>
    <row r="108" spans="1:17" x14ac:dyDescent="0.25">
      <c r="A108" s="3">
        <v>43411</v>
      </c>
      <c r="B108">
        <v>15980</v>
      </c>
      <c r="C108" s="4">
        <f t="shared" si="12"/>
        <v>0.94729978066275411</v>
      </c>
      <c r="D108" s="5">
        <f t="shared" si="13"/>
        <v>35</v>
      </c>
      <c r="E108">
        <v>16477</v>
      </c>
      <c r="F108" s="4">
        <f t="shared" si="8"/>
        <v>0.88410151848473462</v>
      </c>
      <c r="G108" s="5">
        <f t="shared" si="9"/>
        <v>26</v>
      </c>
      <c r="H108">
        <v>14879</v>
      </c>
      <c r="I108" s="4">
        <f t="shared" si="10"/>
        <v>0.9000120977498185</v>
      </c>
      <c r="J108" s="5">
        <f t="shared" si="11"/>
        <v>43</v>
      </c>
      <c r="K108">
        <v>16374</v>
      </c>
      <c r="L108" s="4">
        <f t="shared" si="14"/>
        <v>0.92144063027574563</v>
      </c>
      <c r="M108" s="5">
        <f t="shared" si="15"/>
        <v>26</v>
      </c>
      <c r="O108">
        <v>20</v>
      </c>
      <c r="P108">
        <v>16260</v>
      </c>
      <c r="Q108">
        <v>638</v>
      </c>
    </row>
    <row r="109" spans="1:17" x14ac:dyDescent="0.25">
      <c r="A109" s="3">
        <v>43412</v>
      </c>
      <c r="B109">
        <v>15111</v>
      </c>
      <c r="C109" s="4">
        <f t="shared" si="12"/>
        <v>0.89578516805975461</v>
      </c>
      <c r="D109" s="5">
        <f t="shared" si="13"/>
        <v>36</v>
      </c>
      <c r="E109">
        <v>15913</v>
      </c>
      <c r="F109" s="4">
        <f t="shared" si="8"/>
        <v>0.85383913720019311</v>
      </c>
      <c r="G109" s="5">
        <f t="shared" si="9"/>
        <v>27</v>
      </c>
      <c r="H109">
        <v>15293</v>
      </c>
      <c r="I109" s="4">
        <f t="shared" si="10"/>
        <v>0.92505443987418345</v>
      </c>
      <c r="J109" s="5">
        <f t="shared" si="11"/>
        <v>44</v>
      </c>
      <c r="K109">
        <v>17167</v>
      </c>
      <c r="L109" s="4">
        <f t="shared" si="14"/>
        <v>0.96606640405177269</v>
      </c>
      <c r="M109" s="5">
        <f t="shared" si="15"/>
        <v>27</v>
      </c>
      <c r="O109">
        <v>21</v>
      </c>
      <c r="P109">
        <v>15865</v>
      </c>
      <c r="Q109">
        <v>638</v>
      </c>
    </row>
    <row r="110" spans="1:17" x14ac:dyDescent="0.25">
      <c r="A110" s="3">
        <v>43413</v>
      </c>
      <c r="B110">
        <v>15224</v>
      </c>
      <c r="C110" s="4">
        <f t="shared" si="12"/>
        <v>0.90248384610824595</v>
      </c>
      <c r="D110" s="5">
        <f t="shared" si="13"/>
        <v>37</v>
      </c>
      <c r="E110">
        <v>16509</v>
      </c>
      <c r="F110" s="4">
        <f t="shared" si="8"/>
        <v>0.88581853302570157</v>
      </c>
      <c r="G110" s="5">
        <f t="shared" si="9"/>
        <v>28</v>
      </c>
      <c r="H110">
        <v>15272</v>
      </c>
      <c r="I110" s="4">
        <f t="shared" si="10"/>
        <v>0.92378417614323738</v>
      </c>
      <c r="J110" s="5">
        <f t="shared" si="11"/>
        <v>45</v>
      </c>
      <c r="K110">
        <v>16711</v>
      </c>
      <c r="L110" s="4">
        <f t="shared" si="14"/>
        <v>0.94040517726505346</v>
      </c>
      <c r="M110" s="5">
        <f t="shared" si="15"/>
        <v>28</v>
      </c>
      <c r="O110">
        <v>22</v>
      </c>
      <c r="P110">
        <v>16073</v>
      </c>
      <c r="Q110">
        <v>638</v>
      </c>
    </row>
    <row r="111" spans="1:17" x14ac:dyDescent="0.25">
      <c r="A111" s="3">
        <v>43414</v>
      </c>
      <c r="B111">
        <v>15560</v>
      </c>
      <c r="C111" s="4">
        <f t="shared" si="12"/>
        <v>0.92240203924358288</v>
      </c>
      <c r="D111" s="5">
        <f t="shared" si="13"/>
        <v>38</v>
      </c>
      <c r="E111">
        <v>14745</v>
      </c>
      <c r="F111" s="4">
        <f t="shared" si="8"/>
        <v>0.79116810645490154</v>
      </c>
      <c r="G111" s="5">
        <f t="shared" si="9"/>
        <v>29</v>
      </c>
      <c r="H111">
        <v>15255</v>
      </c>
      <c r="I111" s="4">
        <f t="shared" si="10"/>
        <v>0.922755867408662</v>
      </c>
      <c r="J111" s="5">
        <f t="shared" si="11"/>
        <v>46</v>
      </c>
      <c r="K111">
        <v>16794</v>
      </c>
      <c r="L111" s="4">
        <f t="shared" si="14"/>
        <v>0.94507597073719751</v>
      </c>
      <c r="M111" s="5">
        <f t="shared" si="15"/>
        <v>29</v>
      </c>
      <c r="O111">
        <v>23</v>
      </c>
      <c r="P111">
        <v>15714</v>
      </c>
      <c r="Q111">
        <v>638</v>
      </c>
    </row>
    <row r="112" spans="1:17" x14ac:dyDescent="0.25">
      <c r="A112" s="3">
        <v>43415</v>
      </c>
      <c r="B112">
        <v>14040</v>
      </c>
      <c r="C112" s="4">
        <f t="shared" si="12"/>
        <v>0.83229592744086789</v>
      </c>
      <c r="D112" s="5">
        <f t="shared" si="13"/>
        <v>39</v>
      </c>
      <c r="E112">
        <v>15689</v>
      </c>
      <c r="F112" s="4">
        <f t="shared" si="8"/>
        <v>0.84182003541342487</v>
      </c>
      <c r="G112" s="5">
        <f t="shared" si="9"/>
        <v>30</v>
      </c>
      <c r="H112">
        <v>15239</v>
      </c>
      <c r="I112" s="4">
        <f t="shared" si="10"/>
        <v>0.92178804742317932</v>
      </c>
      <c r="J112" s="5">
        <f t="shared" si="11"/>
        <v>47</v>
      </c>
      <c r="K112">
        <v>16178</v>
      </c>
      <c r="L112" s="4">
        <f t="shared" si="14"/>
        <v>0.91041080472706815</v>
      </c>
      <c r="M112" s="5">
        <f t="shared" si="15"/>
        <v>30</v>
      </c>
      <c r="O112">
        <v>24</v>
      </c>
      <c r="P112">
        <v>16011</v>
      </c>
      <c r="Q112">
        <v>638</v>
      </c>
    </row>
    <row r="113" spans="1:17" x14ac:dyDescent="0.25">
      <c r="A113" s="3">
        <v>43416</v>
      </c>
      <c r="B113">
        <v>14933</v>
      </c>
      <c r="C113" s="4">
        <f t="shared" si="12"/>
        <v>0.88523326812496295</v>
      </c>
      <c r="D113" s="5">
        <f t="shared" si="13"/>
        <v>40</v>
      </c>
      <c r="E113">
        <v>15121</v>
      </c>
      <c r="F113" s="4">
        <f t="shared" si="8"/>
        <v>0.81134302731126251</v>
      </c>
      <c r="G113" s="5">
        <f t="shared" si="9"/>
        <v>31</v>
      </c>
      <c r="H113">
        <v>14765</v>
      </c>
      <c r="I113" s="4">
        <f t="shared" si="10"/>
        <v>0.89311638035325425</v>
      </c>
      <c r="J113" s="5">
        <f t="shared" si="11"/>
        <v>48</v>
      </c>
      <c r="K113">
        <v>16612</v>
      </c>
      <c r="L113" s="4">
        <f t="shared" si="14"/>
        <v>0.93483398987056843</v>
      </c>
      <c r="M113" s="5">
        <f t="shared" si="15"/>
        <v>31</v>
      </c>
      <c r="O113">
        <v>25</v>
      </c>
      <c r="P113">
        <v>15918</v>
      </c>
      <c r="Q113">
        <v>638</v>
      </c>
    </row>
    <row r="114" spans="1:17" x14ac:dyDescent="0.25">
      <c r="A114" s="3">
        <v>43417</v>
      </c>
      <c r="B114">
        <v>15657</v>
      </c>
      <c r="C114" s="4">
        <f t="shared" si="12"/>
        <v>0.92815223190467722</v>
      </c>
      <c r="D114" s="5">
        <f t="shared" si="13"/>
        <v>41</v>
      </c>
      <c r="E114">
        <v>15052</v>
      </c>
      <c r="F114" s="4">
        <f t="shared" si="8"/>
        <v>0.8076407147073027</v>
      </c>
      <c r="G114" s="5">
        <f t="shared" si="9"/>
        <v>32</v>
      </c>
      <c r="H114">
        <v>14856</v>
      </c>
      <c r="I114" s="4">
        <f t="shared" si="10"/>
        <v>0.89862085652068713</v>
      </c>
      <c r="J114" s="5">
        <f t="shared" si="11"/>
        <v>49</v>
      </c>
      <c r="K114">
        <v>16465</v>
      </c>
      <c r="L114" s="4">
        <f t="shared" si="14"/>
        <v>0.92656162070906023</v>
      </c>
      <c r="M114" s="5">
        <f t="shared" si="15"/>
        <v>32</v>
      </c>
      <c r="O114">
        <v>26</v>
      </c>
      <c r="P114">
        <v>15868</v>
      </c>
      <c r="Q114">
        <v>638</v>
      </c>
    </row>
    <row r="115" spans="1:17" x14ac:dyDescent="0.25">
      <c r="A115" s="3">
        <v>43418</v>
      </c>
      <c r="B115">
        <v>15359</v>
      </c>
      <c r="C115" s="4">
        <f t="shared" si="12"/>
        <v>0.91048669156440809</v>
      </c>
      <c r="D115" s="5">
        <f t="shared" si="13"/>
        <v>42</v>
      </c>
      <c r="E115">
        <v>15349</v>
      </c>
      <c r="F115" s="4">
        <f t="shared" si="8"/>
        <v>0.82357675591565171</v>
      </c>
      <c r="G115" s="5">
        <f t="shared" si="9"/>
        <v>33</v>
      </c>
      <c r="H115">
        <v>14961</v>
      </c>
      <c r="I115" s="4">
        <f t="shared" si="10"/>
        <v>0.90497217517541739</v>
      </c>
      <c r="J115" s="5">
        <f t="shared" si="11"/>
        <v>50</v>
      </c>
      <c r="K115">
        <v>15673</v>
      </c>
      <c r="L115" s="4">
        <f t="shared" si="14"/>
        <v>0.88199212155317952</v>
      </c>
      <c r="M115" s="5">
        <f t="shared" si="15"/>
        <v>33</v>
      </c>
      <c r="O115">
        <v>27</v>
      </c>
      <c r="P115">
        <v>16097</v>
      </c>
      <c r="Q115">
        <v>638</v>
      </c>
    </row>
    <row r="116" spans="1:17" x14ac:dyDescent="0.25">
      <c r="A116" s="3">
        <v>43419</v>
      </c>
      <c r="B116">
        <v>15359</v>
      </c>
      <c r="C116" s="4">
        <f t="shared" si="12"/>
        <v>0.91048669156440809</v>
      </c>
      <c r="D116" s="5">
        <f t="shared" si="13"/>
        <v>43</v>
      </c>
      <c r="E116">
        <v>14502</v>
      </c>
      <c r="F116" s="4">
        <f t="shared" si="8"/>
        <v>0.77812952728443419</v>
      </c>
      <c r="G116" s="5">
        <f t="shared" si="9"/>
        <v>34</v>
      </c>
      <c r="H116">
        <v>14986</v>
      </c>
      <c r="I116" s="4">
        <f t="shared" si="10"/>
        <v>0.90648439390273405</v>
      </c>
      <c r="J116" s="5">
        <f t="shared" si="11"/>
        <v>51</v>
      </c>
      <c r="K116">
        <v>15857</v>
      </c>
      <c r="L116" s="4">
        <f t="shared" si="14"/>
        <v>0.8923466516601013</v>
      </c>
      <c r="M116" s="5">
        <f t="shared" si="15"/>
        <v>34</v>
      </c>
      <c r="O116">
        <v>28</v>
      </c>
      <c r="P116">
        <v>16155</v>
      </c>
      <c r="Q116">
        <v>638</v>
      </c>
    </row>
    <row r="117" spans="1:17" x14ac:dyDescent="0.25">
      <c r="A117" s="3">
        <v>43420</v>
      </c>
      <c r="B117">
        <v>15025</v>
      </c>
      <c r="C117" s="4">
        <f t="shared" si="12"/>
        <v>0.89068705910249568</v>
      </c>
      <c r="D117" s="5">
        <f t="shared" si="13"/>
        <v>44</v>
      </c>
      <c r="E117">
        <v>14123</v>
      </c>
      <c r="F117" s="4">
        <f t="shared" si="8"/>
        <v>0.75779363631485752</v>
      </c>
      <c r="G117" s="5">
        <f t="shared" si="9"/>
        <v>35</v>
      </c>
      <c r="H117">
        <v>15027</v>
      </c>
      <c r="I117" s="4">
        <f t="shared" si="10"/>
        <v>0.9089644326155335</v>
      </c>
      <c r="J117" s="5">
        <f t="shared" si="11"/>
        <v>52</v>
      </c>
      <c r="K117">
        <v>16081</v>
      </c>
      <c r="L117" s="4">
        <f t="shared" si="14"/>
        <v>0.90495216657287558</v>
      </c>
      <c r="M117" s="5">
        <f t="shared" si="15"/>
        <v>35</v>
      </c>
      <c r="O117">
        <v>29</v>
      </c>
      <c r="P117">
        <v>15450</v>
      </c>
      <c r="Q117">
        <v>638</v>
      </c>
    </row>
    <row r="118" spans="1:17" x14ac:dyDescent="0.25">
      <c r="A118" s="3">
        <v>43421</v>
      </c>
      <c r="B118">
        <v>14337</v>
      </c>
      <c r="C118" s="4">
        <f t="shared" si="12"/>
        <v>0.84990218744442469</v>
      </c>
      <c r="D118" s="5">
        <f t="shared" si="13"/>
        <v>45</v>
      </c>
      <c r="E118">
        <v>14651</v>
      </c>
      <c r="F118" s="4">
        <f t="shared" si="8"/>
        <v>0.78612437624081133</v>
      </c>
      <c r="G118" s="5">
        <f t="shared" si="9"/>
        <v>36</v>
      </c>
      <c r="H118">
        <v>14713</v>
      </c>
      <c r="I118" s="4">
        <f t="shared" si="10"/>
        <v>0.88997096540043552</v>
      </c>
      <c r="J118" s="5">
        <f t="shared" si="11"/>
        <v>53</v>
      </c>
      <c r="K118">
        <v>15462</v>
      </c>
      <c r="L118" s="4">
        <f t="shared" si="14"/>
        <v>0.87011817670230729</v>
      </c>
      <c r="M118" s="5">
        <f t="shared" si="15"/>
        <v>36</v>
      </c>
      <c r="O118">
        <v>30</v>
      </c>
      <c r="P118">
        <v>15752</v>
      </c>
      <c r="Q118">
        <v>638</v>
      </c>
    </row>
    <row r="119" spans="1:17" x14ac:dyDescent="0.25">
      <c r="A119" s="3">
        <v>43422</v>
      </c>
      <c r="B119">
        <v>14704</v>
      </c>
      <c r="C119" s="4">
        <f t="shared" si="12"/>
        <v>0.87165807101784343</v>
      </c>
      <c r="D119" s="5">
        <f t="shared" si="13"/>
        <v>46</v>
      </c>
      <c r="E119">
        <v>14701</v>
      </c>
      <c r="F119" s="4">
        <f t="shared" si="8"/>
        <v>0.78880721146107202</v>
      </c>
      <c r="G119" s="5">
        <f t="shared" si="9"/>
        <v>37</v>
      </c>
      <c r="H119">
        <v>14441</v>
      </c>
      <c r="I119" s="4">
        <f t="shared" si="10"/>
        <v>0.87351802564722958</v>
      </c>
      <c r="J119" s="5">
        <f t="shared" si="11"/>
        <v>54</v>
      </c>
      <c r="K119">
        <v>16709</v>
      </c>
      <c r="L119" s="4">
        <f t="shared" si="14"/>
        <v>0.94029262802476088</v>
      </c>
      <c r="M119" s="5">
        <f t="shared" si="15"/>
        <v>37</v>
      </c>
      <c r="O119">
        <v>31</v>
      </c>
      <c r="P119">
        <v>15655</v>
      </c>
      <c r="Q119">
        <v>638</v>
      </c>
    </row>
    <row r="120" spans="1:17" x14ac:dyDescent="0.25">
      <c r="A120" s="3">
        <v>43423</v>
      </c>
      <c r="B120">
        <v>15096</v>
      </c>
      <c r="C120" s="4">
        <f t="shared" si="12"/>
        <v>0.89489596300906993</v>
      </c>
      <c r="D120" s="5">
        <f t="shared" si="13"/>
        <v>47</v>
      </c>
      <c r="E120">
        <v>14977</v>
      </c>
      <c r="F120" s="4">
        <f t="shared" si="8"/>
        <v>0.80361646187691149</v>
      </c>
      <c r="G120" s="5">
        <f t="shared" si="9"/>
        <v>38</v>
      </c>
      <c r="H120">
        <v>14734</v>
      </c>
      <c r="I120" s="4">
        <f t="shared" si="10"/>
        <v>0.8912412291313816</v>
      </c>
      <c r="J120" s="5">
        <f t="shared" si="11"/>
        <v>55</v>
      </c>
      <c r="K120">
        <v>16520</v>
      </c>
      <c r="L120" s="4">
        <f t="shared" si="14"/>
        <v>0.92965672481710748</v>
      </c>
      <c r="M120" s="5">
        <f t="shared" si="15"/>
        <v>38</v>
      </c>
      <c r="O120">
        <v>32</v>
      </c>
      <c r="P120">
        <v>15711</v>
      </c>
      <c r="Q120">
        <v>638</v>
      </c>
    </row>
    <row r="121" spans="1:17" x14ac:dyDescent="0.25">
      <c r="A121" s="3">
        <v>43424</v>
      </c>
      <c r="B121">
        <v>15348</v>
      </c>
      <c r="C121" s="4">
        <f t="shared" si="12"/>
        <v>0.90983460786057269</v>
      </c>
      <c r="D121" s="5">
        <f t="shared" si="13"/>
        <v>48</v>
      </c>
      <c r="E121">
        <v>15231</v>
      </c>
      <c r="F121" s="4">
        <f t="shared" si="8"/>
        <v>0.81724526479583626</v>
      </c>
      <c r="G121" s="5">
        <f t="shared" si="9"/>
        <v>39</v>
      </c>
      <c r="H121">
        <v>13676</v>
      </c>
      <c r="I121" s="4">
        <f t="shared" si="10"/>
        <v>0.827244132591338</v>
      </c>
      <c r="J121" s="5">
        <f t="shared" si="11"/>
        <v>56</v>
      </c>
      <c r="K121">
        <v>16877</v>
      </c>
      <c r="L121" s="4">
        <f t="shared" si="14"/>
        <v>0.94974676420934157</v>
      </c>
      <c r="M121" s="5">
        <f t="shared" si="15"/>
        <v>39</v>
      </c>
      <c r="O121">
        <v>33</v>
      </c>
      <c r="P121">
        <v>15459</v>
      </c>
      <c r="Q121">
        <v>638</v>
      </c>
    </row>
    <row r="122" spans="1:17" x14ac:dyDescent="0.25">
      <c r="A122" s="3">
        <v>43425</v>
      </c>
      <c r="B122">
        <v>14820</v>
      </c>
      <c r="C122" s="4">
        <f t="shared" si="12"/>
        <v>0.87853459007647161</v>
      </c>
      <c r="D122" s="5">
        <f t="shared" si="13"/>
        <v>49</v>
      </c>
      <c r="E122">
        <v>15163</v>
      </c>
      <c r="F122" s="4">
        <f t="shared" si="8"/>
        <v>0.8135966088962816</v>
      </c>
      <c r="G122" s="5">
        <f t="shared" si="9"/>
        <v>40</v>
      </c>
      <c r="H122">
        <v>13881</v>
      </c>
      <c r="I122" s="4">
        <f t="shared" si="10"/>
        <v>0.83964432615533513</v>
      </c>
      <c r="J122" s="5">
        <f t="shared" si="11"/>
        <v>57</v>
      </c>
      <c r="K122">
        <v>15971</v>
      </c>
      <c r="L122" s="4">
        <f t="shared" si="14"/>
        <v>0.89876195835678108</v>
      </c>
      <c r="M122" s="5">
        <f t="shared" si="15"/>
        <v>40</v>
      </c>
      <c r="O122">
        <v>34</v>
      </c>
      <c r="P122">
        <v>15393</v>
      </c>
      <c r="Q122">
        <v>638</v>
      </c>
    </row>
    <row r="123" spans="1:17" x14ac:dyDescent="0.25">
      <c r="A123" s="3">
        <v>43426</v>
      </c>
      <c r="B123">
        <v>15107</v>
      </c>
      <c r="C123" s="4">
        <f t="shared" si="12"/>
        <v>0.89554804671290533</v>
      </c>
      <c r="D123" s="5">
        <f t="shared" si="13"/>
        <v>50</v>
      </c>
      <c r="E123">
        <v>15285</v>
      </c>
      <c r="F123" s="4">
        <f t="shared" si="8"/>
        <v>0.82014272683371792</v>
      </c>
      <c r="G123" s="5">
        <f t="shared" si="9"/>
        <v>41</v>
      </c>
      <c r="H123">
        <v>14074</v>
      </c>
      <c r="I123" s="4">
        <f t="shared" si="10"/>
        <v>0.85131865473022017</v>
      </c>
      <c r="J123" s="5">
        <f t="shared" si="11"/>
        <v>58</v>
      </c>
      <c r="K123">
        <v>15268</v>
      </c>
      <c r="L123" s="4">
        <f t="shared" si="14"/>
        <v>0.85920090039392238</v>
      </c>
      <c r="M123" s="5">
        <f t="shared" si="15"/>
        <v>41</v>
      </c>
      <c r="O123">
        <v>35</v>
      </c>
      <c r="P123">
        <v>15290</v>
      </c>
      <c r="Q123">
        <v>638</v>
      </c>
    </row>
    <row r="124" spans="1:17" x14ac:dyDescent="0.25">
      <c r="A124" s="3">
        <v>43427</v>
      </c>
      <c r="B124">
        <v>15240</v>
      </c>
      <c r="C124" s="4">
        <f t="shared" si="12"/>
        <v>0.90343233149564295</v>
      </c>
      <c r="D124" s="5">
        <f t="shared" si="13"/>
        <v>51</v>
      </c>
      <c r="E124">
        <v>15279</v>
      </c>
      <c r="F124" s="4">
        <f t="shared" si="8"/>
        <v>0.81982078660728663</v>
      </c>
      <c r="G124" s="5">
        <f t="shared" si="9"/>
        <v>42</v>
      </c>
      <c r="H124">
        <v>14138</v>
      </c>
      <c r="I124" s="4">
        <f t="shared" si="10"/>
        <v>0.85518993467215099</v>
      </c>
      <c r="J124" s="5">
        <f t="shared" si="11"/>
        <v>59</v>
      </c>
      <c r="K124">
        <v>15970</v>
      </c>
      <c r="L124" s="4">
        <f t="shared" si="14"/>
        <v>0.89870568373663473</v>
      </c>
      <c r="M124" s="5">
        <f t="shared" si="15"/>
        <v>42</v>
      </c>
      <c r="O124">
        <v>36</v>
      </c>
      <c r="P124">
        <v>15202</v>
      </c>
      <c r="Q124">
        <v>638</v>
      </c>
    </row>
    <row r="125" spans="1:17" x14ac:dyDescent="0.25">
      <c r="A125" s="3">
        <v>43428</v>
      </c>
      <c r="C125" s="4"/>
      <c r="E125">
        <v>15445</v>
      </c>
      <c r="F125" s="4">
        <f t="shared" si="8"/>
        <v>0.82872779953855236</v>
      </c>
      <c r="G125" s="5">
        <f t="shared" si="9"/>
        <v>43</v>
      </c>
      <c r="H125">
        <v>14469</v>
      </c>
      <c r="I125" s="4">
        <f t="shared" si="10"/>
        <v>0.87521171062182435</v>
      </c>
      <c r="J125" s="5">
        <f t="shared" si="11"/>
        <v>60</v>
      </c>
      <c r="K125">
        <v>15916</v>
      </c>
      <c r="L125" s="4">
        <f t="shared" si="14"/>
        <v>0.89566685424873382</v>
      </c>
      <c r="M125" s="5">
        <f t="shared" si="15"/>
        <v>43</v>
      </c>
      <c r="O125">
        <v>37</v>
      </c>
      <c r="P125">
        <v>15714</v>
      </c>
      <c r="Q125">
        <v>638</v>
      </c>
    </row>
    <row r="126" spans="1:17" x14ac:dyDescent="0.25">
      <c r="A126" s="3">
        <v>43429</v>
      </c>
      <c r="C126" s="4"/>
      <c r="E126">
        <v>18361</v>
      </c>
      <c r="F126" s="4">
        <f t="shared" si="8"/>
        <v>0.98519074958416053</v>
      </c>
      <c r="G126" s="5">
        <f t="shared" si="9"/>
        <v>44</v>
      </c>
      <c r="H126">
        <v>14243</v>
      </c>
      <c r="I126" s="4">
        <f t="shared" si="10"/>
        <v>0.86154125332688125</v>
      </c>
      <c r="J126" s="5">
        <f t="shared" si="11"/>
        <v>61</v>
      </c>
      <c r="K126">
        <v>15812</v>
      </c>
      <c r="L126" s="4">
        <f t="shared" si="14"/>
        <v>0.88981429375351717</v>
      </c>
      <c r="M126" s="5">
        <f t="shared" si="15"/>
        <v>44</v>
      </c>
      <c r="O126">
        <v>38</v>
      </c>
      <c r="P126">
        <v>15748</v>
      </c>
      <c r="Q126">
        <v>638</v>
      </c>
    </row>
    <row r="127" spans="1:17" x14ac:dyDescent="0.25">
      <c r="A127" s="3">
        <v>43430</v>
      </c>
      <c r="C127" s="4"/>
      <c r="E127">
        <v>11819</v>
      </c>
      <c r="F127" s="4">
        <f t="shared" si="8"/>
        <v>0.63416858936524123</v>
      </c>
      <c r="G127" s="5">
        <f t="shared" si="9"/>
        <v>45</v>
      </c>
      <c r="H127">
        <v>13221</v>
      </c>
      <c r="I127" s="4">
        <f t="shared" si="10"/>
        <v>0.7997217517541737</v>
      </c>
      <c r="J127" s="5">
        <f t="shared" si="11"/>
        <v>62</v>
      </c>
      <c r="K127">
        <v>15670</v>
      </c>
      <c r="L127" s="4">
        <f t="shared" si="14"/>
        <v>0.88182329769274059</v>
      </c>
      <c r="M127" s="5">
        <f t="shared" si="15"/>
        <v>45</v>
      </c>
      <c r="O127">
        <v>39</v>
      </c>
      <c r="P127">
        <v>15508</v>
      </c>
      <c r="Q127">
        <v>638</v>
      </c>
    </row>
    <row r="128" spans="1:17" x14ac:dyDescent="0.25">
      <c r="A128" s="3">
        <v>43431</v>
      </c>
      <c r="C128" s="4"/>
      <c r="E128">
        <v>15408</v>
      </c>
      <c r="F128" s="4">
        <f t="shared" si="8"/>
        <v>0.82674250147555939</v>
      </c>
      <c r="G128" s="5">
        <f t="shared" si="9"/>
        <v>46</v>
      </c>
      <c r="H128">
        <v>13589</v>
      </c>
      <c r="I128" s="4">
        <f t="shared" si="10"/>
        <v>0.82198161142027582</v>
      </c>
      <c r="J128" s="5">
        <f t="shared" si="11"/>
        <v>63</v>
      </c>
      <c r="K128">
        <v>15257</v>
      </c>
      <c r="L128" s="4">
        <f t="shared" si="14"/>
        <v>0.85858187957231291</v>
      </c>
      <c r="M128" s="5">
        <f t="shared" si="15"/>
        <v>46</v>
      </c>
      <c r="O128">
        <v>40</v>
      </c>
      <c r="P128">
        <v>15298</v>
      </c>
      <c r="Q128">
        <v>638</v>
      </c>
    </row>
    <row r="129" spans="1:17" x14ac:dyDescent="0.25">
      <c r="A129" s="3">
        <v>43432</v>
      </c>
      <c r="C129" s="4"/>
      <c r="E129">
        <v>14980</v>
      </c>
      <c r="F129" s="4">
        <f t="shared" si="8"/>
        <v>0.80377743199012719</v>
      </c>
      <c r="G129" s="5">
        <f t="shared" si="9"/>
        <v>47</v>
      </c>
      <c r="H129">
        <v>13721</v>
      </c>
      <c r="I129" s="4">
        <f t="shared" si="10"/>
        <v>0.82996612630050814</v>
      </c>
      <c r="J129" s="5">
        <f t="shared" si="11"/>
        <v>64</v>
      </c>
      <c r="K129">
        <v>15513</v>
      </c>
      <c r="L129" s="4">
        <f t="shared" si="14"/>
        <v>0.87298818232976927</v>
      </c>
      <c r="M129" s="5">
        <f t="shared" si="15"/>
        <v>47</v>
      </c>
      <c r="O129">
        <v>41</v>
      </c>
      <c r="P129">
        <v>15177</v>
      </c>
      <c r="Q129">
        <v>638</v>
      </c>
    </row>
    <row r="130" spans="1:17" x14ac:dyDescent="0.25">
      <c r="A130" s="3">
        <v>43433</v>
      </c>
      <c r="C130" s="4"/>
      <c r="E130">
        <v>15753</v>
      </c>
      <c r="F130" s="4">
        <f t="shared" si="8"/>
        <v>0.84525406449535867</v>
      </c>
      <c r="G130" s="5">
        <f t="shared" si="9"/>
        <v>48</v>
      </c>
      <c r="H130">
        <v>13202</v>
      </c>
      <c r="I130" s="4">
        <f t="shared" si="10"/>
        <v>0.79857246552141303</v>
      </c>
      <c r="J130" s="5">
        <f t="shared" si="11"/>
        <v>65</v>
      </c>
      <c r="K130">
        <v>15332</v>
      </c>
      <c r="L130" s="4">
        <f t="shared" si="14"/>
        <v>0.86280247608328642</v>
      </c>
      <c r="M130" s="5">
        <f t="shared" si="15"/>
        <v>48</v>
      </c>
      <c r="O130">
        <v>42</v>
      </c>
      <c r="P130">
        <v>15604</v>
      </c>
      <c r="Q130">
        <v>638</v>
      </c>
    </row>
    <row r="131" spans="1:17" x14ac:dyDescent="0.25">
      <c r="A131" s="3">
        <v>43434</v>
      </c>
      <c r="C131" s="4"/>
      <c r="E131">
        <v>15078</v>
      </c>
      <c r="F131" s="4">
        <f t="shared" ref="F131:F194" si="16">+E131/MAX(E$3:E$124)</f>
        <v>0.80903578902183826</v>
      </c>
      <c r="G131" s="5">
        <f t="shared" ref="G131:G194" si="17">+A131-$A$82</f>
        <v>49</v>
      </c>
      <c r="H131">
        <v>13292</v>
      </c>
      <c r="I131" s="4">
        <f t="shared" ref="I131:I194" si="18">+H131/MAX(H$3:H$124)</f>
        <v>0.80401645293975321</v>
      </c>
      <c r="J131" s="5">
        <f t="shared" ref="J131:J194" si="19">+A131-$A$65</f>
        <v>66</v>
      </c>
      <c r="K131">
        <v>15235</v>
      </c>
      <c r="L131" s="4">
        <f t="shared" si="14"/>
        <v>0.85734383792909397</v>
      </c>
      <c r="M131" s="5">
        <f t="shared" si="15"/>
        <v>49</v>
      </c>
      <c r="O131">
        <v>43</v>
      </c>
      <c r="P131">
        <v>15413</v>
      </c>
      <c r="Q131">
        <v>638</v>
      </c>
    </row>
    <row r="132" spans="1:17" x14ac:dyDescent="0.25">
      <c r="A132" s="3">
        <v>43435</v>
      </c>
      <c r="C132" s="4"/>
      <c r="E132">
        <v>14985</v>
      </c>
      <c r="F132" s="4">
        <f t="shared" si="16"/>
        <v>0.8040457155121532</v>
      </c>
      <c r="G132" s="5">
        <f t="shared" si="17"/>
        <v>50</v>
      </c>
      <c r="H132">
        <v>13438</v>
      </c>
      <c r="I132" s="4">
        <f t="shared" si="18"/>
        <v>0.81284781030728281</v>
      </c>
      <c r="J132" s="5">
        <f t="shared" si="19"/>
        <v>67</v>
      </c>
      <c r="K132">
        <v>14786</v>
      </c>
      <c r="L132" s="4">
        <f t="shared" si="14"/>
        <v>0.83207653348339894</v>
      </c>
      <c r="M132" s="5">
        <f t="shared" si="15"/>
        <v>50</v>
      </c>
      <c r="O132">
        <v>44</v>
      </c>
      <c r="P132">
        <v>16489</v>
      </c>
      <c r="Q132">
        <v>638</v>
      </c>
    </row>
    <row r="133" spans="1:17" x14ac:dyDescent="0.25">
      <c r="A133" s="3">
        <v>43436</v>
      </c>
      <c r="C133" s="4"/>
      <c r="E133">
        <v>14499</v>
      </c>
      <c r="F133" s="4">
        <f t="shared" si="16"/>
        <v>0.77796855717121849</v>
      </c>
      <c r="G133" s="5">
        <f t="shared" si="17"/>
        <v>51</v>
      </c>
      <c r="H133">
        <v>13391</v>
      </c>
      <c r="I133" s="4">
        <f t="shared" si="18"/>
        <v>0.81000483909992738</v>
      </c>
      <c r="J133" s="5">
        <f t="shared" si="19"/>
        <v>68</v>
      </c>
      <c r="K133">
        <v>14902</v>
      </c>
      <c r="L133" s="4">
        <f t="shared" ref="L133:L196" si="20">+K133/MAX(K$3:K$124)</f>
        <v>0.83860438942037141</v>
      </c>
      <c r="M133" s="5">
        <f t="shared" si="15"/>
        <v>51</v>
      </c>
      <c r="O133">
        <v>45</v>
      </c>
      <c r="P133">
        <v>15734</v>
      </c>
      <c r="Q133">
        <v>782</v>
      </c>
    </row>
    <row r="134" spans="1:17" x14ac:dyDescent="0.25">
      <c r="A134" s="3">
        <v>43437</v>
      </c>
      <c r="C134" s="4"/>
      <c r="E134">
        <v>14482</v>
      </c>
      <c r="F134" s="4">
        <f t="shared" si="16"/>
        <v>0.77705639319632991</v>
      </c>
      <c r="G134" s="5">
        <f t="shared" si="17"/>
        <v>52</v>
      </c>
      <c r="H134">
        <v>13035</v>
      </c>
      <c r="I134" s="4">
        <f t="shared" si="18"/>
        <v>0.78847084442293736</v>
      </c>
      <c r="J134" s="5">
        <f t="shared" si="19"/>
        <v>69</v>
      </c>
      <c r="K134">
        <v>14688</v>
      </c>
      <c r="L134" s="4">
        <f t="shared" si="20"/>
        <v>0.82656162070906025</v>
      </c>
      <c r="M134" s="5">
        <f t="shared" ref="M134:M197" si="21">+A134-$A$82</f>
        <v>52</v>
      </c>
      <c r="O134">
        <v>46</v>
      </c>
      <c r="P134">
        <v>15307</v>
      </c>
      <c r="Q134">
        <v>638</v>
      </c>
    </row>
    <row r="135" spans="1:17" x14ac:dyDescent="0.25">
      <c r="A135" s="3">
        <v>43438</v>
      </c>
      <c r="C135" s="4"/>
      <c r="E135">
        <v>14418</v>
      </c>
      <c r="F135" s="4">
        <f t="shared" si="16"/>
        <v>0.77362236411439611</v>
      </c>
      <c r="G135" s="5">
        <f t="shared" si="17"/>
        <v>53</v>
      </c>
      <c r="H135">
        <v>13263</v>
      </c>
      <c r="I135" s="4">
        <f t="shared" si="18"/>
        <v>0.80226227921606585</v>
      </c>
      <c r="J135" s="5">
        <f t="shared" si="19"/>
        <v>70</v>
      </c>
      <c r="K135">
        <v>14348</v>
      </c>
      <c r="L135" s="4">
        <f t="shared" si="20"/>
        <v>0.8074282498593135</v>
      </c>
      <c r="M135" s="5">
        <f t="shared" si="21"/>
        <v>53</v>
      </c>
      <c r="O135">
        <v>47</v>
      </c>
      <c r="P135">
        <v>15244</v>
      </c>
      <c r="Q135">
        <v>638</v>
      </c>
    </row>
    <row r="136" spans="1:17" x14ac:dyDescent="0.25">
      <c r="A136" s="3">
        <v>43439</v>
      </c>
      <c r="C136" s="4"/>
      <c r="E136">
        <v>13963</v>
      </c>
      <c r="F136" s="4">
        <f t="shared" si="16"/>
        <v>0.74920856361002308</v>
      </c>
      <c r="G136" s="5">
        <f t="shared" si="17"/>
        <v>54</v>
      </c>
      <c r="H136">
        <v>12735</v>
      </c>
      <c r="I136" s="4">
        <f t="shared" si="18"/>
        <v>0.77032421969513676</v>
      </c>
      <c r="J136" s="5">
        <f t="shared" si="19"/>
        <v>71</v>
      </c>
      <c r="K136">
        <v>14534</v>
      </c>
      <c r="L136" s="4">
        <f t="shared" si="20"/>
        <v>0.81789532920652785</v>
      </c>
      <c r="M136" s="5">
        <f t="shared" si="21"/>
        <v>54</v>
      </c>
      <c r="O136">
        <v>48</v>
      </c>
      <c r="P136">
        <v>15283</v>
      </c>
      <c r="Q136">
        <v>638</v>
      </c>
    </row>
    <row r="137" spans="1:17" x14ac:dyDescent="0.25">
      <c r="A137" s="3">
        <v>43440</v>
      </c>
      <c r="C137" s="4"/>
      <c r="E137">
        <v>13574</v>
      </c>
      <c r="F137" s="4">
        <f t="shared" si="16"/>
        <v>0.72833610559639428</v>
      </c>
      <c r="G137" s="5">
        <f t="shared" si="17"/>
        <v>55</v>
      </c>
      <c r="H137">
        <v>12794</v>
      </c>
      <c r="I137" s="4">
        <f t="shared" si="18"/>
        <v>0.77389305589160418</v>
      </c>
      <c r="J137" s="5">
        <f t="shared" si="19"/>
        <v>72</v>
      </c>
      <c r="K137">
        <v>14111</v>
      </c>
      <c r="L137" s="4">
        <f t="shared" si="20"/>
        <v>0.79409116488463705</v>
      </c>
      <c r="M137" s="5">
        <f t="shared" si="21"/>
        <v>55</v>
      </c>
      <c r="O137">
        <v>49</v>
      </c>
      <c r="P137">
        <v>15056</v>
      </c>
      <c r="Q137">
        <v>638</v>
      </c>
    </row>
    <row r="138" spans="1:17" x14ac:dyDescent="0.25">
      <c r="A138" s="3">
        <v>43441</v>
      </c>
      <c r="C138" s="4"/>
      <c r="E138">
        <v>15550</v>
      </c>
      <c r="F138" s="4">
        <f t="shared" si="16"/>
        <v>0.83436175350109998</v>
      </c>
      <c r="G138" s="5">
        <f t="shared" si="17"/>
        <v>56</v>
      </c>
      <c r="H138">
        <v>12483</v>
      </c>
      <c r="I138" s="4">
        <f t="shared" si="18"/>
        <v>0.75508105492378419</v>
      </c>
      <c r="J138" s="5">
        <f t="shared" si="19"/>
        <v>73</v>
      </c>
      <c r="K138">
        <v>14587</v>
      </c>
      <c r="L138" s="4">
        <f t="shared" si="20"/>
        <v>0.82087788407428253</v>
      </c>
      <c r="M138" s="5">
        <f t="shared" si="21"/>
        <v>56</v>
      </c>
      <c r="O138">
        <v>50</v>
      </c>
      <c r="P138">
        <v>14911</v>
      </c>
      <c r="Q138">
        <v>638</v>
      </c>
    </row>
    <row r="139" spans="1:17" x14ac:dyDescent="0.25">
      <c r="A139" s="3">
        <v>43442</v>
      </c>
      <c r="C139" s="4"/>
      <c r="E139">
        <v>15250</v>
      </c>
      <c r="F139" s="4">
        <f t="shared" si="16"/>
        <v>0.81826474217953538</v>
      </c>
      <c r="G139" s="5">
        <f t="shared" si="17"/>
        <v>57</v>
      </c>
      <c r="H139">
        <v>13440</v>
      </c>
      <c r="I139" s="4">
        <f t="shared" si="18"/>
        <v>0.81296878780546822</v>
      </c>
      <c r="J139" s="5">
        <f t="shared" si="19"/>
        <v>74</v>
      </c>
      <c r="K139">
        <v>14301</v>
      </c>
      <c r="L139" s="4">
        <f t="shared" si="20"/>
        <v>0.80478334271243668</v>
      </c>
      <c r="M139" s="5">
        <f t="shared" si="21"/>
        <v>57</v>
      </c>
      <c r="O139">
        <v>51</v>
      </c>
      <c r="P139">
        <v>14796</v>
      </c>
      <c r="Q139">
        <v>638</v>
      </c>
    </row>
    <row r="140" spans="1:17" x14ac:dyDescent="0.25">
      <c r="A140" s="3">
        <v>43443</v>
      </c>
      <c r="C140" s="4"/>
      <c r="E140">
        <v>14762</v>
      </c>
      <c r="F140" s="4">
        <f t="shared" si="16"/>
        <v>0.79208027042979023</v>
      </c>
      <c r="G140" s="5">
        <f t="shared" si="17"/>
        <v>58</v>
      </c>
      <c r="H140">
        <v>13501</v>
      </c>
      <c r="I140" s="4">
        <f t="shared" si="18"/>
        <v>0.81665860150012093</v>
      </c>
      <c r="J140" s="5">
        <f t="shared" si="19"/>
        <v>75</v>
      </c>
      <c r="K140">
        <v>8991</v>
      </c>
      <c r="L140" s="4">
        <f t="shared" si="20"/>
        <v>0.50596510973550923</v>
      </c>
      <c r="M140" s="5">
        <f t="shared" si="21"/>
        <v>58</v>
      </c>
      <c r="O140">
        <v>52</v>
      </c>
      <c r="P140">
        <v>14732</v>
      </c>
      <c r="Q140">
        <v>638</v>
      </c>
    </row>
    <row r="141" spans="1:17" x14ac:dyDescent="0.25">
      <c r="A141" s="3">
        <v>43444</v>
      </c>
      <c r="C141" s="4"/>
      <c r="E141">
        <v>15402</v>
      </c>
      <c r="F141" s="4">
        <f t="shared" si="16"/>
        <v>0.8264205612491281</v>
      </c>
      <c r="G141" s="5">
        <f t="shared" si="17"/>
        <v>59</v>
      </c>
      <c r="H141">
        <v>12907</v>
      </c>
      <c r="I141" s="4">
        <f t="shared" si="18"/>
        <v>0.78072828453907572</v>
      </c>
      <c r="J141" s="5">
        <f t="shared" si="19"/>
        <v>76</v>
      </c>
      <c r="K141">
        <v>14498</v>
      </c>
      <c r="L141" s="4">
        <f t="shared" si="20"/>
        <v>0.81586944288126051</v>
      </c>
      <c r="M141" s="5">
        <f t="shared" si="21"/>
        <v>59</v>
      </c>
      <c r="O141">
        <v>53</v>
      </c>
      <c r="P141">
        <v>14493</v>
      </c>
      <c r="Q141">
        <v>638</v>
      </c>
    </row>
    <row r="142" spans="1:17" x14ac:dyDescent="0.25">
      <c r="A142" s="3">
        <v>43445</v>
      </c>
      <c r="C142" s="4"/>
      <c r="E142">
        <v>14412</v>
      </c>
      <c r="F142" s="4">
        <f t="shared" si="16"/>
        <v>0.77330042388796483</v>
      </c>
      <c r="G142" s="5">
        <f t="shared" si="17"/>
        <v>60</v>
      </c>
      <c r="H142">
        <v>12757</v>
      </c>
      <c r="I142" s="4">
        <f t="shared" si="18"/>
        <v>0.77165497217517542</v>
      </c>
      <c r="J142" s="5">
        <f t="shared" si="19"/>
        <v>77</v>
      </c>
      <c r="K142">
        <v>14812</v>
      </c>
      <c r="L142" s="4">
        <f t="shared" si="20"/>
        <v>0.83353967360720316</v>
      </c>
      <c r="M142" s="5">
        <f t="shared" si="21"/>
        <v>60</v>
      </c>
      <c r="O142">
        <v>54</v>
      </c>
      <c r="P142">
        <v>14313</v>
      </c>
      <c r="Q142">
        <v>638</v>
      </c>
    </row>
    <row r="143" spans="1:17" x14ac:dyDescent="0.25">
      <c r="A143" s="3">
        <v>43446</v>
      </c>
      <c r="C143" s="4"/>
      <c r="E143">
        <v>14327</v>
      </c>
      <c r="F143" s="4">
        <f t="shared" si="16"/>
        <v>0.76873960401352148</v>
      </c>
      <c r="G143" s="5">
        <f t="shared" si="17"/>
        <v>61</v>
      </c>
      <c r="H143">
        <v>13046</v>
      </c>
      <c r="I143" s="4">
        <f t="shared" si="18"/>
        <v>0.78913622066295674</v>
      </c>
      <c r="J143" s="5">
        <f t="shared" si="19"/>
        <v>78</v>
      </c>
      <c r="K143">
        <v>14427</v>
      </c>
      <c r="L143" s="4">
        <f t="shared" si="20"/>
        <v>0.81187394485087228</v>
      </c>
      <c r="M143" s="5">
        <f t="shared" si="21"/>
        <v>61</v>
      </c>
      <c r="O143">
        <v>55</v>
      </c>
      <c r="P143">
        <v>14140</v>
      </c>
      <c r="Q143">
        <v>638</v>
      </c>
    </row>
    <row r="144" spans="1:17" x14ac:dyDescent="0.25">
      <c r="A144" s="3">
        <v>43447</v>
      </c>
      <c r="C144" s="4"/>
      <c r="E144">
        <v>14233</v>
      </c>
      <c r="F144" s="4">
        <f t="shared" si="16"/>
        <v>0.76369587379943127</v>
      </c>
      <c r="G144" s="5">
        <f t="shared" si="17"/>
        <v>62</v>
      </c>
      <c r="H144">
        <v>12939</v>
      </c>
      <c r="I144" s="4">
        <f t="shared" si="18"/>
        <v>0.78266392451004119</v>
      </c>
      <c r="J144" s="5">
        <f t="shared" si="19"/>
        <v>79</v>
      </c>
      <c r="K144">
        <v>14579</v>
      </c>
      <c r="L144" s="4">
        <f t="shared" si="20"/>
        <v>0.82042768711311198</v>
      </c>
      <c r="M144" s="5">
        <f t="shared" si="21"/>
        <v>62</v>
      </c>
      <c r="O144">
        <v>56</v>
      </c>
      <c r="P144">
        <v>14604</v>
      </c>
      <c r="Q144">
        <v>638</v>
      </c>
    </row>
    <row r="145" spans="1:17" x14ac:dyDescent="0.25">
      <c r="A145" s="3">
        <v>43448</v>
      </c>
      <c r="C145" s="4"/>
      <c r="E145">
        <v>14985</v>
      </c>
      <c r="F145" s="4">
        <f t="shared" si="16"/>
        <v>0.8040457155121532</v>
      </c>
      <c r="G145" s="5">
        <f t="shared" si="17"/>
        <v>63</v>
      </c>
      <c r="H145">
        <v>13032</v>
      </c>
      <c r="I145" s="4">
        <f t="shared" si="18"/>
        <v>0.78828937817565936</v>
      </c>
      <c r="J145" s="5">
        <f t="shared" si="19"/>
        <v>80</v>
      </c>
      <c r="K145">
        <v>14092</v>
      </c>
      <c r="L145" s="4">
        <f t="shared" si="20"/>
        <v>0.79302194710185703</v>
      </c>
      <c r="M145" s="5">
        <f t="shared" si="21"/>
        <v>63</v>
      </c>
      <c r="O145">
        <v>57</v>
      </c>
      <c r="P145">
        <v>14477</v>
      </c>
      <c r="Q145">
        <v>638</v>
      </c>
    </row>
    <row r="146" spans="1:17" x14ac:dyDescent="0.25">
      <c r="A146" s="3">
        <v>43449</v>
      </c>
      <c r="C146" s="4"/>
      <c r="E146">
        <v>14295</v>
      </c>
      <c r="F146" s="4">
        <f t="shared" si="16"/>
        <v>0.76702258947255464</v>
      </c>
      <c r="G146" s="5">
        <f t="shared" si="17"/>
        <v>64</v>
      </c>
      <c r="H146">
        <v>13331</v>
      </c>
      <c r="I146" s="4">
        <f t="shared" si="18"/>
        <v>0.80637551415436726</v>
      </c>
      <c r="J146" s="5">
        <f t="shared" si="19"/>
        <v>81</v>
      </c>
      <c r="K146">
        <v>14133</v>
      </c>
      <c r="L146" s="4">
        <f t="shared" si="20"/>
        <v>0.79532920652785599</v>
      </c>
      <c r="M146" s="5">
        <f t="shared" si="21"/>
        <v>64</v>
      </c>
      <c r="O146">
        <v>58</v>
      </c>
      <c r="P146">
        <v>14511</v>
      </c>
      <c r="Q146">
        <v>782</v>
      </c>
    </row>
    <row r="147" spans="1:17" x14ac:dyDescent="0.25">
      <c r="A147" s="3">
        <v>43450</v>
      </c>
      <c r="C147" s="4"/>
      <c r="E147">
        <v>14381</v>
      </c>
      <c r="F147" s="4">
        <f t="shared" si="16"/>
        <v>0.77163706605140314</v>
      </c>
      <c r="G147" s="5">
        <f t="shared" si="17"/>
        <v>65</v>
      </c>
      <c r="H147">
        <v>13297</v>
      </c>
      <c r="I147" s="4">
        <f t="shared" si="18"/>
        <v>0.8043188966852165</v>
      </c>
      <c r="J147" s="5">
        <f t="shared" si="19"/>
        <v>82</v>
      </c>
      <c r="K147">
        <v>14124</v>
      </c>
      <c r="L147" s="4">
        <f t="shared" si="20"/>
        <v>0.7948227349465391</v>
      </c>
      <c r="M147" s="5">
        <f t="shared" si="21"/>
        <v>65</v>
      </c>
      <c r="O147">
        <v>59</v>
      </c>
      <c r="P147">
        <v>14679</v>
      </c>
      <c r="Q147">
        <v>638</v>
      </c>
    </row>
    <row r="148" spans="1:17" x14ac:dyDescent="0.25">
      <c r="A148" s="3">
        <v>43451</v>
      </c>
      <c r="C148" s="4"/>
      <c r="E148">
        <v>14571</v>
      </c>
      <c r="F148" s="4">
        <f t="shared" si="16"/>
        <v>0.78183183988839411</v>
      </c>
      <c r="G148" s="5">
        <f t="shared" si="17"/>
        <v>66</v>
      </c>
      <c r="H148">
        <v>13137</v>
      </c>
      <c r="I148" s="4">
        <f t="shared" si="18"/>
        <v>0.79464069683038951</v>
      </c>
      <c r="J148" s="5">
        <f t="shared" si="19"/>
        <v>83</v>
      </c>
      <c r="K148">
        <v>13975</v>
      </c>
      <c r="L148" s="4">
        <f t="shared" si="20"/>
        <v>0.78643781654473832</v>
      </c>
      <c r="M148" s="5">
        <f t="shared" si="21"/>
        <v>66</v>
      </c>
      <c r="O148">
        <v>60</v>
      </c>
      <c r="P148">
        <v>14564</v>
      </c>
      <c r="Q148">
        <v>638</v>
      </c>
    </row>
    <row r="149" spans="1:17" x14ac:dyDescent="0.25">
      <c r="A149" s="3">
        <v>43452</v>
      </c>
      <c r="C149" s="4"/>
      <c r="E149">
        <v>15244</v>
      </c>
      <c r="F149" s="4">
        <f t="shared" si="16"/>
        <v>0.81794280195310409</v>
      </c>
      <c r="G149" s="5">
        <f t="shared" si="17"/>
        <v>67</v>
      </c>
      <c r="H149">
        <v>13075</v>
      </c>
      <c r="I149" s="4">
        <f t="shared" si="18"/>
        <v>0.7908903943866441</v>
      </c>
      <c r="J149" s="5">
        <f t="shared" si="19"/>
        <v>84</v>
      </c>
      <c r="K149">
        <v>13729</v>
      </c>
      <c r="L149" s="4">
        <f t="shared" si="20"/>
        <v>0.77259425998874509</v>
      </c>
      <c r="M149" s="5">
        <f t="shared" si="21"/>
        <v>67</v>
      </c>
      <c r="O149">
        <v>61</v>
      </c>
      <c r="P149">
        <v>14332</v>
      </c>
      <c r="Q149">
        <v>638</v>
      </c>
    </row>
    <row r="150" spans="1:17" x14ac:dyDescent="0.25">
      <c r="A150" s="3">
        <v>43453</v>
      </c>
      <c r="C150" s="4"/>
      <c r="E150">
        <v>15166</v>
      </c>
      <c r="F150" s="4">
        <f t="shared" si="16"/>
        <v>0.81375757900949719</v>
      </c>
      <c r="G150" s="5">
        <f t="shared" si="17"/>
        <v>68</v>
      </c>
      <c r="H150">
        <v>13055</v>
      </c>
      <c r="I150" s="4">
        <f t="shared" si="18"/>
        <v>0.78968061940479073</v>
      </c>
      <c r="J150" s="5">
        <f t="shared" si="19"/>
        <v>85</v>
      </c>
      <c r="K150">
        <v>13674</v>
      </c>
      <c r="L150" s="4">
        <f t="shared" si="20"/>
        <v>0.76949915588069784</v>
      </c>
      <c r="M150" s="5">
        <f t="shared" si="21"/>
        <v>68</v>
      </c>
      <c r="O150">
        <v>62</v>
      </c>
      <c r="P150">
        <v>14011</v>
      </c>
      <c r="Q150">
        <v>638</v>
      </c>
    </row>
    <row r="151" spans="1:17" x14ac:dyDescent="0.25">
      <c r="A151" s="3">
        <v>43454</v>
      </c>
      <c r="C151" s="4"/>
      <c r="E151">
        <v>14575</v>
      </c>
      <c r="F151" s="4">
        <f t="shared" si="16"/>
        <v>0.78204646670601496</v>
      </c>
      <c r="G151" s="5">
        <f t="shared" si="17"/>
        <v>69</v>
      </c>
      <c r="H151">
        <v>13270</v>
      </c>
      <c r="I151" s="4">
        <f t="shared" si="18"/>
        <v>0.80268570045971455</v>
      </c>
      <c r="J151" s="5">
        <f t="shared" si="19"/>
        <v>86</v>
      </c>
      <c r="K151">
        <v>13969</v>
      </c>
      <c r="L151" s="4">
        <f t="shared" si="20"/>
        <v>0.78610016882386047</v>
      </c>
      <c r="M151" s="5">
        <f t="shared" si="21"/>
        <v>69</v>
      </c>
      <c r="O151">
        <v>63</v>
      </c>
      <c r="P151">
        <v>14222</v>
      </c>
      <c r="Q151">
        <v>638</v>
      </c>
    </row>
    <row r="152" spans="1:17" x14ac:dyDescent="0.25">
      <c r="A152" s="3">
        <v>43455</v>
      </c>
      <c r="C152" s="4"/>
      <c r="E152">
        <v>14682</v>
      </c>
      <c r="F152" s="4">
        <f t="shared" si="16"/>
        <v>0.78778773407737301</v>
      </c>
      <c r="G152" s="5">
        <f t="shared" si="17"/>
        <v>70</v>
      </c>
      <c r="H152">
        <v>12940</v>
      </c>
      <c r="I152" s="4">
        <f t="shared" si="18"/>
        <v>0.78272441325913378</v>
      </c>
      <c r="J152" s="5">
        <f t="shared" si="19"/>
        <v>87</v>
      </c>
      <c r="K152">
        <v>14433</v>
      </c>
      <c r="L152" s="4">
        <f t="shared" si="20"/>
        <v>0.81221159257175013</v>
      </c>
      <c r="M152" s="5">
        <f t="shared" si="21"/>
        <v>70</v>
      </c>
      <c r="O152">
        <v>64</v>
      </c>
      <c r="P152">
        <v>14050</v>
      </c>
      <c r="Q152">
        <v>638</v>
      </c>
    </row>
    <row r="153" spans="1:17" x14ac:dyDescent="0.25">
      <c r="A153" s="3">
        <v>43456</v>
      </c>
      <c r="C153" s="4"/>
      <c r="E153">
        <v>14148</v>
      </c>
      <c r="F153" s="4">
        <f t="shared" si="16"/>
        <v>0.75913505392498792</v>
      </c>
      <c r="G153" s="5">
        <f t="shared" si="17"/>
        <v>71</v>
      </c>
      <c r="H153">
        <v>12273</v>
      </c>
      <c r="I153" s="4">
        <f t="shared" si="18"/>
        <v>0.74237841761432377</v>
      </c>
      <c r="J153" s="5">
        <f t="shared" si="19"/>
        <v>88</v>
      </c>
      <c r="K153">
        <v>14684</v>
      </c>
      <c r="L153" s="4">
        <f t="shared" si="20"/>
        <v>0.82633652222847498</v>
      </c>
      <c r="M153" s="5">
        <f t="shared" si="21"/>
        <v>71</v>
      </c>
      <c r="O153">
        <v>65</v>
      </c>
      <c r="P153">
        <v>13902</v>
      </c>
      <c r="Q153">
        <v>638</v>
      </c>
    </row>
    <row r="154" spans="1:17" x14ac:dyDescent="0.25">
      <c r="A154" s="3">
        <v>43457</v>
      </c>
      <c r="C154" s="4"/>
      <c r="E154">
        <v>14382</v>
      </c>
      <c r="F154" s="4">
        <f t="shared" si="16"/>
        <v>0.7716907227558083</v>
      </c>
      <c r="G154" s="5">
        <f t="shared" si="17"/>
        <v>72</v>
      </c>
      <c r="H154">
        <v>12837</v>
      </c>
      <c r="I154" s="4">
        <f t="shared" si="18"/>
        <v>0.77649407210258892</v>
      </c>
      <c r="J154" s="5">
        <f t="shared" si="19"/>
        <v>89</v>
      </c>
      <c r="K154">
        <v>14882</v>
      </c>
      <c r="L154" s="4">
        <f t="shared" si="20"/>
        <v>0.83747889701744516</v>
      </c>
      <c r="M154" s="5">
        <f t="shared" si="21"/>
        <v>72</v>
      </c>
      <c r="O154">
        <v>66</v>
      </c>
      <c r="P154">
        <v>13946</v>
      </c>
      <c r="Q154">
        <v>638</v>
      </c>
    </row>
    <row r="155" spans="1:17" x14ac:dyDescent="0.25">
      <c r="A155" s="3">
        <v>43458</v>
      </c>
      <c r="C155" s="4"/>
      <c r="E155">
        <v>14776</v>
      </c>
      <c r="F155" s="4">
        <f t="shared" si="16"/>
        <v>0.79283146429146323</v>
      </c>
      <c r="G155" s="5">
        <f t="shared" si="17"/>
        <v>73</v>
      </c>
      <c r="H155">
        <v>12480</v>
      </c>
      <c r="I155" s="4">
        <f t="shared" si="18"/>
        <v>0.75489958867650619</v>
      </c>
      <c r="J155" s="5">
        <f t="shared" si="19"/>
        <v>90</v>
      </c>
      <c r="K155">
        <v>14831</v>
      </c>
      <c r="L155" s="4">
        <f t="shared" si="20"/>
        <v>0.83460889138998307</v>
      </c>
      <c r="M155" s="5">
        <f t="shared" si="21"/>
        <v>73</v>
      </c>
      <c r="O155">
        <v>67</v>
      </c>
      <c r="P155">
        <v>14137</v>
      </c>
      <c r="Q155">
        <v>638</v>
      </c>
    </row>
    <row r="156" spans="1:17" x14ac:dyDescent="0.25">
      <c r="A156" s="3">
        <v>43459</v>
      </c>
      <c r="C156" s="4"/>
      <c r="E156">
        <v>14428</v>
      </c>
      <c r="F156" s="4">
        <f t="shared" si="16"/>
        <v>0.77415893115844825</v>
      </c>
      <c r="G156" s="5">
        <f t="shared" si="17"/>
        <v>74</v>
      </c>
      <c r="H156">
        <v>13411</v>
      </c>
      <c r="I156" s="4">
        <f t="shared" si="18"/>
        <v>0.81121461408178075</v>
      </c>
      <c r="J156" s="5">
        <f t="shared" si="19"/>
        <v>91</v>
      </c>
      <c r="K156">
        <v>15129</v>
      </c>
      <c r="L156" s="4">
        <f t="shared" si="20"/>
        <v>0.85137872819358473</v>
      </c>
      <c r="M156" s="5">
        <f t="shared" si="21"/>
        <v>74</v>
      </c>
      <c r="O156">
        <v>68</v>
      </c>
      <c r="P156">
        <v>14077</v>
      </c>
      <c r="Q156">
        <v>638</v>
      </c>
    </row>
    <row r="157" spans="1:17" x14ac:dyDescent="0.25">
      <c r="A157" s="3">
        <v>43460</v>
      </c>
      <c r="C157" s="4"/>
      <c r="E157">
        <v>14468</v>
      </c>
      <c r="F157" s="4">
        <f t="shared" si="16"/>
        <v>0.77630519933465691</v>
      </c>
      <c r="G157" s="5">
        <f t="shared" si="17"/>
        <v>75</v>
      </c>
      <c r="H157">
        <v>12858</v>
      </c>
      <c r="I157" s="4">
        <f t="shared" si="18"/>
        <v>0.77776433583353499</v>
      </c>
      <c r="J157" s="5">
        <f t="shared" si="19"/>
        <v>92</v>
      </c>
      <c r="K157">
        <v>14441</v>
      </c>
      <c r="L157" s="4">
        <f t="shared" si="20"/>
        <v>0.81266178953292068</v>
      </c>
      <c r="M157" s="5">
        <f t="shared" si="21"/>
        <v>75</v>
      </c>
      <c r="O157">
        <v>69</v>
      </c>
      <c r="P157">
        <v>13860</v>
      </c>
      <c r="Q157">
        <v>638</v>
      </c>
    </row>
    <row r="158" spans="1:17" x14ac:dyDescent="0.25">
      <c r="A158" s="3">
        <v>43461</v>
      </c>
      <c r="C158" s="4"/>
      <c r="E158">
        <v>14211</v>
      </c>
      <c r="F158" s="4">
        <f t="shared" si="16"/>
        <v>0.76251542630251645</v>
      </c>
      <c r="G158" s="5">
        <f t="shared" si="17"/>
        <v>76</v>
      </c>
      <c r="H158">
        <v>12688</v>
      </c>
      <c r="I158" s="4">
        <f t="shared" si="18"/>
        <v>0.76748124848778132</v>
      </c>
      <c r="J158" s="5">
        <f t="shared" si="19"/>
        <v>93</v>
      </c>
      <c r="K158">
        <v>14368</v>
      </c>
      <c r="L158" s="4">
        <f t="shared" si="20"/>
        <v>0.80855374226223975</v>
      </c>
      <c r="M158" s="5">
        <f t="shared" si="21"/>
        <v>76</v>
      </c>
      <c r="O158">
        <v>70</v>
      </c>
      <c r="P158">
        <v>14126</v>
      </c>
      <c r="Q158">
        <v>638</v>
      </c>
    </row>
    <row r="159" spans="1:17" x14ac:dyDescent="0.25">
      <c r="A159" s="3">
        <v>43462</v>
      </c>
      <c r="C159" s="4"/>
      <c r="E159">
        <v>13944</v>
      </c>
      <c r="F159" s="4">
        <f t="shared" si="16"/>
        <v>0.74818908622632396</v>
      </c>
      <c r="G159" s="5">
        <f t="shared" si="17"/>
        <v>77</v>
      </c>
      <c r="H159">
        <v>12472</v>
      </c>
      <c r="I159" s="4">
        <f t="shared" si="18"/>
        <v>0.7544156786837648</v>
      </c>
      <c r="J159" s="5">
        <f t="shared" si="19"/>
        <v>94</v>
      </c>
      <c r="K159">
        <v>14637</v>
      </c>
      <c r="L159" s="4">
        <f t="shared" si="20"/>
        <v>0.82369161508159816</v>
      </c>
      <c r="M159" s="5">
        <f t="shared" si="21"/>
        <v>77</v>
      </c>
      <c r="O159">
        <v>71</v>
      </c>
      <c r="P159">
        <v>13856</v>
      </c>
      <c r="Q159">
        <v>638</v>
      </c>
    </row>
    <row r="160" spans="1:17" x14ac:dyDescent="0.25">
      <c r="A160" s="3">
        <v>43463</v>
      </c>
      <c r="C160" s="4"/>
      <c r="E160">
        <v>14191</v>
      </c>
      <c r="F160" s="4">
        <f t="shared" si="16"/>
        <v>0.76144229221441218</v>
      </c>
      <c r="G160" s="5">
        <f t="shared" si="17"/>
        <v>78</v>
      </c>
      <c r="H160">
        <v>12984</v>
      </c>
      <c r="I160" s="4">
        <f t="shared" si="18"/>
        <v>0.78538591821921122</v>
      </c>
      <c r="J160" s="5">
        <f t="shared" si="19"/>
        <v>95</v>
      </c>
      <c r="K160">
        <v>14710</v>
      </c>
      <c r="L160" s="4">
        <f t="shared" si="20"/>
        <v>0.82779966235227909</v>
      </c>
      <c r="M160" s="5">
        <f t="shared" si="21"/>
        <v>78</v>
      </c>
      <c r="O160">
        <v>72</v>
      </c>
      <c r="P160">
        <v>14019</v>
      </c>
      <c r="Q160">
        <v>638</v>
      </c>
    </row>
    <row r="161" spans="1:17" x14ac:dyDescent="0.25">
      <c r="A161" s="3">
        <v>43464</v>
      </c>
      <c r="C161" s="4"/>
      <c r="E161">
        <v>13404</v>
      </c>
      <c r="F161" s="4">
        <f t="shared" si="16"/>
        <v>0.7192144658475077</v>
      </c>
      <c r="G161" s="5">
        <f t="shared" si="17"/>
        <v>79</v>
      </c>
      <c r="H161">
        <v>12533</v>
      </c>
      <c r="I161" s="4">
        <f t="shared" si="18"/>
        <v>0.75810549237841762</v>
      </c>
      <c r="J161" s="5">
        <f t="shared" si="19"/>
        <v>96</v>
      </c>
      <c r="K161">
        <v>13587</v>
      </c>
      <c r="L161" s="4">
        <f t="shared" si="20"/>
        <v>0.76460326392796851</v>
      </c>
      <c r="M161" s="5">
        <f t="shared" si="21"/>
        <v>79</v>
      </c>
      <c r="O161">
        <v>73</v>
      </c>
      <c r="P161">
        <v>14030</v>
      </c>
      <c r="Q161">
        <v>638</v>
      </c>
    </row>
    <row r="162" spans="1:17" x14ac:dyDescent="0.25">
      <c r="A162" s="3">
        <v>43465</v>
      </c>
      <c r="C162" s="4"/>
      <c r="E162">
        <v>13153</v>
      </c>
      <c r="F162" s="4">
        <f t="shared" si="16"/>
        <v>0.70574663304179852</v>
      </c>
      <c r="G162" s="5">
        <f t="shared" si="17"/>
        <v>80</v>
      </c>
      <c r="H162">
        <v>13068</v>
      </c>
      <c r="I162" s="4">
        <f t="shared" si="18"/>
        <v>0.79046697314299541</v>
      </c>
      <c r="J162" s="5">
        <f t="shared" si="19"/>
        <v>97</v>
      </c>
      <c r="K162">
        <v>14112</v>
      </c>
      <c r="L162" s="4">
        <f t="shared" si="20"/>
        <v>0.79414743950478339</v>
      </c>
      <c r="M162" s="5">
        <f t="shared" si="21"/>
        <v>80</v>
      </c>
      <c r="O162">
        <v>74</v>
      </c>
      <c r="P162">
        <v>14332</v>
      </c>
      <c r="Q162">
        <v>638</v>
      </c>
    </row>
    <row r="163" spans="1:17" x14ac:dyDescent="0.25">
      <c r="A163" s="3">
        <v>43466</v>
      </c>
      <c r="C163" s="4"/>
      <c r="E163">
        <v>13981</v>
      </c>
      <c r="F163" s="4">
        <f t="shared" si="16"/>
        <v>0.75017438428931693</v>
      </c>
      <c r="G163" s="5">
        <f t="shared" si="17"/>
        <v>81</v>
      </c>
      <c r="H163">
        <v>12746</v>
      </c>
      <c r="I163" s="4">
        <f t="shared" si="18"/>
        <v>0.77098959593515604</v>
      </c>
      <c r="J163" s="5">
        <f t="shared" si="19"/>
        <v>98</v>
      </c>
      <c r="K163">
        <v>14648</v>
      </c>
      <c r="L163" s="4">
        <f t="shared" si="20"/>
        <v>0.82431063590320763</v>
      </c>
      <c r="M163" s="5">
        <f t="shared" si="21"/>
        <v>81</v>
      </c>
      <c r="O163">
        <v>75</v>
      </c>
      <c r="P163">
        <v>14137</v>
      </c>
      <c r="Q163">
        <v>638</v>
      </c>
    </row>
    <row r="164" spans="1:17" x14ac:dyDescent="0.25">
      <c r="A164" s="3">
        <v>43467</v>
      </c>
      <c r="C164" s="4"/>
      <c r="E164">
        <v>13891</v>
      </c>
      <c r="F164" s="4">
        <f t="shared" si="16"/>
        <v>0.74534528089284757</v>
      </c>
      <c r="G164" s="5">
        <f t="shared" si="17"/>
        <v>82</v>
      </c>
      <c r="H164">
        <v>12482</v>
      </c>
      <c r="I164" s="4">
        <f t="shared" si="18"/>
        <v>0.75502056617469149</v>
      </c>
      <c r="J164" s="5">
        <f t="shared" si="19"/>
        <v>99</v>
      </c>
      <c r="K164">
        <v>14442</v>
      </c>
      <c r="L164" s="4">
        <f t="shared" si="20"/>
        <v>0.81271806415306702</v>
      </c>
      <c r="M164" s="5">
        <f t="shared" si="21"/>
        <v>82</v>
      </c>
      <c r="O164">
        <v>76</v>
      </c>
      <c r="P164">
        <v>13829</v>
      </c>
      <c r="Q164">
        <v>638</v>
      </c>
    </row>
    <row r="165" spans="1:17" x14ac:dyDescent="0.25">
      <c r="A165" s="3">
        <v>43468</v>
      </c>
      <c r="C165" s="4"/>
      <c r="E165">
        <v>14063</v>
      </c>
      <c r="F165" s="4">
        <f t="shared" si="16"/>
        <v>0.75457423405054458</v>
      </c>
      <c r="G165" s="5">
        <f t="shared" si="17"/>
        <v>83</v>
      </c>
      <c r="H165">
        <v>12845</v>
      </c>
      <c r="I165" s="4">
        <f t="shared" si="18"/>
        <v>0.77697798209533031</v>
      </c>
      <c r="J165" s="5">
        <f t="shared" si="19"/>
        <v>100</v>
      </c>
      <c r="K165">
        <v>14074</v>
      </c>
      <c r="L165" s="4">
        <f t="shared" si="20"/>
        <v>0.79200900393922335</v>
      </c>
      <c r="M165" s="5">
        <f t="shared" si="21"/>
        <v>83</v>
      </c>
      <c r="O165">
        <v>77</v>
      </c>
      <c r="P165">
        <v>13779</v>
      </c>
      <c r="Q165">
        <v>638</v>
      </c>
    </row>
    <row r="166" spans="1:17" x14ac:dyDescent="0.25">
      <c r="A166" s="3">
        <v>43469</v>
      </c>
      <c r="C166" s="4"/>
      <c r="E166">
        <v>15333</v>
      </c>
      <c r="F166" s="4">
        <f t="shared" si="16"/>
        <v>0.82271824864516818</v>
      </c>
      <c r="G166" s="5">
        <f t="shared" si="17"/>
        <v>84</v>
      </c>
      <c r="H166">
        <v>12884</v>
      </c>
      <c r="I166" s="4">
        <f t="shared" si="18"/>
        <v>0.77933704330994436</v>
      </c>
      <c r="J166" s="5">
        <f t="shared" si="19"/>
        <v>101</v>
      </c>
      <c r="K166">
        <v>13848</v>
      </c>
      <c r="L166" s="4">
        <f t="shared" si="20"/>
        <v>0.77929093978615649</v>
      </c>
      <c r="M166" s="5">
        <f t="shared" si="21"/>
        <v>84</v>
      </c>
      <c r="O166">
        <v>78</v>
      </c>
      <c r="P166">
        <v>13982</v>
      </c>
      <c r="Q166">
        <v>638</v>
      </c>
    </row>
    <row r="167" spans="1:17" x14ac:dyDescent="0.25">
      <c r="A167" s="3">
        <v>43470</v>
      </c>
      <c r="C167" s="4"/>
      <c r="E167">
        <v>12911</v>
      </c>
      <c r="F167" s="4">
        <f t="shared" si="16"/>
        <v>0.69276171057573643</v>
      </c>
      <c r="G167" s="5">
        <f t="shared" si="17"/>
        <v>85</v>
      </c>
      <c r="H167">
        <v>13121</v>
      </c>
      <c r="I167" s="4">
        <f t="shared" si="18"/>
        <v>0.79367287684490684</v>
      </c>
      <c r="J167" s="5">
        <f t="shared" si="19"/>
        <v>102</v>
      </c>
      <c r="K167">
        <v>14025</v>
      </c>
      <c r="L167" s="4">
        <f t="shared" si="20"/>
        <v>0.78925154755205407</v>
      </c>
      <c r="M167" s="5">
        <f t="shared" si="21"/>
        <v>85</v>
      </c>
      <c r="O167">
        <v>79</v>
      </c>
      <c r="P167">
        <v>13310</v>
      </c>
      <c r="Q167">
        <v>638</v>
      </c>
    </row>
    <row r="168" spans="1:17" x14ac:dyDescent="0.25">
      <c r="A168" s="3">
        <v>43471</v>
      </c>
      <c r="C168" s="4"/>
      <c r="E168">
        <v>14074</v>
      </c>
      <c r="F168" s="4">
        <f t="shared" si="16"/>
        <v>0.75516445779900199</v>
      </c>
      <c r="G168" s="5">
        <f t="shared" si="17"/>
        <v>86</v>
      </c>
      <c r="H168">
        <v>13506</v>
      </c>
      <c r="I168" s="4">
        <f t="shared" si="18"/>
        <v>0.81696104524558433</v>
      </c>
      <c r="J168" s="5">
        <f t="shared" si="19"/>
        <v>103</v>
      </c>
      <c r="K168">
        <v>13934</v>
      </c>
      <c r="L168" s="4">
        <f t="shared" si="20"/>
        <v>0.78413055711873947</v>
      </c>
      <c r="M168" s="5">
        <f t="shared" si="21"/>
        <v>86</v>
      </c>
      <c r="O168">
        <v>80</v>
      </c>
      <c r="P168">
        <v>13432</v>
      </c>
      <c r="Q168">
        <v>638</v>
      </c>
    </row>
    <row r="169" spans="1:17" x14ac:dyDescent="0.25">
      <c r="A169" s="3">
        <v>43472</v>
      </c>
      <c r="C169" s="4"/>
      <c r="E169">
        <v>13545</v>
      </c>
      <c r="F169" s="4">
        <f t="shared" si="16"/>
        <v>0.72678006116864302</v>
      </c>
      <c r="G169" s="5">
        <f t="shared" si="17"/>
        <v>87</v>
      </c>
      <c r="H169">
        <v>12855</v>
      </c>
      <c r="I169" s="4">
        <f t="shared" si="18"/>
        <v>0.777582869586257</v>
      </c>
      <c r="J169" s="5">
        <f t="shared" si="19"/>
        <v>104</v>
      </c>
      <c r="K169">
        <v>13406</v>
      </c>
      <c r="L169" s="4">
        <f t="shared" si="20"/>
        <v>0.75441755768148566</v>
      </c>
      <c r="M169" s="5">
        <f t="shared" si="21"/>
        <v>87</v>
      </c>
      <c r="O169">
        <v>81</v>
      </c>
      <c r="P169">
        <v>13987</v>
      </c>
      <c r="Q169">
        <v>638</v>
      </c>
    </row>
    <row r="170" spans="1:17" x14ac:dyDescent="0.25">
      <c r="A170" s="3">
        <v>43473</v>
      </c>
      <c r="C170" s="4"/>
      <c r="E170">
        <v>13727</v>
      </c>
      <c r="F170" s="4">
        <f t="shared" si="16"/>
        <v>0.73654558137039228</v>
      </c>
      <c r="G170" s="5">
        <f t="shared" si="17"/>
        <v>88</v>
      </c>
      <c r="H170">
        <v>12963</v>
      </c>
      <c r="I170" s="4">
        <f t="shared" si="18"/>
        <v>0.78411565448826515</v>
      </c>
      <c r="J170" s="5">
        <f t="shared" si="19"/>
        <v>105</v>
      </c>
      <c r="K170">
        <v>12629</v>
      </c>
      <c r="L170" s="4">
        <f t="shared" si="20"/>
        <v>0.7106921778277997</v>
      </c>
      <c r="M170" s="5">
        <f t="shared" si="21"/>
        <v>88</v>
      </c>
      <c r="O170">
        <v>82</v>
      </c>
      <c r="P170">
        <v>13877</v>
      </c>
      <c r="Q170">
        <v>638</v>
      </c>
    </row>
    <row r="171" spans="1:17" x14ac:dyDescent="0.25">
      <c r="A171" s="3">
        <v>43474</v>
      </c>
      <c r="C171" s="4"/>
      <c r="E171">
        <v>13995</v>
      </c>
      <c r="F171" s="4">
        <f t="shared" si="16"/>
        <v>0.75092557815098993</v>
      </c>
      <c r="G171" s="5">
        <f t="shared" si="17"/>
        <v>89</v>
      </c>
      <c r="H171">
        <v>12876</v>
      </c>
      <c r="I171" s="4">
        <f t="shared" si="18"/>
        <v>0.77885313331720296</v>
      </c>
      <c r="J171" s="5">
        <f t="shared" si="19"/>
        <v>106</v>
      </c>
      <c r="K171">
        <v>13225</v>
      </c>
      <c r="L171" s="4">
        <f t="shared" si="20"/>
        <v>0.74423185143500281</v>
      </c>
      <c r="M171" s="5">
        <f t="shared" si="21"/>
        <v>89</v>
      </c>
      <c r="O171">
        <v>83</v>
      </c>
      <c r="P171">
        <v>13758</v>
      </c>
      <c r="Q171">
        <v>638</v>
      </c>
    </row>
    <row r="172" spans="1:17" x14ac:dyDescent="0.25">
      <c r="A172" s="3">
        <v>43475</v>
      </c>
      <c r="C172" s="4"/>
      <c r="E172">
        <v>13976</v>
      </c>
      <c r="F172" s="4">
        <f t="shared" si="16"/>
        <v>0.74990610076729092</v>
      </c>
      <c r="G172" s="5">
        <f t="shared" si="17"/>
        <v>90</v>
      </c>
      <c r="H172">
        <v>12655</v>
      </c>
      <c r="I172" s="4">
        <f t="shared" si="18"/>
        <v>0.76548511976772315</v>
      </c>
      <c r="J172" s="5">
        <f t="shared" si="19"/>
        <v>107</v>
      </c>
      <c r="K172">
        <v>12554</v>
      </c>
      <c r="L172" s="4">
        <f t="shared" si="20"/>
        <v>0.70647158131682608</v>
      </c>
      <c r="M172" s="5">
        <f t="shared" si="21"/>
        <v>90</v>
      </c>
      <c r="O172">
        <v>84</v>
      </c>
      <c r="P172">
        <v>14085</v>
      </c>
      <c r="Q172">
        <v>638</v>
      </c>
    </row>
    <row r="173" spans="1:17" x14ac:dyDescent="0.25">
      <c r="A173" s="3">
        <v>43476</v>
      </c>
      <c r="C173" s="4"/>
      <c r="E173">
        <v>14529</v>
      </c>
      <c r="F173" s="4">
        <f t="shared" si="16"/>
        <v>0.77957825830337502</v>
      </c>
      <c r="G173" s="5">
        <f t="shared" si="17"/>
        <v>91</v>
      </c>
      <c r="H173">
        <v>13549</v>
      </c>
      <c r="I173" s="4">
        <f t="shared" si="18"/>
        <v>0.81956206145656907</v>
      </c>
      <c r="J173" s="5">
        <f t="shared" si="19"/>
        <v>108</v>
      </c>
      <c r="K173">
        <v>12981</v>
      </c>
      <c r="L173" s="4">
        <f t="shared" si="20"/>
        <v>0.73050084411930216</v>
      </c>
      <c r="M173" s="5">
        <f t="shared" si="21"/>
        <v>91</v>
      </c>
      <c r="O173">
        <v>85</v>
      </c>
      <c r="P173">
        <v>13330</v>
      </c>
      <c r="Q173">
        <v>638</v>
      </c>
    </row>
    <row r="174" spans="1:17" x14ac:dyDescent="0.25">
      <c r="A174" s="3">
        <v>43477</v>
      </c>
      <c r="C174" s="4"/>
      <c r="E174">
        <v>14068</v>
      </c>
      <c r="F174" s="4">
        <f t="shared" si="16"/>
        <v>0.7548425175725707</v>
      </c>
      <c r="G174" s="5">
        <f t="shared" si="17"/>
        <v>92</v>
      </c>
      <c r="H174">
        <v>12868</v>
      </c>
      <c r="I174" s="4">
        <f t="shared" si="18"/>
        <v>0.77836922332446168</v>
      </c>
      <c r="J174" s="5">
        <f t="shared" si="19"/>
        <v>109</v>
      </c>
      <c r="K174">
        <v>13618</v>
      </c>
      <c r="L174" s="4">
        <f t="shared" si="20"/>
        <v>0.76634777715250424</v>
      </c>
      <c r="M174" s="5">
        <f t="shared" si="21"/>
        <v>92</v>
      </c>
      <c r="O174">
        <v>86</v>
      </c>
      <c r="P174">
        <v>13759</v>
      </c>
      <c r="Q174">
        <v>638</v>
      </c>
    </row>
    <row r="175" spans="1:17" x14ac:dyDescent="0.25">
      <c r="A175" s="3">
        <v>43478</v>
      </c>
      <c r="C175" s="4"/>
      <c r="E175">
        <v>14388</v>
      </c>
      <c r="F175" s="4">
        <f t="shared" si="16"/>
        <v>0.77201266298223958</v>
      </c>
      <c r="G175" s="5">
        <f t="shared" si="17"/>
        <v>93</v>
      </c>
      <c r="H175">
        <v>12999</v>
      </c>
      <c r="I175" s="4">
        <f t="shared" si="18"/>
        <v>0.78629324945560131</v>
      </c>
      <c r="J175" s="5">
        <f t="shared" si="19"/>
        <v>110</v>
      </c>
      <c r="K175">
        <v>12894</v>
      </c>
      <c r="L175" s="4">
        <f t="shared" si="20"/>
        <v>0.72560495216657284</v>
      </c>
      <c r="M175" s="5">
        <f t="shared" si="21"/>
        <v>93</v>
      </c>
      <c r="O175">
        <v>87</v>
      </c>
      <c r="P175">
        <v>13297</v>
      </c>
      <c r="Q175">
        <v>638</v>
      </c>
    </row>
    <row r="176" spans="1:17" x14ac:dyDescent="0.25">
      <c r="A176" s="3">
        <v>43479</v>
      </c>
      <c r="C176" s="4"/>
      <c r="E176">
        <v>14038</v>
      </c>
      <c r="F176" s="4">
        <f t="shared" si="16"/>
        <v>0.75323281644041418</v>
      </c>
      <c r="G176" s="5">
        <f t="shared" si="17"/>
        <v>94</v>
      </c>
      <c r="H176">
        <v>13020</v>
      </c>
      <c r="I176" s="4">
        <f t="shared" si="18"/>
        <v>0.78756351318654727</v>
      </c>
      <c r="J176" s="5">
        <f t="shared" si="19"/>
        <v>111</v>
      </c>
      <c r="K176">
        <v>13171</v>
      </c>
      <c r="L176" s="4">
        <f t="shared" si="20"/>
        <v>0.7411930219471019</v>
      </c>
      <c r="M176" s="5">
        <f t="shared" si="21"/>
        <v>94</v>
      </c>
      <c r="O176">
        <v>88</v>
      </c>
      <c r="P176">
        <v>12876</v>
      </c>
      <c r="Q176">
        <v>638</v>
      </c>
    </row>
    <row r="177" spans="1:17" x14ac:dyDescent="0.25">
      <c r="A177" s="3">
        <v>43480</v>
      </c>
      <c r="C177" s="4"/>
      <c r="E177">
        <v>13649</v>
      </c>
      <c r="F177" s="4">
        <f t="shared" si="16"/>
        <v>0.73236035842678537</v>
      </c>
      <c r="G177" s="5">
        <f t="shared" si="17"/>
        <v>95</v>
      </c>
      <c r="H177">
        <v>12393</v>
      </c>
      <c r="I177" s="4">
        <f t="shared" si="18"/>
        <v>0.74963706750544401</v>
      </c>
      <c r="J177" s="5">
        <f t="shared" si="19"/>
        <v>112</v>
      </c>
      <c r="K177">
        <v>12586</v>
      </c>
      <c r="L177" s="4">
        <f t="shared" si="20"/>
        <v>0.70827236916150815</v>
      </c>
      <c r="M177" s="5">
        <f t="shared" si="21"/>
        <v>95</v>
      </c>
      <c r="O177">
        <v>89</v>
      </c>
      <c r="P177">
        <v>13352</v>
      </c>
      <c r="Q177">
        <v>638</v>
      </c>
    </row>
    <row r="178" spans="1:17" x14ac:dyDescent="0.25">
      <c r="A178" s="3">
        <v>43481</v>
      </c>
      <c r="C178" s="4"/>
      <c r="E178">
        <v>13417</v>
      </c>
      <c r="F178" s="4">
        <f t="shared" si="16"/>
        <v>0.71991200300477542</v>
      </c>
      <c r="G178" s="5">
        <f t="shared" si="17"/>
        <v>96</v>
      </c>
      <c r="H178">
        <v>12488</v>
      </c>
      <c r="I178" s="4">
        <f t="shared" si="18"/>
        <v>0.75538349866924748</v>
      </c>
      <c r="J178" s="5">
        <f t="shared" si="19"/>
        <v>113</v>
      </c>
      <c r="K178">
        <v>13043</v>
      </c>
      <c r="L178" s="4">
        <f t="shared" si="20"/>
        <v>0.73398987056837361</v>
      </c>
      <c r="M178" s="5">
        <f t="shared" si="21"/>
        <v>96</v>
      </c>
      <c r="O178">
        <v>90</v>
      </c>
      <c r="P178">
        <v>13003</v>
      </c>
      <c r="Q178">
        <v>638</v>
      </c>
    </row>
    <row r="179" spans="1:17" x14ac:dyDescent="0.25">
      <c r="A179" s="3">
        <v>43482</v>
      </c>
      <c r="C179" s="4"/>
      <c r="E179">
        <v>13605</v>
      </c>
      <c r="F179" s="4">
        <f t="shared" si="16"/>
        <v>0.72999946343295596</v>
      </c>
      <c r="G179" s="5">
        <f t="shared" si="17"/>
        <v>97</v>
      </c>
      <c r="H179">
        <v>12891</v>
      </c>
      <c r="I179" s="4">
        <f t="shared" si="18"/>
        <v>0.77976046455359305</v>
      </c>
      <c r="J179" s="5">
        <f t="shared" si="19"/>
        <v>114</v>
      </c>
      <c r="K179">
        <v>12557</v>
      </c>
      <c r="L179" s="4">
        <f t="shared" si="20"/>
        <v>0.70664040517726501</v>
      </c>
      <c r="M179" s="5">
        <f t="shared" si="21"/>
        <v>97</v>
      </c>
      <c r="O179">
        <v>91</v>
      </c>
      <c r="P179">
        <v>13640</v>
      </c>
      <c r="Q179">
        <v>638</v>
      </c>
    </row>
    <row r="180" spans="1:17" x14ac:dyDescent="0.25">
      <c r="A180" s="3">
        <v>43483</v>
      </c>
      <c r="C180" s="4"/>
      <c r="E180">
        <v>13228</v>
      </c>
      <c r="F180" s="4">
        <f t="shared" si="16"/>
        <v>0.70977088587218973</v>
      </c>
      <c r="G180" s="5">
        <f t="shared" si="17"/>
        <v>98</v>
      </c>
      <c r="H180">
        <v>12707</v>
      </c>
      <c r="I180" s="4">
        <f t="shared" si="18"/>
        <v>0.76863053472054199</v>
      </c>
      <c r="J180" s="5">
        <f t="shared" si="19"/>
        <v>115</v>
      </c>
      <c r="K180">
        <v>13381</v>
      </c>
      <c r="L180" s="4">
        <f t="shared" si="20"/>
        <v>0.75301069217782779</v>
      </c>
      <c r="M180" s="5">
        <f t="shared" si="21"/>
        <v>98</v>
      </c>
      <c r="O180">
        <v>92</v>
      </c>
      <c r="P180">
        <v>13515</v>
      </c>
      <c r="Q180">
        <v>638</v>
      </c>
    </row>
    <row r="181" spans="1:17" x14ac:dyDescent="0.25">
      <c r="A181" s="3">
        <v>43484</v>
      </c>
      <c r="C181" s="4"/>
      <c r="E181">
        <v>13888</v>
      </c>
      <c r="F181" s="4">
        <f t="shared" si="16"/>
        <v>0.74518431077963188</v>
      </c>
      <c r="G181" s="5">
        <f t="shared" si="17"/>
        <v>99</v>
      </c>
      <c r="H181">
        <v>12738</v>
      </c>
      <c r="I181" s="4">
        <f t="shared" si="18"/>
        <v>0.77050568594241475</v>
      </c>
      <c r="J181" s="5">
        <f t="shared" si="19"/>
        <v>116</v>
      </c>
      <c r="K181">
        <v>12443</v>
      </c>
      <c r="L181" s="4">
        <f t="shared" si="20"/>
        <v>0.70022509848058523</v>
      </c>
      <c r="M181" s="5">
        <f t="shared" si="21"/>
        <v>99</v>
      </c>
      <c r="O181">
        <v>93</v>
      </c>
      <c r="P181">
        <v>13323</v>
      </c>
      <c r="Q181">
        <v>638</v>
      </c>
    </row>
    <row r="182" spans="1:17" x14ac:dyDescent="0.25">
      <c r="A182" s="3">
        <v>43485</v>
      </c>
      <c r="C182" s="4"/>
      <c r="E182">
        <v>13950</v>
      </c>
      <c r="F182" s="4">
        <f t="shared" si="16"/>
        <v>0.74851102645275525</v>
      </c>
      <c r="G182" s="5">
        <f t="shared" si="17"/>
        <v>100</v>
      </c>
      <c r="H182">
        <v>12946</v>
      </c>
      <c r="I182" s="4">
        <f t="shared" si="18"/>
        <v>0.78308734575368977</v>
      </c>
      <c r="J182" s="5">
        <f t="shared" si="19"/>
        <v>117</v>
      </c>
      <c r="K182">
        <v>12257</v>
      </c>
      <c r="L182" s="4">
        <f t="shared" si="20"/>
        <v>0.68975801913337087</v>
      </c>
      <c r="M182" s="5">
        <f t="shared" si="21"/>
        <v>100</v>
      </c>
      <c r="O182">
        <v>94</v>
      </c>
      <c r="P182">
        <v>13227</v>
      </c>
      <c r="Q182">
        <v>638</v>
      </c>
    </row>
    <row r="183" spans="1:17" x14ac:dyDescent="0.25">
      <c r="A183" s="3">
        <v>43486</v>
      </c>
      <c r="C183" s="4"/>
      <c r="E183">
        <v>13111</v>
      </c>
      <c r="F183" s="4">
        <f t="shared" si="16"/>
        <v>0.70349305145677954</v>
      </c>
      <c r="G183" s="5">
        <f t="shared" si="17"/>
        <v>101</v>
      </c>
      <c r="H183">
        <v>12625</v>
      </c>
      <c r="I183" s="4">
        <f t="shared" si="18"/>
        <v>0.76367045729494309</v>
      </c>
      <c r="J183" s="5">
        <f t="shared" si="19"/>
        <v>118</v>
      </c>
      <c r="K183">
        <v>11449</v>
      </c>
      <c r="L183" s="4">
        <f t="shared" si="20"/>
        <v>0.64428812605514918</v>
      </c>
      <c r="M183" s="5">
        <f t="shared" si="21"/>
        <v>101</v>
      </c>
      <c r="O183">
        <v>95</v>
      </c>
      <c r="P183">
        <v>13073</v>
      </c>
      <c r="Q183">
        <v>638</v>
      </c>
    </row>
    <row r="184" spans="1:17" x14ac:dyDescent="0.25">
      <c r="A184" s="3">
        <v>43487</v>
      </c>
      <c r="C184" s="4"/>
      <c r="E184">
        <v>13596</v>
      </c>
      <c r="F184" s="4">
        <f t="shared" si="16"/>
        <v>0.72951655309330898</v>
      </c>
      <c r="G184" s="5">
        <f t="shared" si="17"/>
        <v>102</v>
      </c>
      <c r="H184">
        <v>12338</v>
      </c>
      <c r="I184" s="4">
        <f t="shared" si="18"/>
        <v>0.74631018630534718</v>
      </c>
      <c r="J184" s="5">
        <f t="shared" si="19"/>
        <v>119</v>
      </c>
      <c r="K184">
        <v>12200</v>
      </c>
      <c r="L184" s="4">
        <f t="shared" si="20"/>
        <v>0.68655036578503092</v>
      </c>
      <c r="M184" s="5">
        <f t="shared" si="21"/>
        <v>102</v>
      </c>
      <c r="O184">
        <v>96</v>
      </c>
      <c r="P184">
        <v>12998</v>
      </c>
      <c r="Q184">
        <v>638</v>
      </c>
    </row>
    <row r="185" spans="1:17" x14ac:dyDescent="0.25">
      <c r="A185" s="3">
        <v>43488</v>
      </c>
      <c r="C185" s="4"/>
      <c r="E185">
        <v>13738</v>
      </c>
      <c r="F185" s="4">
        <f t="shared" si="16"/>
        <v>0.73713580511884957</v>
      </c>
      <c r="G185" s="5">
        <f t="shared" si="17"/>
        <v>103</v>
      </c>
      <c r="H185">
        <v>11501</v>
      </c>
      <c r="I185" s="4">
        <f t="shared" si="18"/>
        <v>0.6956811033147835</v>
      </c>
      <c r="J185" s="5">
        <f t="shared" si="19"/>
        <v>120</v>
      </c>
      <c r="K185">
        <v>12119</v>
      </c>
      <c r="L185" s="4">
        <f t="shared" si="20"/>
        <v>0.68199212155317956</v>
      </c>
      <c r="M185" s="5">
        <f t="shared" si="21"/>
        <v>103</v>
      </c>
      <c r="O185">
        <v>97</v>
      </c>
      <c r="P185">
        <v>13077</v>
      </c>
      <c r="Q185">
        <v>638</v>
      </c>
    </row>
    <row r="186" spans="1:17" x14ac:dyDescent="0.25">
      <c r="A186" s="3">
        <v>43489</v>
      </c>
      <c r="C186" s="4"/>
      <c r="E186">
        <v>13601</v>
      </c>
      <c r="F186" s="4">
        <f t="shared" si="16"/>
        <v>0.72978483661533511</v>
      </c>
      <c r="G186" s="5">
        <f t="shared" si="17"/>
        <v>104</v>
      </c>
      <c r="H186">
        <v>11599</v>
      </c>
      <c r="I186" s="4">
        <f t="shared" si="18"/>
        <v>0.70160900072586496</v>
      </c>
      <c r="J186" s="5">
        <f t="shared" si="19"/>
        <v>121</v>
      </c>
      <c r="K186">
        <v>11659</v>
      </c>
      <c r="L186" s="4">
        <f t="shared" si="20"/>
        <v>0.65610579628587506</v>
      </c>
      <c r="M186" s="5">
        <f t="shared" si="21"/>
        <v>104</v>
      </c>
      <c r="O186">
        <v>98</v>
      </c>
      <c r="P186">
        <v>13118</v>
      </c>
      <c r="Q186">
        <v>638</v>
      </c>
    </row>
    <row r="187" spans="1:17" x14ac:dyDescent="0.25">
      <c r="A187" s="3">
        <v>43490</v>
      </c>
      <c r="C187" s="4"/>
      <c r="E187">
        <v>13653</v>
      </c>
      <c r="F187" s="4">
        <f t="shared" si="16"/>
        <v>0.73257498524440634</v>
      </c>
      <c r="G187" s="5">
        <f t="shared" si="17"/>
        <v>105</v>
      </c>
      <c r="H187">
        <v>11615</v>
      </c>
      <c r="I187" s="4">
        <f t="shared" si="18"/>
        <v>0.70257682071134764</v>
      </c>
      <c r="J187" s="5">
        <f t="shared" si="19"/>
        <v>122</v>
      </c>
      <c r="K187">
        <v>11900</v>
      </c>
      <c r="L187" s="4">
        <f t="shared" si="20"/>
        <v>0.66966797974113679</v>
      </c>
      <c r="M187" s="5">
        <f t="shared" si="21"/>
        <v>105</v>
      </c>
      <c r="O187">
        <v>99</v>
      </c>
      <c r="P187">
        <v>12938</v>
      </c>
      <c r="Q187">
        <v>638</v>
      </c>
    </row>
    <row r="188" spans="1:17" x14ac:dyDescent="0.25">
      <c r="A188" s="3">
        <v>43491</v>
      </c>
      <c r="C188" s="4"/>
      <c r="E188">
        <v>13676</v>
      </c>
      <c r="F188" s="4">
        <f t="shared" si="16"/>
        <v>0.7338090894457262</v>
      </c>
      <c r="G188" s="5">
        <f t="shared" si="17"/>
        <v>106</v>
      </c>
      <c r="H188">
        <v>11437</v>
      </c>
      <c r="I188" s="4">
        <f t="shared" si="18"/>
        <v>0.69180982337285268</v>
      </c>
      <c r="J188" s="5">
        <f t="shared" si="19"/>
        <v>123</v>
      </c>
      <c r="K188">
        <v>11777</v>
      </c>
      <c r="L188" s="4">
        <f t="shared" si="20"/>
        <v>0.66274620146314012</v>
      </c>
      <c r="M188" s="5">
        <f t="shared" si="21"/>
        <v>106</v>
      </c>
      <c r="O188">
        <v>100</v>
      </c>
      <c r="P188">
        <v>13017</v>
      </c>
      <c r="Q188">
        <v>638</v>
      </c>
    </row>
    <row r="189" spans="1:17" x14ac:dyDescent="0.25">
      <c r="A189" s="3">
        <v>43492</v>
      </c>
      <c r="C189" s="4"/>
      <c r="E189">
        <v>13431</v>
      </c>
      <c r="F189" s="4">
        <f t="shared" si="16"/>
        <v>0.72066319686644842</v>
      </c>
      <c r="G189" s="5">
        <f t="shared" si="17"/>
        <v>107</v>
      </c>
      <c r="H189">
        <v>11541</v>
      </c>
      <c r="I189" s="4">
        <f t="shared" si="18"/>
        <v>0.69810065327849025</v>
      </c>
      <c r="J189" s="5">
        <f t="shared" si="19"/>
        <v>124</v>
      </c>
      <c r="K189">
        <v>11567</v>
      </c>
      <c r="L189" s="4">
        <f t="shared" si="20"/>
        <v>0.65092853123241423</v>
      </c>
      <c r="M189" s="5">
        <f t="shared" si="21"/>
        <v>107</v>
      </c>
      <c r="O189">
        <v>101</v>
      </c>
      <c r="P189">
        <v>12481</v>
      </c>
      <c r="Q189">
        <v>638</v>
      </c>
    </row>
    <row r="190" spans="1:17" x14ac:dyDescent="0.25">
      <c r="A190" s="3">
        <v>43493</v>
      </c>
      <c r="C190" s="4"/>
      <c r="E190">
        <v>13495</v>
      </c>
      <c r="F190" s="4">
        <f t="shared" si="16"/>
        <v>0.72409722594838222</v>
      </c>
      <c r="G190" s="5">
        <f t="shared" si="17"/>
        <v>108</v>
      </c>
      <c r="H190">
        <v>11204</v>
      </c>
      <c r="I190" s="4">
        <f t="shared" si="18"/>
        <v>0.67771594483426079</v>
      </c>
      <c r="J190" s="5">
        <f t="shared" si="19"/>
        <v>125</v>
      </c>
      <c r="K190">
        <v>12421</v>
      </c>
      <c r="L190" s="4">
        <f t="shared" si="20"/>
        <v>0.69898705683736639</v>
      </c>
      <c r="M190" s="5">
        <f t="shared" si="21"/>
        <v>108</v>
      </c>
      <c r="O190">
        <v>102</v>
      </c>
      <c r="P190">
        <v>12972</v>
      </c>
      <c r="Q190">
        <v>638</v>
      </c>
    </row>
    <row r="191" spans="1:17" x14ac:dyDescent="0.25">
      <c r="A191" s="3">
        <v>43494</v>
      </c>
      <c r="C191" s="4"/>
      <c r="E191">
        <v>13085</v>
      </c>
      <c r="F191" s="4">
        <f t="shared" si="16"/>
        <v>0.70209797714224398</v>
      </c>
      <c r="G191" s="5">
        <f t="shared" si="17"/>
        <v>109</v>
      </c>
      <c r="H191">
        <v>11388</v>
      </c>
      <c r="I191" s="4">
        <f t="shared" si="18"/>
        <v>0.68884587466731184</v>
      </c>
      <c r="J191" s="5">
        <f t="shared" si="19"/>
        <v>126</v>
      </c>
      <c r="K191">
        <v>12556</v>
      </c>
      <c r="L191" s="4">
        <f t="shared" si="20"/>
        <v>0.70658413055711877</v>
      </c>
      <c r="M191" s="5">
        <f t="shared" si="21"/>
        <v>109</v>
      </c>
      <c r="O191">
        <v>103</v>
      </c>
      <c r="P191">
        <v>13121</v>
      </c>
      <c r="Q191">
        <v>638</v>
      </c>
    </row>
    <row r="192" spans="1:17" x14ac:dyDescent="0.25">
      <c r="A192" s="3">
        <v>43495</v>
      </c>
      <c r="C192" s="4"/>
      <c r="E192">
        <v>12844</v>
      </c>
      <c r="F192" s="4">
        <f t="shared" si="16"/>
        <v>0.68916671138058705</v>
      </c>
      <c r="G192" s="5">
        <f t="shared" si="17"/>
        <v>110</v>
      </c>
      <c r="H192">
        <v>11266</v>
      </c>
      <c r="I192" s="4">
        <f t="shared" si="18"/>
        <v>0.68146624727800631</v>
      </c>
      <c r="J192" s="5">
        <f t="shared" si="19"/>
        <v>127</v>
      </c>
      <c r="K192">
        <v>11870</v>
      </c>
      <c r="L192" s="4">
        <f t="shared" si="20"/>
        <v>0.6679797411367473</v>
      </c>
      <c r="M192" s="5">
        <f t="shared" si="21"/>
        <v>110</v>
      </c>
      <c r="O192">
        <v>104</v>
      </c>
      <c r="P192">
        <v>12705</v>
      </c>
      <c r="Q192">
        <v>638</v>
      </c>
    </row>
    <row r="193" spans="1:17" x14ac:dyDescent="0.25">
      <c r="A193" s="3">
        <v>43496</v>
      </c>
      <c r="C193" s="4"/>
      <c r="E193">
        <v>13050</v>
      </c>
      <c r="F193" s="4">
        <f t="shared" si="16"/>
        <v>0.70021999248806144</v>
      </c>
      <c r="G193" s="5">
        <f t="shared" si="17"/>
        <v>111</v>
      </c>
      <c r="H193">
        <v>11593</v>
      </c>
      <c r="I193" s="4">
        <f t="shared" si="18"/>
        <v>0.70124606823130897</v>
      </c>
      <c r="J193" s="5">
        <f t="shared" si="19"/>
        <v>128</v>
      </c>
      <c r="K193">
        <v>12650</v>
      </c>
      <c r="L193" s="4">
        <f t="shared" si="20"/>
        <v>0.7118739448508723</v>
      </c>
      <c r="M193" s="5">
        <f t="shared" si="21"/>
        <v>111</v>
      </c>
      <c r="O193">
        <v>105</v>
      </c>
      <c r="P193">
        <v>12839</v>
      </c>
      <c r="Q193">
        <v>638</v>
      </c>
    </row>
    <row r="194" spans="1:17" x14ac:dyDescent="0.25">
      <c r="A194" s="3">
        <v>43497</v>
      </c>
      <c r="C194" s="4"/>
      <c r="E194">
        <v>13134</v>
      </c>
      <c r="F194" s="4">
        <f t="shared" si="16"/>
        <v>0.70472715565809951</v>
      </c>
      <c r="G194" s="5">
        <f t="shared" si="17"/>
        <v>112</v>
      </c>
      <c r="H194">
        <v>10883</v>
      </c>
      <c r="I194" s="4">
        <f t="shared" si="18"/>
        <v>0.65829905637551411</v>
      </c>
      <c r="J194" s="5">
        <f t="shared" si="19"/>
        <v>129</v>
      </c>
      <c r="K194">
        <v>12041</v>
      </c>
      <c r="L194" s="4">
        <f t="shared" si="20"/>
        <v>0.67760270118176702</v>
      </c>
      <c r="M194" s="5">
        <f t="shared" si="21"/>
        <v>112</v>
      </c>
      <c r="O194">
        <v>106</v>
      </c>
      <c r="P194">
        <v>12776</v>
      </c>
      <c r="Q194">
        <v>638</v>
      </c>
    </row>
    <row r="195" spans="1:17" x14ac:dyDescent="0.25">
      <c r="A195" s="3">
        <v>43498</v>
      </c>
      <c r="C195" s="4"/>
      <c r="E195">
        <v>12821</v>
      </c>
      <c r="F195" s="4">
        <f t="shared" ref="F195:F258" si="22">+E195/MAX(E$3:E$124)</f>
        <v>0.68793260717926707</v>
      </c>
      <c r="G195" s="5">
        <f t="shared" ref="G195:G258" si="23">+A195-$A$82</f>
        <v>113</v>
      </c>
      <c r="H195">
        <v>11194</v>
      </c>
      <c r="I195" s="4">
        <f t="shared" ref="I195:I258" si="24">+H195/MAX(H$3:H$124)</f>
        <v>0.6771110573433341</v>
      </c>
      <c r="J195" s="5">
        <f t="shared" ref="J195:J258" si="25">+A195-$A$65</f>
        <v>130</v>
      </c>
      <c r="K195">
        <v>12246</v>
      </c>
      <c r="L195" s="4">
        <f t="shared" si="20"/>
        <v>0.6891389983117614</v>
      </c>
      <c r="M195" s="5">
        <f t="shared" si="21"/>
        <v>113</v>
      </c>
      <c r="O195">
        <v>107</v>
      </c>
      <c r="P195">
        <v>12551</v>
      </c>
      <c r="Q195">
        <v>638</v>
      </c>
    </row>
    <row r="196" spans="1:17" x14ac:dyDescent="0.25">
      <c r="A196" s="3">
        <v>43499</v>
      </c>
      <c r="C196" s="4"/>
      <c r="E196">
        <v>12796</v>
      </c>
      <c r="F196" s="4">
        <f t="shared" si="22"/>
        <v>0.68659118956913667</v>
      </c>
      <c r="G196" s="5">
        <f t="shared" si="23"/>
        <v>114</v>
      </c>
      <c r="H196">
        <v>10944</v>
      </c>
      <c r="I196" s="4">
        <f t="shared" si="24"/>
        <v>0.66198887007016693</v>
      </c>
      <c r="J196" s="5">
        <f t="shared" si="25"/>
        <v>131</v>
      </c>
      <c r="K196">
        <v>12488</v>
      </c>
      <c r="L196" s="4">
        <f t="shared" si="20"/>
        <v>0.70275745638716935</v>
      </c>
      <c r="M196" s="5">
        <f t="shared" si="21"/>
        <v>114</v>
      </c>
      <c r="O196">
        <v>108</v>
      </c>
      <c r="P196">
        <v>13155</v>
      </c>
      <c r="Q196">
        <v>638</v>
      </c>
    </row>
    <row r="197" spans="1:17" x14ac:dyDescent="0.25">
      <c r="A197" s="3">
        <v>43500</v>
      </c>
      <c r="C197" s="4"/>
      <c r="E197">
        <v>12311</v>
      </c>
      <c r="F197" s="4">
        <f t="shared" si="22"/>
        <v>0.66056768793260723</v>
      </c>
      <c r="G197" s="5">
        <f t="shared" si="23"/>
        <v>115</v>
      </c>
      <c r="H197">
        <v>10738</v>
      </c>
      <c r="I197" s="4">
        <f t="shared" si="24"/>
        <v>0.64952818775707721</v>
      </c>
      <c r="J197" s="5">
        <f t="shared" si="25"/>
        <v>132</v>
      </c>
      <c r="K197">
        <v>12537</v>
      </c>
      <c r="L197" s="4">
        <f t="shared" ref="L197:L260" si="26">+K197/MAX(K$3:K$124)</f>
        <v>0.70551491277433875</v>
      </c>
      <c r="M197" s="5">
        <f t="shared" si="21"/>
        <v>115</v>
      </c>
      <c r="O197">
        <v>109</v>
      </c>
      <c r="P197">
        <v>12836</v>
      </c>
      <c r="Q197">
        <v>638</v>
      </c>
    </row>
    <row r="198" spans="1:17" x14ac:dyDescent="0.25">
      <c r="A198" s="3">
        <v>43501</v>
      </c>
      <c r="C198" s="4"/>
      <c r="E198">
        <v>12068</v>
      </c>
      <c r="F198" s="4">
        <f t="shared" si="22"/>
        <v>0.64752910876213987</v>
      </c>
      <c r="G198" s="5">
        <f t="shared" si="23"/>
        <v>116</v>
      </c>
      <c r="H198">
        <v>9217</v>
      </c>
      <c r="I198" s="4">
        <f t="shared" si="24"/>
        <v>0.55752480038712804</v>
      </c>
      <c r="J198" s="5">
        <f t="shared" si="25"/>
        <v>133</v>
      </c>
      <c r="K198">
        <v>12069</v>
      </c>
      <c r="L198" s="4">
        <f t="shared" si="26"/>
        <v>0.67917839054586382</v>
      </c>
      <c r="M198" s="5">
        <f t="shared" ref="M198:M261" si="27">+A198-$A$82</f>
        <v>116</v>
      </c>
      <c r="O198">
        <v>110</v>
      </c>
      <c r="P198">
        <v>12571</v>
      </c>
      <c r="Q198">
        <v>638</v>
      </c>
    </row>
    <row r="199" spans="1:17" x14ac:dyDescent="0.25">
      <c r="A199" s="3">
        <v>43502</v>
      </c>
      <c r="C199" s="4"/>
      <c r="E199">
        <v>12006</v>
      </c>
      <c r="F199" s="4">
        <f t="shared" si="22"/>
        <v>0.6442023930890165</v>
      </c>
      <c r="G199" s="5">
        <f t="shared" si="23"/>
        <v>117</v>
      </c>
      <c r="H199">
        <v>10891</v>
      </c>
      <c r="I199" s="4">
        <f t="shared" si="24"/>
        <v>0.65878296636825551</v>
      </c>
      <c r="J199" s="5">
        <f t="shared" si="25"/>
        <v>134</v>
      </c>
      <c r="K199">
        <v>12872</v>
      </c>
      <c r="L199" s="4">
        <f t="shared" si="26"/>
        <v>0.724366910523354</v>
      </c>
      <c r="M199" s="5">
        <f t="shared" si="27"/>
        <v>117</v>
      </c>
      <c r="O199">
        <v>111</v>
      </c>
      <c r="P199">
        <v>12907</v>
      </c>
      <c r="Q199">
        <v>638</v>
      </c>
    </row>
    <row r="200" spans="1:17" x14ac:dyDescent="0.25">
      <c r="A200" s="3">
        <v>43503</v>
      </c>
      <c r="C200" s="4"/>
      <c r="E200">
        <v>12115</v>
      </c>
      <c r="F200" s="4">
        <f t="shared" si="22"/>
        <v>0.65005097386918498</v>
      </c>
      <c r="G200" s="5">
        <f t="shared" si="23"/>
        <v>118</v>
      </c>
      <c r="H200">
        <v>10697</v>
      </c>
      <c r="I200" s="4">
        <f t="shared" si="24"/>
        <v>0.64704814904427777</v>
      </c>
      <c r="J200" s="5">
        <f t="shared" si="25"/>
        <v>135</v>
      </c>
      <c r="K200">
        <v>12097</v>
      </c>
      <c r="L200" s="4">
        <f t="shared" si="26"/>
        <v>0.68075407990996062</v>
      </c>
      <c r="M200" s="5">
        <f t="shared" si="27"/>
        <v>118</v>
      </c>
      <c r="O200">
        <v>112</v>
      </c>
      <c r="P200">
        <v>12523</v>
      </c>
      <c r="Q200">
        <v>638</v>
      </c>
    </row>
    <row r="201" spans="1:17" x14ac:dyDescent="0.25">
      <c r="A201" s="3">
        <v>43504</v>
      </c>
      <c r="C201" s="4"/>
      <c r="E201">
        <v>12043</v>
      </c>
      <c r="F201" s="4">
        <f t="shared" si="22"/>
        <v>0.64618769115200947</v>
      </c>
      <c r="G201" s="5">
        <f t="shared" si="23"/>
        <v>119</v>
      </c>
      <c r="H201">
        <v>9950</v>
      </c>
      <c r="I201" s="4">
        <f t="shared" si="24"/>
        <v>0.60186305347205415</v>
      </c>
      <c r="J201" s="5">
        <f t="shared" si="25"/>
        <v>136</v>
      </c>
      <c r="K201">
        <v>12539</v>
      </c>
      <c r="L201" s="4">
        <f t="shared" si="26"/>
        <v>0.70562746201463145</v>
      </c>
      <c r="M201" s="5">
        <f t="shared" si="27"/>
        <v>119</v>
      </c>
      <c r="O201">
        <v>113</v>
      </c>
      <c r="P201">
        <v>12518</v>
      </c>
      <c r="Q201">
        <v>638</v>
      </c>
    </row>
    <row r="202" spans="1:17" x14ac:dyDescent="0.25">
      <c r="A202" s="3">
        <v>43505</v>
      </c>
      <c r="C202" s="4"/>
      <c r="E202">
        <v>12586</v>
      </c>
      <c r="F202" s="4">
        <f t="shared" si="22"/>
        <v>0.67532328164404143</v>
      </c>
      <c r="G202" s="5">
        <f t="shared" si="23"/>
        <v>120</v>
      </c>
      <c r="H202">
        <v>10324</v>
      </c>
      <c r="I202" s="4">
        <f t="shared" si="24"/>
        <v>0.62448584563271237</v>
      </c>
      <c r="J202" s="5">
        <f t="shared" si="25"/>
        <v>137</v>
      </c>
      <c r="K202">
        <v>12555</v>
      </c>
      <c r="L202" s="4">
        <f t="shared" si="26"/>
        <v>0.70652785593697243</v>
      </c>
      <c r="M202" s="5">
        <f t="shared" si="27"/>
        <v>120</v>
      </c>
      <c r="O202">
        <v>114</v>
      </c>
      <c r="P202">
        <v>12725</v>
      </c>
      <c r="Q202">
        <v>638</v>
      </c>
    </row>
    <row r="203" spans="1:17" x14ac:dyDescent="0.25">
      <c r="A203" s="3">
        <v>43506</v>
      </c>
      <c r="C203" s="4"/>
      <c r="E203">
        <v>11923</v>
      </c>
      <c r="F203" s="4">
        <f t="shared" si="22"/>
        <v>0.63974888662338358</v>
      </c>
      <c r="G203" s="5">
        <f t="shared" si="23"/>
        <v>121</v>
      </c>
      <c r="H203">
        <v>9354</v>
      </c>
      <c r="I203" s="4">
        <f t="shared" si="24"/>
        <v>0.56581175901282366</v>
      </c>
      <c r="J203" s="5">
        <f t="shared" si="25"/>
        <v>138</v>
      </c>
      <c r="K203">
        <v>12127</v>
      </c>
      <c r="L203" s="4">
        <f t="shared" si="26"/>
        <v>0.68244231851435</v>
      </c>
      <c r="M203" s="5">
        <f t="shared" si="27"/>
        <v>121</v>
      </c>
      <c r="O203">
        <v>115</v>
      </c>
      <c r="P203">
        <v>12518</v>
      </c>
      <c r="Q203">
        <v>638</v>
      </c>
    </row>
    <row r="204" spans="1:17" x14ac:dyDescent="0.25">
      <c r="A204" s="3">
        <v>43507</v>
      </c>
      <c r="C204" s="4"/>
      <c r="E204">
        <v>11730</v>
      </c>
      <c r="F204" s="4">
        <f t="shared" si="22"/>
        <v>0.62939314267317703</v>
      </c>
      <c r="G204" s="5">
        <f t="shared" si="23"/>
        <v>122</v>
      </c>
      <c r="H204">
        <v>9849</v>
      </c>
      <c r="I204" s="4">
        <f t="shared" si="24"/>
        <v>0.5957536898136947</v>
      </c>
      <c r="J204" s="5">
        <f t="shared" si="25"/>
        <v>139</v>
      </c>
      <c r="K204">
        <v>12461</v>
      </c>
      <c r="L204" s="4">
        <f t="shared" si="26"/>
        <v>0.7012380416432189</v>
      </c>
      <c r="M204" s="5">
        <f t="shared" si="27"/>
        <v>122</v>
      </c>
      <c r="O204">
        <v>116</v>
      </c>
      <c r="P204">
        <v>12292</v>
      </c>
      <c r="Q204">
        <v>638</v>
      </c>
    </row>
    <row r="205" spans="1:17" x14ac:dyDescent="0.25">
      <c r="A205" s="3">
        <v>43508</v>
      </c>
      <c r="C205" s="4"/>
      <c r="E205">
        <v>11053</v>
      </c>
      <c r="F205" s="4">
        <f t="shared" si="22"/>
        <v>0.59306755379084619</v>
      </c>
      <c r="G205" s="5">
        <f t="shared" si="23"/>
        <v>123</v>
      </c>
      <c r="H205">
        <v>9623</v>
      </c>
      <c r="I205" s="4">
        <f t="shared" si="24"/>
        <v>0.58208323251875149</v>
      </c>
      <c r="J205" s="5">
        <f t="shared" si="25"/>
        <v>140</v>
      </c>
      <c r="K205">
        <v>12045</v>
      </c>
      <c r="L205" s="4">
        <f t="shared" si="26"/>
        <v>0.67782779966235229</v>
      </c>
      <c r="M205" s="5">
        <f t="shared" si="27"/>
        <v>123</v>
      </c>
      <c r="O205">
        <v>117</v>
      </c>
      <c r="P205">
        <v>12608</v>
      </c>
      <c r="Q205">
        <v>638</v>
      </c>
    </row>
    <row r="206" spans="1:17" x14ac:dyDescent="0.25">
      <c r="A206" s="3">
        <v>43509</v>
      </c>
      <c r="C206" s="4"/>
      <c r="E206">
        <v>11037</v>
      </c>
      <c r="F206" s="4">
        <f t="shared" si="22"/>
        <v>0.59220904652036277</v>
      </c>
      <c r="G206" s="5">
        <f t="shared" si="23"/>
        <v>124</v>
      </c>
      <c r="H206">
        <v>9473</v>
      </c>
      <c r="I206" s="4">
        <f t="shared" si="24"/>
        <v>0.57300992015485119</v>
      </c>
      <c r="J206" s="5">
        <f t="shared" si="25"/>
        <v>141</v>
      </c>
      <c r="K206">
        <v>11918</v>
      </c>
      <c r="L206" s="4">
        <f t="shared" si="26"/>
        <v>0.67068092290377035</v>
      </c>
      <c r="M206" s="5">
        <f t="shared" si="27"/>
        <v>124</v>
      </c>
      <c r="O206">
        <v>118</v>
      </c>
      <c r="P206">
        <v>12279</v>
      </c>
      <c r="Q206">
        <v>638</v>
      </c>
    </row>
    <row r="207" spans="1:17" x14ac:dyDescent="0.25">
      <c r="A207" s="3">
        <v>43510</v>
      </c>
      <c r="C207" s="4"/>
      <c r="E207">
        <v>11174</v>
      </c>
      <c r="F207" s="4">
        <f t="shared" si="22"/>
        <v>0.59956001502387724</v>
      </c>
      <c r="G207" s="5">
        <f t="shared" si="23"/>
        <v>125</v>
      </c>
      <c r="H207">
        <v>9111</v>
      </c>
      <c r="I207" s="4">
        <f t="shared" si="24"/>
        <v>0.55111299298330507</v>
      </c>
      <c r="J207" s="5">
        <f t="shared" si="25"/>
        <v>142</v>
      </c>
      <c r="K207">
        <v>11990</v>
      </c>
      <c r="L207" s="4">
        <f t="shared" si="26"/>
        <v>0.67473269555430504</v>
      </c>
      <c r="M207" s="5">
        <f t="shared" si="27"/>
        <v>125</v>
      </c>
      <c r="O207">
        <v>119</v>
      </c>
      <c r="P207">
        <v>12307</v>
      </c>
      <c r="Q207">
        <v>638</v>
      </c>
    </row>
    <row r="208" spans="1:17" x14ac:dyDescent="0.25">
      <c r="A208" s="3">
        <v>43511</v>
      </c>
      <c r="C208" s="4"/>
      <c r="E208">
        <v>11132</v>
      </c>
      <c r="F208" s="4">
        <f t="shared" si="22"/>
        <v>0.59730643343885814</v>
      </c>
      <c r="G208" s="5">
        <f t="shared" si="23"/>
        <v>126</v>
      </c>
      <c r="H208">
        <v>8930</v>
      </c>
      <c r="I208" s="4">
        <f t="shared" si="24"/>
        <v>0.54016452939753201</v>
      </c>
      <c r="J208" s="5">
        <f t="shared" si="25"/>
        <v>143</v>
      </c>
      <c r="K208">
        <v>11919</v>
      </c>
      <c r="L208" s="4">
        <f t="shared" si="26"/>
        <v>0.6707371975239167</v>
      </c>
      <c r="M208" s="5">
        <f t="shared" si="27"/>
        <v>126</v>
      </c>
      <c r="O208">
        <v>120</v>
      </c>
      <c r="P208">
        <v>12214</v>
      </c>
      <c r="Q208">
        <v>638</v>
      </c>
    </row>
    <row r="209" spans="1:17" x14ac:dyDescent="0.25">
      <c r="A209" s="3">
        <v>43512</v>
      </c>
      <c r="C209" s="4"/>
      <c r="E209">
        <v>10803</v>
      </c>
      <c r="F209" s="4">
        <f t="shared" si="22"/>
        <v>0.57965337768954228</v>
      </c>
      <c r="G209" s="5">
        <f t="shared" si="23"/>
        <v>127</v>
      </c>
      <c r="H209">
        <v>8868</v>
      </c>
      <c r="I209" s="4">
        <f t="shared" si="24"/>
        <v>0.5364142269537866</v>
      </c>
      <c r="J209" s="5">
        <f t="shared" si="25"/>
        <v>144</v>
      </c>
      <c r="K209">
        <v>11758</v>
      </c>
      <c r="L209" s="4">
        <f t="shared" si="26"/>
        <v>0.66167698368036021</v>
      </c>
      <c r="M209" s="5">
        <f t="shared" si="27"/>
        <v>127</v>
      </c>
      <c r="O209">
        <v>121</v>
      </c>
      <c r="P209">
        <v>11883</v>
      </c>
      <c r="Q209">
        <v>638</v>
      </c>
    </row>
    <row r="210" spans="1:17" x14ac:dyDescent="0.25">
      <c r="A210" s="3">
        <v>43513</v>
      </c>
      <c r="C210" s="4"/>
      <c r="E210">
        <v>10257</v>
      </c>
      <c r="F210" s="4">
        <f t="shared" si="22"/>
        <v>0.55035681708429474</v>
      </c>
      <c r="G210" s="5">
        <f t="shared" si="23"/>
        <v>128</v>
      </c>
      <c r="H210">
        <v>8326</v>
      </c>
      <c r="I210" s="4">
        <f t="shared" si="24"/>
        <v>0.50362932494556012</v>
      </c>
      <c r="J210" s="5">
        <f t="shared" si="25"/>
        <v>145</v>
      </c>
      <c r="K210">
        <v>11721</v>
      </c>
      <c r="L210" s="4">
        <f t="shared" si="26"/>
        <v>0.65959482273494652</v>
      </c>
      <c r="M210" s="5">
        <f t="shared" si="27"/>
        <v>128</v>
      </c>
      <c r="O210">
        <v>122</v>
      </c>
      <c r="P210">
        <v>11935</v>
      </c>
      <c r="Q210">
        <v>638</v>
      </c>
    </row>
    <row r="211" spans="1:17" x14ac:dyDescent="0.25">
      <c r="A211" s="3">
        <v>43514</v>
      </c>
      <c r="C211" s="4"/>
      <c r="E211">
        <v>9522</v>
      </c>
      <c r="F211" s="4">
        <f t="shared" si="22"/>
        <v>0.51091913934646138</v>
      </c>
      <c r="G211" s="5">
        <f t="shared" si="23"/>
        <v>129</v>
      </c>
      <c r="H211">
        <v>8610</v>
      </c>
      <c r="I211" s="4">
        <f t="shared" si="24"/>
        <v>0.52080812968787804</v>
      </c>
      <c r="J211" s="5">
        <f t="shared" si="25"/>
        <v>146</v>
      </c>
      <c r="K211">
        <v>11607</v>
      </c>
      <c r="L211" s="4">
        <f t="shared" si="26"/>
        <v>0.65317951603826674</v>
      </c>
      <c r="M211" s="5">
        <f t="shared" si="27"/>
        <v>129</v>
      </c>
      <c r="O211">
        <v>123</v>
      </c>
      <c r="P211">
        <v>11512</v>
      </c>
      <c r="Q211">
        <v>638</v>
      </c>
    </row>
    <row r="212" spans="1:17" x14ac:dyDescent="0.25">
      <c r="A212" s="3">
        <v>43515</v>
      </c>
      <c r="C212" s="4"/>
      <c r="E212">
        <v>10058</v>
      </c>
      <c r="F212" s="4">
        <f t="shared" si="22"/>
        <v>0.53967913290765679</v>
      </c>
      <c r="G212" s="5">
        <f t="shared" si="23"/>
        <v>130</v>
      </c>
      <c r="H212">
        <f>16960/2</f>
        <v>8480</v>
      </c>
      <c r="I212" s="4">
        <f t="shared" si="24"/>
        <v>0.51294459230583112</v>
      </c>
      <c r="J212" s="5">
        <f t="shared" si="25"/>
        <v>147</v>
      </c>
      <c r="K212">
        <v>11564</v>
      </c>
      <c r="L212" s="4">
        <f t="shared" si="26"/>
        <v>0.65075970737197519</v>
      </c>
      <c r="M212" s="5">
        <f t="shared" si="27"/>
        <v>130</v>
      </c>
      <c r="O212">
        <v>124</v>
      </c>
      <c r="P212">
        <v>11499</v>
      </c>
      <c r="Q212">
        <v>638</v>
      </c>
    </row>
    <row r="213" spans="1:17" x14ac:dyDescent="0.25">
      <c r="A213" s="3">
        <v>43516</v>
      </c>
      <c r="C213" s="4"/>
      <c r="E213">
        <v>10058</v>
      </c>
      <c r="F213" s="4">
        <f t="shared" si="22"/>
        <v>0.53967913290765679</v>
      </c>
      <c r="G213" s="5">
        <f t="shared" si="23"/>
        <v>131</v>
      </c>
      <c r="H213">
        <f>16960/2</f>
        <v>8480</v>
      </c>
      <c r="I213" s="4">
        <f t="shared" si="24"/>
        <v>0.51294459230583112</v>
      </c>
      <c r="J213" s="5">
        <f t="shared" si="25"/>
        <v>148</v>
      </c>
      <c r="K213">
        <v>11582</v>
      </c>
      <c r="L213" s="4">
        <f t="shared" si="26"/>
        <v>0.65177265053460887</v>
      </c>
      <c r="M213" s="5">
        <f t="shared" si="27"/>
        <v>131</v>
      </c>
      <c r="O213">
        <v>125</v>
      </c>
      <c r="P213">
        <v>11456</v>
      </c>
      <c r="Q213">
        <v>638</v>
      </c>
    </row>
    <row r="214" spans="1:17" x14ac:dyDescent="0.25">
      <c r="A214" s="3">
        <v>43517</v>
      </c>
      <c r="C214" s="4"/>
      <c r="E214">
        <v>9820</v>
      </c>
      <c r="F214" s="4">
        <f t="shared" si="22"/>
        <v>0.52690883725921556</v>
      </c>
      <c r="G214" s="5">
        <f t="shared" si="23"/>
        <v>132</v>
      </c>
      <c r="H214">
        <f>16055/2</f>
        <v>8027.5</v>
      </c>
      <c r="I214" s="4">
        <f t="shared" si="24"/>
        <v>0.48557343334139852</v>
      </c>
      <c r="J214" s="5">
        <f t="shared" si="25"/>
        <v>149</v>
      </c>
      <c r="K214">
        <v>10515</v>
      </c>
      <c r="L214" s="4">
        <f t="shared" si="26"/>
        <v>0.59172763083849189</v>
      </c>
      <c r="M214" s="5">
        <f t="shared" si="27"/>
        <v>132</v>
      </c>
      <c r="O214">
        <v>126</v>
      </c>
      <c r="P214">
        <v>11480</v>
      </c>
      <c r="Q214">
        <v>638</v>
      </c>
    </row>
    <row r="215" spans="1:17" x14ac:dyDescent="0.25">
      <c r="A215" s="3">
        <v>43518</v>
      </c>
      <c r="C215" s="4"/>
      <c r="E215">
        <v>10168</v>
      </c>
      <c r="F215" s="4">
        <f t="shared" si="22"/>
        <v>0.54558137039223054</v>
      </c>
      <c r="G215" s="5">
        <f t="shared" si="23"/>
        <v>133</v>
      </c>
      <c r="H215">
        <f>16055/2</f>
        <v>8027.5</v>
      </c>
      <c r="I215" s="4">
        <f t="shared" si="24"/>
        <v>0.48557343334139852</v>
      </c>
      <c r="J215" s="5">
        <f t="shared" si="25"/>
        <v>150</v>
      </c>
      <c r="K215">
        <v>11419</v>
      </c>
      <c r="L215" s="4">
        <f t="shared" si="26"/>
        <v>0.64259988745075969</v>
      </c>
      <c r="M215" s="5">
        <f t="shared" si="27"/>
        <v>133</v>
      </c>
      <c r="O215">
        <v>127</v>
      </c>
      <c r="P215">
        <v>11276</v>
      </c>
      <c r="Q215">
        <v>638</v>
      </c>
    </row>
    <row r="216" spans="1:17" x14ac:dyDescent="0.25">
      <c r="A216" s="3">
        <v>43519</v>
      </c>
      <c r="C216" s="4"/>
      <c r="E216">
        <v>10396</v>
      </c>
      <c r="F216" s="4">
        <f t="shared" si="22"/>
        <v>0.55781509899661963</v>
      </c>
      <c r="G216" s="5">
        <f t="shared" si="23"/>
        <v>134</v>
      </c>
      <c r="H216">
        <f>14461/2</f>
        <v>7230.5</v>
      </c>
      <c r="I216" s="4">
        <f t="shared" si="24"/>
        <v>0.43736390031454148</v>
      </c>
      <c r="J216" s="5">
        <f t="shared" si="25"/>
        <v>151</v>
      </c>
      <c r="K216">
        <v>11120</v>
      </c>
      <c r="L216" s="4">
        <f t="shared" si="26"/>
        <v>0.62577377602701179</v>
      </c>
      <c r="M216" s="5">
        <f t="shared" si="27"/>
        <v>134</v>
      </c>
      <c r="O216">
        <v>128</v>
      </c>
      <c r="P216">
        <v>11190</v>
      </c>
      <c r="Q216">
        <v>638</v>
      </c>
    </row>
    <row r="217" spans="1:17" x14ac:dyDescent="0.25">
      <c r="A217" s="3">
        <v>43520</v>
      </c>
      <c r="C217" s="4"/>
      <c r="E217">
        <v>9971</v>
      </c>
      <c r="F217" s="4">
        <f t="shared" si="22"/>
        <v>0.53501099962440302</v>
      </c>
      <c r="G217" s="5">
        <f t="shared" si="23"/>
        <v>135</v>
      </c>
      <c r="H217">
        <f>14461/2</f>
        <v>7230.5</v>
      </c>
      <c r="I217" s="4">
        <f t="shared" si="24"/>
        <v>0.43736390031454148</v>
      </c>
      <c r="J217" s="5">
        <f t="shared" si="25"/>
        <v>152</v>
      </c>
      <c r="K217">
        <v>11009</v>
      </c>
      <c r="L217" s="4">
        <f t="shared" si="26"/>
        <v>0.61952729319077093</v>
      </c>
      <c r="M217" s="5">
        <f t="shared" si="27"/>
        <v>135</v>
      </c>
      <c r="O217">
        <v>129</v>
      </c>
      <c r="P217">
        <v>10671</v>
      </c>
      <c r="Q217">
        <v>638</v>
      </c>
    </row>
    <row r="218" spans="1:17" x14ac:dyDescent="0.25">
      <c r="A218" s="3">
        <v>43521</v>
      </c>
      <c r="C218" s="4"/>
      <c r="E218">
        <v>9523</v>
      </c>
      <c r="F218" s="4">
        <f t="shared" si="22"/>
        <v>0.51097279605086654</v>
      </c>
      <c r="G218" s="5">
        <f t="shared" si="23"/>
        <v>136</v>
      </c>
      <c r="H218">
        <f>17194/2</f>
        <v>8597</v>
      </c>
      <c r="I218" s="4">
        <f t="shared" si="24"/>
        <v>0.52002177594967336</v>
      </c>
      <c r="J218" s="5">
        <f t="shared" si="25"/>
        <v>153</v>
      </c>
      <c r="K218">
        <v>10853</v>
      </c>
      <c r="L218" s="4">
        <f t="shared" si="26"/>
        <v>0.61074845244794596</v>
      </c>
      <c r="M218" s="5">
        <f t="shared" si="27"/>
        <v>136</v>
      </c>
      <c r="O218">
        <v>130</v>
      </c>
      <c r="P218">
        <v>10939</v>
      </c>
      <c r="Q218">
        <v>638</v>
      </c>
    </row>
    <row r="219" spans="1:17" x14ac:dyDescent="0.25">
      <c r="A219" s="3">
        <v>43522</v>
      </c>
      <c r="C219" s="4"/>
      <c r="E219">
        <v>10951</v>
      </c>
      <c r="F219" s="4">
        <f t="shared" si="22"/>
        <v>0.58759456994151416</v>
      </c>
      <c r="G219" s="5">
        <f t="shared" si="23"/>
        <v>137</v>
      </c>
      <c r="H219">
        <f>17194/2</f>
        <v>8597</v>
      </c>
      <c r="I219" s="4">
        <f t="shared" si="24"/>
        <v>0.52002177594967336</v>
      </c>
      <c r="J219" s="5">
        <f t="shared" si="25"/>
        <v>154</v>
      </c>
      <c r="K219">
        <v>10769</v>
      </c>
      <c r="L219" s="4">
        <f t="shared" si="26"/>
        <v>0.60602138435565556</v>
      </c>
      <c r="M219" s="5">
        <f t="shared" si="27"/>
        <v>137</v>
      </c>
      <c r="O219">
        <v>131</v>
      </c>
      <c r="P219">
        <v>10861</v>
      </c>
      <c r="Q219">
        <v>638</v>
      </c>
    </row>
    <row r="220" spans="1:17" x14ac:dyDescent="0.25">
      <c r="A220" s="3">
        <v>43523</v>
      </c>
      <c r="C220" s="4"/>
      <c r="E220">
        <v>9346</v>
      </c>
      <c r="F220" s="4">
        <f t="shared" si="22"/>
        <v>0.50147555937114341</v>
      </c>
      <c r="G220" s="5">
        <f t="shared" si="23"/>
        <v>138</v>
      </c>
      <c r="H220">
        <f>17797/2</f>
        <v>8898.5</v>
      </c>
      <c r="I220" s="4">
        <f t="shared" si="24"/>
        <v>0.53825913380111301</v>
      </c>
      <c r="J220" s="5">
        <f t="shared" si="25"/>
        <v>155</v>
      </c>
      <c r="K220">
        <v>10558</v>
      </c>
      <c r="L220" s="4">
        <f t="shared" si="26"/>
        <v>0.59414743950478333</v>
      </c>
      <c r="M220" s="5">
        <f t="shared" si="27"/>
        <v>138</v>
      </c>
      <c r="O220">
        <v>132</v>
      </c>
      <c r="P220">
        <v>10358</v>
      </c>
      <c r="Q220">
        <v>638</v>
      </c>
    </row>
    <row r="221" spans="1:17" x14ac:dyDescent="0.25">
      <c r="A221" s="3">
        <v>43524</v>
      </c>
      <c r="C221" s="4"/>
      <c r="E221">
        <v>9791</v>
      </c>
      <c r="F221" s="4">
        <f t="shared" si="22"/>
        <v>0.5253527928314643</v>
      </c>
      <c r="G221" s="5">
        <f t="shared" si="23"/>
        <v>139</v>
      </c>
      <c r="H221">
        <f>17797/2</f>
        <v>8898.5</v>
      </c>
      <c r="I221" s="4">
        <f t="shared" si="24"/>
        <v>0.53825913380111301</v>
      </c>
      <c r="J221" s="5">
        <f t="shared" si="25"/>
        <v>156</v>
      </c>
      <c r="K221">
        <v>11298</v>
      </c>
      <c r="L221" s="4">
        <f t="shared" si="26"/>
        <v>0.63579065841305571</v>
      </c>
      <c r="M221" s="5">
        <f t="shared" si="27"/>
        <v>139</v>
      </c>
      <c r="O221">
        <v>133</v>
      </c>
      <c r="P221">
        <v>10268</v>
      </c>
      <c r="Q221">
        <v>638</v>
      </c>
    </row>
    <row r="222" spans="1:17" x14ac:dyDescent="0.25">
      <c r="A222" s="3">
        <v>43525</v>
      </c>
      <c r="C222" s="4"/>
      <c r="E222">
        <v>9348</v>
      </c>
      <c r="F222" s="4">
        <f t="shared" si="22"/>
        <v>0.50158287277995384</v>
      </c>
      <c r="G222" s="5">
        <f t="shared" si="23"/>
        <v>140</v>
      </c>
      <c r="H222">
        <f>17530/2</f>
        <v>8765</v>
      </c>
      <c r="I222" s="4">
        <f t="shared" si="24"/>
        <v>0.53018388579724174</v>
      </c>
      <c r="J222" s="5">
        <f t="shared" si="25"/>
        <v>157</v>
      </c>
      <c r="K222">
        <v>10738</v>
      </c>
      <c r="L222" s="4">
        <f t="shared" si="26"/>
        <v>0.60427687113111983</v>
      </c>
      <c r="M222" s="5">
        <f t="shared" si="27"/>
        <v>140</v>
      </c>
      <c r="O222">
        <v>134</v>
      </c>
      <c r="P222">
        <v>10802</v>
      </c>
      <c r="Q222">
        <v>638</v>
      </c>
    </row>
    <row r="223" spans="1:17" x14ac:dyDescent="0.25">
      <c r="A223" s="3">
        <v>43526</v>
      </c>
      <c r="C223" s="4"/>
      <c r="E223">
        <v>9805</v>
      </c>
      <c r="F223" s="4">
        <f t="shared" si="22"/>
        <v>0.52610398669313729</v>
      </c>
      <c r="G223" s="5">
        <f t="shared" si="23"/>
        <v>141</v>
      </c>
      <c r="H223">
        <f>17530/2</f>
        <v>8765</v>
      </c>
      <c r="I223" s="4">
        <f t="shared" si="24"/>
        <v>0.53018388579724174</v>
      </c>
      <c r="J223" s="5">
        <f t="shared" si="25"/>
        <v>158</v>
      </c>
      <c r="K223">
        <v>11014</v>
      </c>
      <c r="L223" s="4">
        <f t="shared" si="26"/>
        <v>0.61980866629150255</v>
      </c>
      <c r="M223" s="5">
        <f t="shared" si="27"/>
        <v>141</v>
      </c>
      <c r="O223">
        <v>135</v>
      </c>
      <c r="P223">
        <v>10559</v>
      </c>
      <c r="Q223">
        <v>638</v>
      </c>
    </row>
    <row r="224" spans="1:17" x14ac:dyDescent="0.25">
      <c r="A224" s="3">
        <v>43527</v>
      </c>
      <c r="C224" s="4"/>
      <c r="E224">
        <v>9317</v>
      </c>
      <c r="F224" s="4">
        <f t="shared" si="22"/>
        <v>0.49991951494339215</v>
      </c>
      <c r="G224" s="5">
        <f t="shared" si="23"/>
        <v>142</v>
      </c>
      <c r="H224">
        <f>17506/2</f>
        <v>8753</v>
      </c>
      <c r="I224" s="4">
        <f t="shared" si="24"/>
        <v>0.52945802080812965</v>
      </c>
      <c r="J224" s="5">
        <f t="shared" si="25"/>
        <v>159</v>
      </c>
      <c r="K224">
        <v>10971</v>
      </c>
      <c r="L224" s="4">
        <f t="shared" si="26"/>
        <v>0.61738885762521101</v>
      </c>
      <c r="M224" s="5">
        <f t="shared" si="27"/>
        <v>142</v>
      </c>
      <c r="O224">
        <v>136</v>
      </c>
      <c r="P224">
        <v>10109</v>
      </c>
      <c r="Q224">
        <v>638</v>
      </c>
    </row>
    <row r="225" spans="1:17" x14ac:dyDescent="0.25">
      <c r="A225" s="3">
        <v>43528</v>
      </c>
      <c r="C225" s="4"/>
      <c r="E225">
        <v>9846</v>
      </c>
      <c r="F225" s="4">
        <f t="shared" si="22"/>
        <v>0.52830391157375112</v>
      </c>
      <c r="G225" s="5">
        <f t="shared" si="23"/>
        <v>143</v>
      </c>
      <c r="H225">
        <f>17506/2</f>
        <v>8753</v>
      </c>
      <c r="I225" s="4">
        <f t="shared" si="24"/>
        <v>0.52945802080812965</v>
      </c>
      <c r="J225" s="5">
        <f t="shared" si="25"/>
        <v>160</v>
      </c>
      <c r="K225">
        <v>10784</v>
      </c>
      <c r="L225" s="4">
        <f t="shared" si="26"/>
        <v>0.6068655036578503</v>
      </c>
      <c r="M225" s="5">
        <f t="shared" si="27"/>
        <v>143</v>
      </c>
      <c r="O225">
        <v>137</v>
      </c>
      <c r="P225">
        <v>10681</v>
      </c>
      <c r="Q225">
        <v>638</v>
      </c>
    </row>
    <row r="226" spans="1:17" x14ac:dyDescent="0.25">
      <c r="A226" s="3">
        <v>43529</v>
      </c>
      <c r="C226" s="4"/>
      <c r="E226">
        <v>9279</v>
      </c>
      <c r="F226" s="4">
        <f t="shared" si="22"/>
        <v>0.49788056017599397</v>
      </c>
      <c r="G226" s="5">
        <f t="shared" si="23"/>
        <v>144</v>
      </c>
      <c r="H226">
        <f>17350/2</f>
        <v>8675</v>
      </c>
      <c r="I226" s="4">
        <f t="shared" si="24"/>
        <v>0.52473989837890156</v>
      </c>
      <c r="J226" s="5">
        <f t="shared" si="25"/>
        <v>161</v>
      </c>
      <c r="K226">
        <v>10551</v>
      </c>
      <c r="L226" s="4">
        <f t="shared" si="26"/>
        <v>0.59375351716375913</v>
      </c>
      <c r="M226" s="5">
        <f t="shared" si="27"/>
        <v>144</v>
      </c>
      <c r="O226">
        <v>138</v>
      </c>
      <c r="P226">
        <v>9753</v>
      </c>
      <c r="Q226">
        <v>638</v>
      </c>
    </row>
    <row r="227" spans="1:17" x14ac:dyDescent="0.25">
      <c r="A227" s="3">
        <v>43530</v>
      </c>
      <c r="C227" s="4"/>
      <c r="E227">
        <v>9747</v>
      </c>
      <c r="F227" s="4">
        <f t="shared" si="22"/>
        <v>0.52299189783763478</v>
      </c>
      <c r="G227" s="5">
        <f t="shared" si="23"/>
        <v>145</v>
      </c>
      <c r="H227">
        <f>17350/2</f>
        <v>8675</v>
      </c>
      <c r="I227" s="4">
        <f t="shared" si="24"/>
        <v>0.52473989837890156</v>
      </c>
      <c r="J227" s="5">
        <f t="shared" si="25"/>
        <v>162</v>
      </c>
      <c r="K227">
        <v>10655</v>
      </c>
      <c r="L227" s="4">
        <f t="shared" si="26"/>
        <v>0.59960607765897578</v>
      </c>
      <c r="M227" s="5">
        <f t="shared" si="27"/>
        <v>145</v>
      </c>
      <c r="O227">
        <v>139</v>
      </c>
      <c r="P227">
        <v>10313</v>
      </c>
      <c r="Q227">
        <v>638</v>
      </c>
    </row>
    <row r="228" spans="1:17" x14ac:dyDescent="0.25">
      <c r="A228" s="3">
        <v>43531</v>
      </c>
      <c r="C228" s="4"/>
      <c r="E228">
        <v>9308</v>
      </c>
      <c r="F228" s="4">
        <f t="shared" si="22"/>
        <v>0.49943660460374523</v>
      </c>
      <c r="G228" s="5">
        <f t="shared" si="23"/>
        <v>146</v>
      </c>
      <c r="H228">
        <f>16938/2</f>
        <v>8469</v>
      </c>
      <c r="I228" s="4">
        <f t="shared" si="24"/>
        <v>0.51227921606581173</v>
      </c>
      <c r="J228" s="5">
        <f t="shared" si="25"/>
        <v>163</v>
      </c>
      <c r="K228">
        <v>10733</v>
      </c>
      <c r="L228" s="4">
        <f t="shared" si="26"/>
        <v>0.60399549803038832</v>
      </c>
      <c r="M228" s="5">
        <f t="shared" si="27"/>
        <v>146</v>
      </c>
      <c r="O228">
        <v>140</v>
      </c>
      <c r="P228">
        <v>9903</v>
      </c>
      <c r="Q228">
        <v>638</v>
      </c>
    </row>
    <row r="229" spans="1:17" x14ac:dyDescent="0.25">
      <c r="A229" s="3">
        <v>43532</v>
      </c>
      <c r="C229" s="4"/>
      <c r="E229">
        <v>9579</v>
      </c>
      <c r="F229" s="4">
        <f t="shared" si="22"/>
        <v>0.51397757149755863</v>
      </c>
      <c r="G229" s="5">
        <f t="shared" si="23"/>
        <v>147</v>
      </c>
      <c r="H229">
        <f>16938/2</f>
        <v>8469</v>
      </c>
      <c r="I229" s="4">
        <f t="shared" si="24"/>
        <v>0.51227921606581173</v>
      </c>
      <c r="J229" s="5">
        <f t="shared" si="25"/>
        <v>164</v>
      </c>
      <c r="K229">
        <v>10344</v>
      </c>
      <c r="L229" s="4">
        <f t="shared" si="26"/>
        <v>0.58210467079347217</v>
      </c>
      <c r="M229" s="5">
        <f t="shared" si="27"/>
        <v>147</v>
      </c>
      <c r="O229">
        <v>141</v>
      </c>
      <c r="P229">
        <v>10097</v>
      </c>
      <c r="Q229">
        <v>638</v>
      </c>
    </row>
    <row r="230" spans="1:17" x14ac:dyDescent="0.25">
      <c r="A230" s="3">
        <v>43533</v>
      </c>
      <c r="C230" s="4"/>
      <c r="E230">
        <v>9546</v>
      </c>
      <c r="F230" s="4">
        <f t="shared" si="22"/>
        <v>0.51220690025218651</v>
      </c>
      <c r="G230" s="5">
        <f t="shared" si="23"/>
        <v>148</v>
      </c>
      <c r="H230">
        <f>16753/2</f>
        <v>8376.5</v>
      </c>
      <c r="I230" s="4">
        <f t="shared" si="24"/>
        <v>0.5066840067747399</v>
      </c>
      <c r="J230" s="5">
        <f t="shared" si="25"/>
        <v>165</v>
      </c>
      <c r="K230">
        <v>10554</v>
      </c>
      <c r="L230" s="4">
        <f t="shared" si="26"/>
        <v>0.59392234102419805</v>
      </c>
      <c r="M230" s="5">
        <f t="shared" si="27"/>
        <v>148</v>
      </c>
      <c r="O230">
        <v>142</v>
      </c>
      <c r="P230">
        <v>9800</v>
      </c>
      <c r="Q230">
        <v>638</v>
      </c>
    </row>
    <row r="231" spans="1:17" x14ac:dyDescent="0.25">
      <c r="A231" s="3">
        <v>43534</v>
      </c>
      <c r="C231" s="4"/>
      <c r="E231">
        <v>9517</v>
      </c>
      <c r="F231" s="4">
        <f t="shared" si="22"/>
        <v>0.51065085582443526</v>
      </c>
      <c r="G231" s="5">
        <f t="shared" si="23"/>
        <v>149</v>
      </c>
      <c r="H231">
        <f>16753/2</f>
        <v>8376.5</v>
      </c>
      <c r="I231" s="4">
        <f t="shared" si="24"/>
        <v>0.5066840067747399</v>
      </c>
      <c r="J231" s="5">
        <f t="shared" si="25"/>
        <v>166</v>
      </c>
      <c r="K231">
        <v>9895</v>
      </c>
      <c r="L231" s="4">
        <f t="shared" si="26"/>
        <v>0.55683736634777714</v>
      </c>
      <c r="M231" s="5">
        <f t="shared" si="27"/>
        <v>149</v>
      </c>
      <c r="O231">
        <v>143</v>
      </c>
      <c r="P231">
        <v>9853</v>
      </c>
      <c r="Q231">
        <v>638</v>
      </c>
    </row>
    <row r="232" spans="1:17" x14ac:dyDescent="0.25">
      <c r="A232" s="3">
        <v>43535</v>
      </c>
      <c r="C232" s="4"/>
      <c r="E232">
        <v>9600</v>
      </c>
      <c r="F232" s="4">
        <f t="shared" si="22"/>
        <v>0.51510436229006817</v>
      </c>
      <c r="G232" s="5">
        <f t="shared" si="23"/>
        <v>150</v>
      </c>
      <c r="H232">
        <f>16461/2</f>
        <v>8230.5</v>
      </c>
      <c r="I232" s="4">
        <f t="shared" si="24"/>
        <v>0.49785264940721025</v>
      </c>
      <c r="J232" s="5">
        <f t="shared" si="25"/>
        <v>167</v>
      </c>
      <c r="K232">
        <v>10450</v>
      </c>
      <c r="L232" s="4">
        <f t="shared" si="26"/>
        <v>0.5880697805289814</v>
      </c>
      <c r="M232" s="5">
        <f t="shared" si="27"/>
        <v>150</v>
      </c>
      <c r="O232">
        <v>144</v>
      </c>
      <c r="P232">
        <v>9566</v>
      </c>
      <c r="Q232">
        <v>638</v>
      </c>
    </row>
    <row r="233" spans="1:17" x14ac:dyDescent="0.25">
      <c r="A233" s="3">
        <v>43536</v>
      </c>
      <c r="C233" s="4"/>
      <c r="E233">
        <v>9957</v>
      </c>
      <c r="F233" s="4">
        <f t="shared" si="22"/>
        <v>0.53425980576273002</v>
      </c>
      <c r="G233" s="5">
        <f t="shared" si="23"/>
        <v>151</v>
      </c>
      <c r="H233">
        <f>16461/2</f>
        <v>8230.5</v>
      </c>
      <c r="I233" s="4">
        <f t="shared" si="24"/>
        <v>0.49785264940721025</v>
      </c>
      <c r="J233" s="5">
        <f t="shared" si="25"/>
        <v>168</v>
      </c>
      <c r="K233">
        <v>10713</v>
      </c>
      <c r="L233" s="4">
        <f t="shared" si="26"/>
        <v>0.60287000562746207</v>
      </c>
      <c r="M233" s="5">
        <f t="shared" si="27"/>
        <v>151</v>
      </c>
      <c r="O233">
        <v>145</v>
      </c>
      <c r="P233">
        <v>9576</v>
      </c>
      <c r="Q233">
        <v>638</v>
      </c>
    </row>
    <row r="234" spans="1:17" x14ac:dyDescent="0.25">
      <c r="A234" s="3">
        <v>43537</v>
      </c>
      <c r="C234" s="4"/>
      <c r="E234">
        <v>9955</v>
      </c>
      <c r="F234" s="4">
        <f t="shared" si="22"/>
        <v>0.53415249235391959</v>
      </c>
      <c r="G234" s="5">
        <f t="shared" si="23"/>
        <v>152</v>
      </c>
      <c r="H234">
        <f>15941/2</f>
        <v>7970.5</v>
      </c>
      <c r="I234" s="4">
        <f t="shared" si="24"/>
        <v>0.48212557464311639</v>
      </c>
      <c r="J234" s="5">
        <f t="shared" si="25"/>
        <v>169</v>
      </c>
      <c r="K234">
        <v>11005</v>
      </c>
      <c r="L234" s="4">
        <f t="shared" si="26"/>
        <v>0.61930219471018566</v>
      </c>
      <c r="M234" s="5">
        <f t="shared" si="27"/>
        <v>152</v>
      </c>
      <c r="O234">
        <v>146</v>
      </c>
      <c r="P234">
        <v>9550</v>
      </c>
      <c r="Q234">
        <v>638</v>
      </c>
    </row>
    <row r="235" spans="1:17" x14ac:dyDescent="0.25">
      <c r="A235" s="3">
        <v>43538</v>
      </c>
      <c r="C235" s="4"/>
      <c r="E235">
        <v>9947</v>
      </c>
      <c r="F235" s="4">
        <f t="shared" si="22"/>
        <v>0.53372323871867788</v>
      </c>
      <c r="G235" s="5">
        <f t="shared" si="23"/>
        <v>153</v>
      </c>
      <c r="H235">
        <f>15941/2</f>
        <v>7970.5</v>
      </c>
      <c r="I235" s="4">
        <f t="shared" si="24"/>
        <v>0.48212557464311639</v>
      </c>
      <c r="J235" s="5">
        <f t="shared" si="25"/>
        <v>170</v>
      </c>
      <c r="K235">
        <v>11110</v>
      </c>
      <c r="L235" s="4">
        <f t="shared" si="26"/>
        <v>0.62521102982554866</v>
      </c>
      <c r="M235" s="5">
        <f t="shared" si="27"/>
        <v>153</v>
      </c>
      <c r="O235">
        <v>147</v>
      </c>
      <c r="P235">
        <v>9468</v>
      </c>
      <c r="Q235">
        <v>638</v>
      </c>
    </row>
    <row r="236" spans="1:17" x14ac:dyDescent="0.25">
      <c r="A236" s="3">
        <v>43539</v>
      </c>
      <c r="C236" s="4"/>
      <c r="E236">
        <v>10213</v>
      </c>
      <c r="F236" s="4">
        <f t="shared" si="22"/>
        <v>0.54799592209046522</v>
      </c>
      <c r="G236" s="5">
        <f t="shared" si="23"/>
        <v>154</v>
      </c>
      <c r="H236">
        <f>16290/2</f>
        <v>8145</v>
      </c>
      <c r="I236" s="4">
        <f t="shared" si="24"/>
        <v>0.49268086135978706</v>
      </c>
      <c r="J236" s="5">
        <f t="shared" si="25"/>
        <v>171</v>
      </c>
      <c r="K236">
        <v>10807</v>
      </c>
      <c r="L236" s="4">
        <f t="shared" si="26"/>
        <v>0.60815981992121548</v>
      </c>
      <c r="M236" s="5">
        <f t="shared" si="27"/>
        <v>154</v>
      </c>
      <c r="O236">
        <v>148</v>
      </c>
      <c r="P236">
        <v>9527</v>
      </c>
      <c r="Q236">
        <v>638</v>
      </c>
    </row>
    <row r="237" spans="1:17" x14ac:dyDescent="0.25">
      <c r="A237" s="3">
        <v>43540</v>
      </c>
      <c r="C237" s="4"/>
      <c r="E237">
        <v>10413</v>
      </c>
      <c r="F237" s="4">
        <f t="shared" si="22"/>
        <v>0.55872726297150832</v>
      </c>
      <c r="G237" s="5">
        <f t="shared" si="23"/>
        <v>155</v>
      </c>
      <c r="H237">
        <f>16290/2</f>
        <v>8145</v>
      </c>
      <c r="I237" s="4">
        <f t="shared" si="24"/>
        <v>0.49268086135978706</v>
      </c>
      <c r="J237" s="5">
        <f t="shared" si="25"/>
        <v>172</v>
      </c>
      <c r="K237">
        <v>11041</v>
      </c>
      <c r="L237" s="4">
        <f t="shared" si="26"/>
        <v>0.62132808103545301</v>
      </c>
      <c r="M237" s="5">
        <f t="shared" si="27"/>
        <v>155</v>
      </c>
      <c r="O237">
        <v>149</v>
      </c>
      <c r="P237">
        <v>9146</v>
      </c>
      <c r="Q237">
        <v>638</v>
      </c>
    </row>
    <row r="238" spans="1:17" x14ac:dyDescent="0.25">
      <c r="A238" s="3">
        <v>43541</v>
      </c>
      <c r="C238" s="4"/>
      <c r="E238">
        <v>10573</v>
      </c>
      <c r="F238" s="4">
        <f t="shared" si="22"/>
        <v>0.56731233567634276</v>
      </c>
      <c r="G238" s="5">
        <f t="shared" si="23"/>
        <v>156</v>
      </c>
      <c r="H238">
        <f>18318/2</f>
        <v>9159</v>
      </c>
      <c r="I238" s="4">
        <f t="shared" si="24"/>
        <v>0.55401645293975321</v>
      </c>
      <c r="J238" s="5">
        <f t="shared" si="25"/>
        <v>173</v>
      </c>
      <c r="K238">
        <v>10217</v>
      </c>
      <c r="L238" s="4">
        <f t="shared" si="26"/>
        <v>0.57495779403489022</v>
      </c>
      <c r="M238" s="5">
        <f t="shared" si="27"/>
        <v>156</v>
      </c>
      <c r="O238">
        <v>150</v>
      </c>
      <c r="P238">
        <v>9359</v>
      </c>
      <c r="Q238">
        <v>638</v>
      </c>
    </row>
    <row r="239" spans="1:17" x14ac:dyDescent="0.25">
      <c r="A239" s="3">
        <v>43542</v>
      </c>
      <c r="C239" s="4"/>
      <c r="E239">
        <v>10416</v>
      </c>
      <c r="F239" s="4">
        <f t="shared" si="22"/>
        <v>0.55888823308472391</v>
      </c>
      <c r="G239" s="5">
        <f t="shared" si="23"/>
        <v>157</v>
      </c>
      <c r="H239">
        <f>18318/2</f>
        <v>9159</v>
      </c>
      <c r="I239" s="4">
        <f t="shared" si="24"/>
        <v>0.55401645293975321</v>
      </c>
      <c r="J239" s="5">
        <f t="shared" si="25"/>
        <v>174</v>
      </c>
      <c r="K239">
        <v>10242</v>
      </c>
      <c r="L239" s="4">
        <f t="shared" si="26"/>
        <v>0.5763646595385481</v>
      </c>
      <c r="M239" s="5">
        <f t="shared" si="27"/>
        <v>157</v>
      </c>
      <c r="O239">
        <v>151</v>
      </c>
      <c r="P239">
        <v>9300</v>
      </c>
      <c r="Q239">
        <v>638</v>
      </c>
    </row>
    <row r="240" spans="1:17" x14ac:dyDescent="0.25">
      <c r="A240" s="3">
        <v>43543</v>
      </c>
      <c r="C240" s="4"/>
      <c r="E240">
        <v>10605</v>
      </c>
      <c r="F240" s="4">
        <f t="shared" si="22"/>
        <v>0.5690293502173096</v>
      </c>
      <c r="G240" s="5">
        <f t="shared" si="23"/>
        <v>158</v>
      </c>
      <c r="H240">
        <f>14600/2</f>
        <v>7300</v>
      </c>
      <c r="I240" s="4">
        <f t="shared" si="24"/>
        <v>0.44156786837648199</v>
      </c>
      <c r="J240" s="5">
        <f t="shared" si="25"/>
        <v>175</v>
      </c>
      <c r="K240">
        <v>10623</v>
      </c>
      <c r="L240" s="4">
        <f t="shared" si="26"/>
        <v>0.59780528981429371</v>
      </c>
      <c r="M240" s="5">
        <f t="shared" si="27"/>
        <v>158</v>
      </c>
      <c r="O240">
        <v>152</v>
      </c>
      <c r="P240">
        <v>9397</v>
      </c>
      <c r="Q240">
        <v>638</v>
      </c>
    </row>
    <row r="241" spans="1:17" x14ac:dyDescent="0.25">
      <c r="A241" s="3">
        <v>43544</v>
      </c>
      <c r="C241" s="4"/>
      <c r="E241">
        <v>10271</v>
      </c>
      <c r="F241" s="4">
        <f t="shared" si="22"/>
        <v>0.55110801094596773</v>
      </c>
      <c r="G241" s="5">
        <f t="shared" si="23"/>
        <v>159</v>
      </c>
      <c r="H241">
        <f>14600/2</f>
        <v>7300</v>
      </c>
      <c r="I241" s="4">
        <f t="shared" si="24"/>
        <v>0.44156786837648199</v>
      </c>
      <c r="J241" s="5">
        <f t="shared" si="25"/>
        <v>176</v>
      </c>
      <c r="K241">
        <v>10543</v>
      </c>
      <c r="L241" s="4">
        <f t="shared" si="26"/>
        <v>0.59330332020258858</v>
      </c>
      <c r="M241" s="5">
        <f t="shared" si="27"/>
        <v>159</v>
      </c>
      <c r="O241">
        <v>153</v>
      </c>
      <c r="P241">
        <v>9885</v>
      </c>
      <c r="Q241">
        <v>638</v>
      </c>
    </row>
    <row r="242" spans="1:17" x14ac:dyDescent="0.25">
      <c r="A242" s="3">
        <v>43545</v>
      </c>
      <c r="C242" s="4"/>
      <c r="E242">
        <v>10474</v>
      </c>
      <c r="F242" s="4">
        <f t="shared" si="22"/>
        <v>0.56200032194022642</v>
      </c>
      <c r="G242" s="5">
        <f t="shared" si="23"/>
        <v>160</v>
      </c>
      <c r="H242">
        <f>16944/2</f>
        <v>8472</v>
      </c>
      <c r="I242" s="4">
        <f t="shared" si="24"/>
        <v>0.51246068231308972</v>
      </c>
      <c r="J242" s="5">
        <f t="shared" si="25"/>
        <v>177</v>
      </c>
      <c r="K242">
        <v>10354</v>
      </c>
      <c r="L242" s="4">
        <f t="shared" si="26"/>
        <v>0.58266741699493529</v>
      </c>
      <c r="M242" s="5">
        <f t="shared" si="27"/>
        <v>160</v>
      </c>
      <c r="O242">
        <v>154</v>
      </c>
      <c r="P242">
        <v>9872</v>
      </c>
      <c r="Q242">
        <v>638</v>
      </c>
    </row>
    <row r="243" spans="1:17" x14ac:dyDescent="0.25">
      <c r="A243" s="3">
        <v>43546</v>
      </c>
      <c r="C243" s="4"/>
      <c r="E243">
        <v>10310</v>
      </c>
      <c r="F243" s="4">
        <f t="shared" si="22"/>
        <v>0.55320062241777113</v>
      </c>
      <c r="G243" s="5">
        <f t="shared" si="23"/>
        <v>161</v>
      </c>
      <c r="H243">
        <f>16944/2</f>
        <v>8472</v>
      </c>
      <c r="I243" s="4">
        <f t="shared" si="24"/>
        <v>0.51246068231308972</v>
      </c>
      <c r="J243" s="5">
        <f t="shared" si="25"/>
        <v>178</v>
      </c>
      <c r="K243">
        <v>10618</v>
      </c>
      <c r="L243" s="4">
        <f t="shared" si="26"/>
        <v>0.5975239167135622</v>
      </c>
      <c r="M243" s="5">
        <f t="shared" si="27"/>
        <v>161</v>
      </c>
      <c r="O243">
        <v>155</v>
      </c>
      <c r="P243">
        <v>10117</v>
      </c>
      <c r="Q243">
        <v>638</v>
      </c>
    </row>
    <row r="244" spans="1:17" x14ac:dyDescent="0.25">
      <c r="A244" s="3">
        <v>43547</v>
      </c>
      <c r="C244" s="4"/>
      <c r="E244">
        <v>10246</v>
      </c>
      <c r="F244" s="4">
        <f t="shared" si="22"/>
        <v>0.54976659333583733</v>
      </c>
      <c r="G244" s="5">
        <f t="shared" si="23"/>
        <v>162</v>
      </c>
      <c r="H244">
        <f>17226/2</f>
        <v>8613</v>
      </c>
      <c r="I244" s="4">
        <f t="shared" si="24"/>
        <v>0.52098959593515604</v>
      </c>
      <c r="J244" s="5">
        <f t="shared" si="25"/>
        <v>179</v>
      </c>
      <c r="K244">
        <v>10477</v>
      </c>
      <c r="L244" s="4">
        <f t="shared" si="26"/>
        <v>0.58958919527293185</v>
      </c>
      <c r="M244" s="5">
        <f t="shared" si="27"/>
        <v>162</v>
      </c>
      <c r="O244">
        <v>156</v>
      </c>
      <c r="P244">
        <v>9896</v>
      </c>
      <c r="Q244">
        <v>638</v>
      </c>
    </row>
    <row r="245" spans="1:17" x14ac:dyDescent="0.25">
      <c r="A245" s="3">
        <v>43548</v>
      </c>
      <c r="C245" s="4"/>
      <c r="E245">
        <v>10728</v>
      </c>
      <c r="F245" s="4">
        <f t="shared" si="22"/>
        <v>0.57562912485915119</v>
      </c>
      <c r="G245" s="5">
        <f t="shared" si="23"/>
        <v>163</v>
      </c>
      <c r="H245">
        <f>17226/2</f>
        <v>8613</v>
      </c>
      <c r="I245" s="4">
        <f t="shared" si="24"/>
        <v>0.52098959593515604</v>
      </c>
      <c r="J245" s="5">
        <f t="shared" si="25"/>
        <v>180</v>
      </c>
      <c r="K245">
        <v>10962</v>
      </c>
      <c r="L245" s="4">
        <f t="shared" si="26"/>
        <v>0.61688238604389423</v>
      </c>
      <c r="M245" s="5">
        <f t="shared" si="27"/>
        <v>163</v>
      </c>
      <c r="O245">
        <v>157</v>
      </c>
      <c r="P245">
        <v>9808</v>
      </c>
      <c r="Q245">
        <v>638</v>
      </c>
    </row>
    <row r="246" spans="1:17" x14ac:dyDescent="0.25">
      <c r="A246" s="3">
        <v>43549</v>
      </c>
      <c r="C246" s="4"/>
      <c r="E246">
        <v>10456</v>
      </c>
      <c r="F246" s="4">
        <f t="shared" si="22"/>
        <v>0.56103450126093257</v>
      </c>
      <c r="G246" s="5">
        <f t="shared" si="23"/>
        <v>164</v>
      </c>
      <c r="H246">
        <f>17905/2</f>
        <v>8952.5</v>
      </c>
      <c r="I246" s="4">
        <f t="shared" si="24"/>
        <v>0.54152552625211714</v>
      </c>
      <c r="J246" s="5">
        <f t="shared" si="25"/>
        <v>181</v>
      </c>
      <c r="K246">
        <v>10662</v>
      </c>
      <c r="L246" s="4">
        <f t="shared" si="26"/>
        <v>0.6</v>
      </c>
      <c r="M246" s="5">
        <f t="shared" si="27"/>
        <v>164</v>
      </c>
      <c r="O246">
        <v>158</v>
      </c>
      <c r="P246">
        <v>9998</v>
      </c>
      <c r="Q246">
        <v>638</v>
      </c>
    </row>
    <row r="247" spans="1:17" x14ac:dyDescent="0.25">
      <c r="A247" s="3">
        <v>43550</v>
      </c>
      <c r="C247" s="4"/>
      <c r="E247">
        <v>10626</v>
      </c>
      <c r="F247" s="4">
        <f t="shared" si="22"/>
        <v>0.57015614100981915</v>
      </c>
      <c r="G247" s="5">
        <f t="shared" si="23"/>
        <v>165</v>
      </c>
      <c r="H247">
        <f>17905/2</f>
        <v>8952.5</v>
      </c>
      <c r="I247" s="4">
        <f t="shared" si="24"/>
        <v>0.54152552625211714</v>
      </c>
      <c r="J247" s="5">
        <f t="shared" si="25"/>
        <v>182</v>
      </c>
      <c r="K247">
        <v>10719</v>
      </c>
      <c r="L247" s="4">
        <f t="shared" si="26"/>
        <v>0.60320765334833992</v>
      </c>
      <c r="M247" s="5">
        <f t="shared" si="27"/>
        <v>165</v>
      </c>
      <c r="O247">
        <v>159</v>
      </c>
      <c r="P247">
        <v>9856</v>
      </c>
      <c r="Q247">
        <v>638</v>
      </c>
    </row>
    <row r="248" spans="1:17" x14ac:dyDescent="0.25">
      <c r="A248" s="3">
        <v>43551</v>
      </c>
      <c r="C248" s="4"/>
      <c r="E248">
        <v>10748</v>
      </c>
      <c r="F248" s="4">
        <f t="shared" si="22"/>
        <v>0.57670225894725546</v>
      </c>
      <c r="G248" s="5">
        <f t="shared" si="23"/>
        <v>166</v>
      </c>
      <c r="H248">
        <f>19624/2</f>
        <v>9812</v>
      </c>
      <c r="I248" s="4">
        <f t="shared" si="24"/>
        <v>0.59351560609726595</v>
      </c>
      <c r="J248" s="5">
        <f t="shared" si="25"/>
        <v>183</v>
      </c>
      <c r="K248">
        <v>10334</v>
      </c>
      <c r="L248" s="4">
        <f t="shared" si="26"/>
        <v>0.58154192459200904</v>
      </c>
      <c r="M248" s="5">
        <f t="shared" si="27"/>
        <v>166</v>
      </c>
      <c r="O248">
        <v>160</v>
      </c>
      <c r="P248">
        <v>9860</v>
      </c>
      <c r="Q248">
        <v>638</v>
      </c>
    </row>
    <row r="249" spans="1:17" x14ac:dyDescent="0.25">
      <c r="A249" s="3">
        <v>43552</v>
      </c>
      <c r="C249" s="4"/>
      <c r="E249">
        <v>11147</v>
      </c>
      <c r="F249" s="4">
        <f t="shared" si="22"/>
        <v>0.59811128400493641</v>
      </c>
      <c r="G249" s="5">
        <f t="shared" si="23"/>
        <v>167</v>
      </c>
      <c r="H249">
        <f>19624/2</f>
        <v>9812</v>
      </c>
      <c r="I249" s="4">
        <f t="shared" si="24"/>
        <v>0.59351560609726595</v>
      </c>
      <c r="J249" s="5">
        <f t="shared" si="25"/>
        <v>184</v>
      </c>
      <c r="K249">
        <v>10577</v>
      </c>
      <c r="L249" s="4">
        <f t="shared" si="26"/>
        <v>0.59521665728756334</v>
      </c>
      <c r="M249" s="5">
        <f t="shared" si="27"/>
        <v>167</v>
      </c>
      <c r="O249">
        <v>161</v>
      </c>
      <c r="P249">
        <v>9868</v>
      </c>
      <c r="Q249">
        <v>638</v>
      </c>
    </row>
    <row r="250" spans="1:17" x14ac:dyDescent="0.25">
      <c r="A250" s="3">
        <v>43553</v>
      </c>
      <c r="C250" s="4"/>
      <c r="E250">
        <v>11371</v>
      </c>
      <c r="F250" s="4">
        <f t="shared" si="22"/>
        <v>0.61013038579170464</v>
      </c>
      <c r="G250" s="5">
        <f t="shared" si="23"/>
        <v>168</v>
      </c>
      <c r="H250">
        <v>10094</v>
      </c>
      <c r="I250" s="4">
        <f t="shared" si="24"/>
        <v>0.61057343334139846</v>
      </c>
      <c r="J250" s="5">
        <f t="shared" si="25"/>
        <v>185</v>
      </c>
      <c r="K250">
        <v>10284</v>
      </c>
      <c r="L250" s="4">
        <f t="shared" si="26"/>
        <v>0.5787281935846933</v>
      </c>
      <c r="M250" s="5">
        <f t="shared" si="27"/>
        <v>168</v>
      </c>
      <c r="O250">
        <v>162</v>
      </c>
      <c r="P250">
        <v>9799</v>
      </c>
      <c r="Q250">
        <v>638</v>
      </c>
    </row>
    <row r="251" spans="1:17" x14ac:dyDescent="0.25">
      <c r="A251" s="3">
        <v>43554</v>
      </c>
      <c r="C251" s="4"/>
      <c r="E251">
        <v>11229</v>
      </c>
      <c r="F251" s="4">
        <f t="shared" si="22"/>
        <v>0.60251113376616405</v>
      </c>
      <c r="G251" s="5">
        <f t="shared" si="23"/>
        <v>169</v>
      </c>
      <c r="H251">
        <v>10060</v>
      </c>
      <c r="I251" s="4">
        <f t="shared" si="24"/>
        <v>0.60851681587224771</v>
      </c>
      <c r="J251" s="5">
        <f t="shared" si="25"/>
        <v>186</v>
      </c>
      <c r="K251">
        <v>10343</v>
      </c>
      <c r="L251" s="4">
        <f t="shared" si="26"/>
        <v>0.58204839617332582</v>
      </c>
      <c r="M251" s="5">
        <f t="shared" si="27"/>
        <v>169</v>
      </c>
      <c r="O251">
        <v>163</v>
      </c>
      <c r="P251">
        <v>10053</v>
      </c>
      <c r="Q251">
        <v>638</v>
      </c>
    </row>
    <row r="252" spans="1:17" x14ac:dyDescent="0.25">
      <c r="A252" s="3">
        <v>43555</v>
      </c>
      <c r="C252" s="4"/>
      <c r="E252">
        <v>10907</v>
      </c>
      <c r="F252" s="4">
        <f t="shared" si="22"/>
        <v>0.58523367494768475</v>
      </c>
      <c r="G252" s="5">
        <f t="shared" si="23"/>
        <v>170</v>
      </c>
      <c r="H252">
        <v>10498</v>
      </c>
      <c r="I252" s="4">
        <f t="shared" si="24"/>
        <v>0.63501088797483674</v>
      </c>
      <c r="J252" s="5">
        <f t="shared" si="25"/>
        <v>187</v>
      </c>
      <c r="K252">
        <v>10646</v>
      </c>
      <c r="L252" s="4">
        <f t="shared" si="26"/>
        <v>0.599099606077659</v>
      </c>
      <c r="M252" s="5">
        <f t="shared" si="27"/>
        <v>170</v>
      </c>
      <c r="O252">
        <v>164</v>
      </c>
      <c r="P252">
        <v>9862</v>
      </c>
      <c r="Q252">
        <v>638</v>
      </c>
    </row>
    <row r="253" spans="1:17" x14ac:dyDescent="0.25">
      <c r="A253" s="3">
        <v>43556</v>
      </c>
      <c r="C253" s="4"/>
      <c r="E253">
        <v>10939</v>
      </c>
      <c r="F253" s="4">
        <f t="shared" si="22"/>
        <v>0.58695068948865159</v>
      </c>
      <c r="G253" s="5">
        <f t="shared" si="23"/>
        <v>171</v>
      </c>
      <c r="H253">
        <v>10598</v>
      </c>
      <c r="I253" s="4">
        <f t="shared" si="24"/>
        <v>0.6410597628841036</v>
      </c>
      <c r="J253" s="5">
        <f t="shared" si="25"/>
        <v>188</v>
      </c>
      <c r="K253">
        <v>10984</v>
      </c>
      <c r="L253" s="4">
        <f t="shared" si="26"/>
        <v>0.61812042768711306</v>
      </c>
      <c r="M253" s="5">
        <f t="shared" si="27"/>
        <v>171</v>
      </c>
      <c r="O253">
        <v>165</v>
      </c>
      <c r="P253">
        <v>9907</v>
      </c>
      <c r="Q253">
        <v>638</v>
      </c>
    </row>
    <row r="254" spans="1:17" x14ac:dyDescent="0.25">
      <c r="A254" s="3">
        <v>43557</v>
      </c>
      <c r="C254" s="4"/>
      <c r="E254">
        <v>11034</v>
      </c>
      <c r="F254" s="4">
        <f t="shared" si="22"/>
        <v>0.59204807640714707</v>
      </c>
      <c r="G254" s="5">
        <f t="shared" si="23"/>
        <v>172</v>
      </c>
      <c r="H254">
        <v>10657</v>
      </c>
      <c r="I254" s="4">
        <f t="shared" si="24"/>
        <v>0.64462859908057102</v>
      </c>
      <c r="J254" s="5">
        <f t="shared" si="25"/>
        <v>189</v>
      </c>
      <c r="K254">
        <v>10854</v>
      </c>
      <c r="L254" s="4">
        <f t="shared" si="26"/>
        <v>0.6108047270680923</v>
      </c>
      <c r="M254" s="5">
        <f t="shared" si="27"/>
        <v>172</v>
      </c>
      <c r="O254">
        <v>166</v>
      </c>
      <c r="P254">
        <v>9819</v>
      </c>
      <c r="Q254">
        <v>638</v>
      </c>
    </row>
    <row r="255" spans="1:17" x14ac:dyDescent="0.25">
      <c r="A255" s="3">
        <v>43558</v>
      </c>
      <c r="C255" s="4"/>
      <c r="E255">
        <v>11300</v>
      </c>
      <c r="F255" s="4">
        <f t="shared" si="22"/>
        <v>0.6063207597789344</v>
      </c>
      <c r="G255" s="5">
        <f t="shared" si="23"/>
        <v>173</v>
      </c>
      <c r="H255">
        <v>10271</v>
      </c>
      <c r="I255" s="4">
        <f t="shared" si="24"/>
        <v>0.62127994193080083</v>
      </c>
      <c r="J255" s="5">
        <f t="shared" si="25"/>
        <v>190</v>
      </c>
      <c r="K255">
        <v>11117</v>
      </c>
      <c r="L255" s="4">
        <f t="shared" si="26"/>
        <v>0.62560495216657286</v>
      </c>
      <c r="M255" s="5">
        <f t="shared" si="27"/>
        <v>173</v>
      </c>
      <c r="O255">
        <v>167</v>
      </c>
      <c r="P255">
        <v>9985</v>
      </c>
      <c r="Q255">
        <v>638</v>
      </c>
    </row>
    <row r="256" spans="1:17" x14ac:dyDescent="0.25">
      <c r="A256" s="3">
        <v>43559</v>
      </c>
      <c r="C256" s="4"/>
      <c r="E256">
        <v>11652</v>
      </c>
      <c r="F256" s="4">
        <f t="shared" si="22"/>
        <v>0.62520791972957024</v>
      </c>
      <c r="G256" s="5">
        <f t="shared" si="23"/>
        <v>174</v>
      </c>
      <c r="H256">
        <v>10216</v>
      </c>
      <c r="I256" s="4">
        <f t="shared" si="24"/>
        <v>0.61795306073070411</v>
      </c>
      <c r="J256" s="5">
        <f t="shared" si="25"/>
        <v>191</v>
      </c>
      <c r="K256">
        <v>10837</v>
      </c>
      <c r="L256" s="4">
        <f t="shared" si="26"/>
        <v>0.60984805852560497</v>
      </c>
      <c r="M256" s="5">
        <f t="shared" si="27"/>
        <v>174</v>
      </c>
      <c r="O256">
        <v>168</v>
      </c>
      <c r="P256">
        <v>9962</v>
      </c>
      <c r="Q256">
        <v>638</v>
      </c>
    </row>
    <row r="257" spans="1:17" x14ac:dyDescent="0.25">
      <c r="A257" s="3">
        <v>43560</v>
      </c>
      <c r="C257" s="4"/>
      <c r="E257">
        <v>10677</v>
      </c>
      <c r="F257" s="4">
        <f t="shared" si="22"/>
        <v>0.57289263293448511</v>
      </c>
      <c r="G257" s="5">
        <f t="shared" si="23"/>
        <v>175</v>
      </c>
      <c r="H257">
        <v>10906</v>
      </c>
      <c r="I257" s="4">
        <f t="shared" si="24"/>
        <v>0.65969029760464548</v>
      </c>
      <c r="J257" s="5">
        <f t="shared" si="25"/>
        <v>192</v>
      </c>
      <c r="K257">
        <v>10866</v>
      </c>
      <c r="L257" s="4">
        <f t="shared" si="26"/>
        <v>0.61148002250984801</v>
      </c>
      <c r="M257" s="5">
        <f t="shared" si="27"/>
        <v>175</v>
      </c>
      <c r="O257">
        <v>169</v>
      </c>
      <c r="P257">
        <v>9847</v>
      </c>
      <c r="Q257">
        <v>638</v>
      </c>
    </row>
    <row r="258" spans="1:17" x14ac:dyDescent="0.25">
      <c r="A258" s="3">
        <v>43561</v>
      </c>
      <c r="C258" s="4"/>
      <c r="E258">
        <v>9881</v>
      </c>
      <c r="F258" s="4">
        <f t="shared" si="22"/>
        <v>0.53018189622793366</v>
      </c>
      <c r="G258" s="5">
        <f t="shared" si="23"/>
        <v>176</v>
      </c>
      <c r="H258">
        <v>10856</v>
      </c>
      <c r="I258" s="4">
        <f t="shared" si="24"/>
        <v>0.65666586015001205</v>
      </c>
      <c r="J258" s="5">
        <f t="shared" si="25"/>
        <v>193</v>
      </c>
      <c r="K258">
        <v>10416</v>
      </c>
      <c r="L258" s="4">
        <f t="shared" si="26"/>
        <v>0.58615644344400675</v>
      </c>
      <c r="M258" s="5">
        <f t="shared" si="27"/>
        <v>176</v>
      </c>
      <c r="O258">
        <v>170</v>
      </c>
      <c r="P258">
        <v>9841</v>
      </c>
      <c r="Q258">
        <v>638</v>
      </c>
    </row>
    <row r="259" spans="1:17" x14ac:dyDescent="0.25">
      <c r="A259" s="3">
        <v>43562</v>
      </c>
      <c r="C259" s="4"/>
      <c r="E259">
        <v>10468</v>
      </c>
      <c r="F259" s="4">
        <f t="shared" ref="F259:F307" si="28">+E259/MAX(E$3:E$124)</f>
        <v>0.56167838171379514</v>
      </c>
      <c r="G259" s="5">
        <f t="shared" ref="G259:G307" si="29">+A259-$A$82</f>
        <v>177</v>
      </c>
      <c r="H259">
        <v>11136</v>
      </c>
      <c r="I259" s="4">
        <f t="shared" ref="I259:I309" si="30">+H259/MAX(H$3:H$124)</f>
        <v>0.67360270989595938</v>
      </c>
      <c r="J259" s="5">
        <f t="shared" ref="J259:J309" si="31">+A259-$A$65</f>
        <v>194</v>
      </c>
      <c r="K259">
        <v>10627</v>
      </c>
      <c r="L259" s="4">
        <f t="shared" si="26"/>
        <v>0.59803038829487898</v>
      </c>
      <c r="M259" s="5">
        <f t="shared" si="27"/>
        <v>177</v>
      </c>
      <c r="O259">
        <v>171</v>
      </c>
      <c r="P259">
        <v>10023</v>
      </c>
      <c r="Q259">
        <v>638</v>
      </c>
    </row>
    <row r="260" spans="1:17" x14ac:dyDescent="0.25">
      <c r="A260" s="3">
        <v>43563</v>
      </c>
      <c r="C260" s="4"/>
      <c r="E260">
        <v>10223</v>
      </c>
      <c r="F260" s="4">
        <f t="shared" si="28"/>
        <v>0.54853248913451735</v>
      </c>
      <c r="G260" s="5">
        <f t="shared" si="29"/>
        <v>178</v>
      </c>
      <c r="H260">
        <v>11108</v>
      </c>
      <c r="I260" s="4">
        <f t="shared" si="30"/>
        <v>0.67190902492136462</v>
      </c>
      <c r="J260" s="5">
        <f t="shared" si="31"/>
        <v>195</v>
      </c>
      <c r="K260">
        <v>10444</v>
      </c>
      <c r="L260" s="4">
        <f t="shared" si="26"/>
        <v>0.58773213280810355</v>
      </c>
      <c r="M260" s="5">
        <f t="shared" si="27"/>
        <v>178</v>
      </c>
      <c r="O260">
        <v>172</v>
      </c>
      <c r="P260">
        <v>10011</v>
      </c>
      <c r="Q260">
        <v>638</v>
      </c>
    </row>
    <row r="261" spans="1:17" x14ac:dyDescent="0.25">
      <c r="A261" s="3">
        <v>43564</v>
      </c>
      <c r="C261" s="4"/>
      <c r="E261">
        <v>10340</v>
      </c>
      <c r="F261" s="4">
        <f t="shared" si="28"/>
        <v>0.55481032354992754</v>
      </c>
      <c r="G261" s="5">
        <f t="shared" si="29"/>
        <v>179</v>
      </c>
      <c r="H261">
        <v>10892</v>
      </c>
      <c r="I261" s="4">
        <f t="shared" si="30"/>
        <v>0.65884345511734821</v>
      </c>
      <c r="J261" s="5">
        <f t="shared" si="31"/>
        <v>196</v>
      </c>
      <c r="K261">
        <v>10614</v>
      </c>
      <c r="L261" s="4">
        <f t="shared" ref="L261:L308" si="32">+K261/MAX(K$3:K$124)</f>
        <v>0.59729881823297692</v>
      </c>
      <c r="M261" s="5">
        <f t="shared" si="27"/>
        <v>179</v>
      </c>
      <c r="O261">
        <v>173</v>
      </c>
      <c r="P261">
        <v>10525</v>
      </c>
      <c r="Q261">
        <v>638</v>
      </c>
    </row>
    <row r="262" spans="1:17" x14ac:dyDescent="0.25">
      <c r="A262" s="3">
        <v>43565</v>
      </c>
      <c r="C262" s="4"/>
      <c r="E262">
        <v>9569</v>
      </c>
      <c r="F262" s="4">
        <f t="shared" si="28"/>
        <v>0.51344100445350649</v>
      </c>
      <c r="G262" s="5">
        <f t="shared" si="29"/>
        <v>180</v>
      </c>
      <c r="H262">
        <v>10759</v>
      </c>
      <c r="I262" s="4">
        <f t="shared" si="30"/>
        <v>0.65079845148802318</v>
      </c>
      <c r="J262" s="5">
        <f t="shared" si="31"/>
        <v>197</v>
      </c>
      <c r="K262">
        <v>11221</v>
      </c>
      <c r="L262" s="4">
        <f t="shared" si="32"/>
        <v>0.63145751266178951</v>
      </c>
      <c r="M262" s="5">
        <f t="shared" ref="M262:M308" si="33">+A262-$A$82</f>
        <v>180</v>
      </c>
      <c r="O262">
        <v>174</v>
      </c>
      <c r="P262">
        <v>10549</v>
      </c>
      <c r="Q262">
        <v>638</v>
      </c>
    </row>
    <row r="263" spans="1:17" x14ac:dyDescent="0.25">
      <c r="A263" s="3">
        <v>43566</v>
      </c>
      <c r="C263" s="4"/>
      <c r="E263">
        <v>9635</v>
      </c>
      <c r="F263" s="4">
        <f t="shared" si="28"/>
        <v>0.51698234694425071</v>
      </c>
      <c r="G263" s="5">
        <f t="shared" si="29"/>
        <v>181</v>
      </c>
      <c r="H263">
        <v>10883</v>
      </c>
      <c r="I263" s="4">
        <f t="shared" si="30"/>
        <v>0.65829905637551411</v>
      </c>
      <c r="J263" s="5">
        <f t="shared" si="31"/>
        <v>198</v>
      </c>
      <c r="K263">
        <v>10700</v>
      </c>
      <c r="L263" s="4">
        <f t="shared" si="32"/>
        <v>0.6021384355655599</v>
      </c>
      <c r="M263" s="5">
        <f t="shared" si="33"/>
        <v>181</v>
      </c>
      <c r="O263">
        <v>175</v>
      </c>
      <c r="P263">
        <v>9614</v>
      </c>
      <c r="Q263">
        <v>638</v>
      </c>
    </row>
    <row r="264" spans="1:17" x14ac:dyDescent="0.25">
      <c r="A264" s="3">
        <v>43567</v>
      </c>
      <c r="C264" s="4"/>
      <c r="E264">
        <v>10200</v>
      </c>
      <c r="F264" s="4">
        <f t="shared" si="28"/>
        <v>0.54729838493319738</v>
      </c>
      <c r="G264" s="5">
        <f t="shared" si="29"/>
        <v>182</v>
      </c>
      <c r="H264">
        <v>10438</v>
      </c>
      <c r="I264" s="4">
        <f t="shared" si="30"/>
        <v>0.6313815630292765</v>
      </c>
      <c r="J264" s="5">
        <f t="shared" si="31"/>
        <v>199</v>
      </c>
      <c r="K264">
        <v>11491</v>
      </c>
      <c r="L264" s="4">
        <f t="shared" si="32"/>
        <v>0.64665166010129427</v>
      </c>
      <c r="M264" s="5">
        <f t="shared" si="33"/>
        <v>182</v>
      </c>
      <c r="O264">
        <v>176</v>
      </c>
      <c r="P264">
        <v>9199</v>
      </c>
      <c r="Q264">
        <v>638</v>
      </c>
    </row>
    <row r="265" spans="1:17" x14ac:dyDescent="0.25">
      <c r="A265" s="3">
        <v>43568</v>
      </c>
      <c r="C265" s="4"/>
      <c r="E265">
        <v>9950</v>
      </c>
      <c r="F265" s="4">
        <f t="shared" si="28"/>
        <v>0.53388420883189358</v>
      </c>
      <c r="G265" s="5">
        <f t="shared" si="29"/>
        <v>183</v>
      </c>
      <c r="H265">
        <v>10983</v>
      </c>
      <c r="I265" s="4">
        <f t="shared" si="30"/>
        <v>0.66434793128478098</v>
      </c>
      <c r="J265" s="5">
        <f t="shared" si="31"/>
        <v>200</v>
      </c>
      <c r="K265">
        <v>11097</v>
      </c>
      <c r="L265" s="4">
        <f t="shared" si="32"/>
        <v>0.6244794597636466</v>
      </c>
      <c r="M265" s="5">
        <f t="shared" si="33"/>
        <v>183</v>
      </c>
      <c r="O265">
        <v>177</v>
      </c>
      <c r="P265">
        <v>9856</v>
      </c>
      <c r="Q265">
        <v>638</v>
      </c>
    </row>
    <row r="266" spans="1:17" x14ac:dyDescent="0.25">
      <c r="A266" s="3">
        <v>43569</v>
      </c>
      <c r="C266" s="4"/>
      <c r="E266">
        <v>10709</v>
      </c>
      <c r="F266" s="4">
        <f t="shared" si="28"/>
        <v>0.57460964747545207</v>
      </c>
      <c r="G266" s="5">
        <f t="shared" si="29"/>
        <v>184</v>
      </c>
      <c r="H266">
        <v>10873</v>
      </c>
      <c r="I266" s="4">
        <f t="shared" si="30"/>
        <v>0.65769416888458743</v>
      </c>
      <c r="J266" s="5">
        <f t="shared" si="31"/>
        <v>201</v>
      </c>
      <c r="K266">
        <v>10609</v>
      </c>
      <c r="L266" s="4">
        <f t="shared" si="32"/>
        <v>0.59701744513224531</v>
      </c>
      <c r="M266" s="5">
        <f t="shared" si="33"/>
        <v>184</v>
      </c>
      <c r="O266">
        <v>178</v>
      </c>
      <c r="P266">
        <v>9713</v>
      </c>
      <c r="Q266">
        <v>638</v>
      </c>
    </row>
    <row r="267" spans="1:17" x14ac:dyDescent="0.25">
      <c r="A267" s="3">
        <v>43570</v>
      </c>
      <c r="C267" s="4"/>
      <c r="E267">
        <v>10621</v>
      </c>
      <c r="F267" s="4">
        <f t="shared" si="28"/>
        <v>0.56988785748779314</v>
      </c>
      <c r="G267" s="5">
        <f t="shared" si="29"/>
        <v>185</v>
      </c>
      <c r="H267">
        <v>11006</v>
      </c>
      <c r="I267" s="4">
        <f t="shared" si="30"/>
        <v>0.66573917251391246</v>
      </c>
      <c r="J267" s="5">
        <f t="shared" si="31"/>
        <v>202</v>
      </c>
      <c r="K267">
        <v>10741</v>
      </c>
      <c r="L267" s="4">
        <f t="shared" si="32"/>
        <v>0.60444569499155876</v>
      </c>
      <c r="M267" s="5">
        <f t="shared" si="33"/>
        <v>185</v>
      </c>
      <c r="O267">
        <v>179</v>
      </c>
      <c r="P267">
        <v>9856</v>
      </c>
      <c r="Q267">
        <v>638</v>
      </c>
    </row>
    <row r="268" spans="1:17" x14ac:dyDescent="0.25">
      <c r="A268" s="3">
        <v>43571</v>
      </c>
      <c r="C268" s="4"/>
      <c r="E268">
        <v>10304</v>
      </c>
      <c r="F268" s="4">
        <f t="shared" si="28"/>
        <v>0.55287868219133984</v>
      </c>
      <c r="G268" s="5">
        <f t="shared" si="29"/>
        <v>186</v>
      </c>
      <c r="H268">
        <v>10073</v>
      </c>
      <c r="I268" s="4">
        <f t="shared" si="30"/>
        <v>0.6093031696104525</v>
      </c>
      <c r="J268" s="5">
        <f t="shared" si="31"/>
        <v>203</v>
      </c>
      <c r="K268">
        <v>10274</v>
      </c>
      <c r="L268" s="4">
        <f t="shared" si="32"/>
        <v>0.57816544738323017</v>
      </c>
      <c r="M268" s="5">
        <f t="shared" si="33"/>
        <v>186</v>
      </c>
      <c r="O268">
        <v>180</v>
      </c>
      <c r="P268">
        <v>9801</v>
      </c>
      <c r="Q268">
        <v>638</v>
      </c>
    </row>
    <row r="269" spans="1:17" x14ac:dyDescent="0.25">
      <c r="A269" s="3">
        <v>43572</v>
      </c>
      <c r="C269" s="4"/>
      <c r="E269">
        <v>10103</v>
      </c>
      <c r="F269" s="4">
        <f t="shared" si="28"/>
        <v>0.54209368460589147</v>
      </c>
      <c r="G269" s="5">
        <f t="shared" si="29"/>
        <v>187</v>
      </c>
      <c r="H269">
        <v>9996</v>
      </c>
      <c r="I269" s="4">
        <f t="shared" si="30"/>
        <v>0.604645535930317</v>
      </c>
      <c r="J269" s="5">
        <f t="shared" si="31"/>
        <v>204</v>
      </c>
      <c r="K269">
        <v>10464</v>
      </c>
      <c r="L269" s="4">
        <f t="shared" si="32"/>
        <v>0.5888576252110298</v>
      </c>
      <c r="M269" s="5">
        <f t="shared" si="33"/>
        <v>187</v>
      </c>
      <c r="O269">
        <v>181</v>
      </c>
      <c r="P269">
        <v>9762</v>
      </c>
      <c r="Q269">
        <v>638</v>
      </c>
    </row>
    <row r="270" spans="1:17" x14ac:dyDescent="0.25">
      <c r="A270" s="3">
        <v>43573</v>
      </c>
      <c r="C270" s="4"/>
      <c r="E270">
        <v>10887</v>
      </c>
      <c r="F270" s="4">
        <f t="shared" si="28"/>
        <v>0.58416054085958036</v>
      </c>
      <c r="G270" s="5">
        <f t="shared" si="29"/>
        <v>188</v>
      </c>
      <c r="H270">
        <v>10201</v>
      </c>
      <c r="I270" s="4">
        <f t="shared" si="30"/>
        <v>0.61704572949431402</v>
      </c>
      <c r="J270" s="5">
        <f t="shared" si="31"/>
        <v>205</v>
      </c>
      <c r="K270">
        <v>9878</v>
      </c>
      <c r="L270" s="4">
        <f t="shared" si="32"/>
        <v>0.55588069780528981</v>
      </c>
      <c r="M270" s="5">
        <f t="shared" si="33"/>
        <v>188</v>
      </c>
      <c r="O270">
        <v>182</v>
      </c>
      <c r="P270">
        <v>10214</v>
      </c>
      <c r="Q270">
        <v>638</v>
      </c>
    </row>
    <row r="271" spans="1:17" x14ac:dyDescent="0.25">
      <c r="A271" s="3">
        <v>43574</v>
      </c>
      <c r="C271" s="4"/>
      <c r="E271">
        <v>9934</v>
      </c>
      <c r="F271" s="4">
        <f t="shared" si="28"/>
        <v>0.53302570156141005</v>
      </c>
      <c r="G271" s="5">
        <f t="shared" si="29"/>
        <v>189</v>
      </c>
      <c r="H271">
        <v>10386</v>
      </c>
      <c r="I271" s="4">
        <f t="shared" si="30"/>
        <v>0.62823614807645778</v>
      </c>
      <c r="J271" s="5">
        <f t="shared" si="31"/>
        <v>206</v>
      </c>
      <c r="K271">
        <v>10366</v>
      </c>
      <c r="L271" s="4">
        <f t="shared" si="32"/>
        <v>0.583342712436691</v>
      </c>
      <c r="M271" s="5">
        <f t="shared" si="33"/>
        <v>189</v>
      </c>
      <c r="O271">
        <v>183</v>
      </c>
      <c r="P271">
        <v>10286</v>
      </c>
      <c r="Q271">
        <v>638</v>
      </c>
    </row>
    <row r="272" spans="1:17" x14ac:dyDescent="0.25">
      <c r="A272" s="3">
        <v>43575</v>
      </c>
      <c r="C272" s="4"/>
      <c r="E272">
        <v>10014</v>
      </c>
      <c r="F272" s="4">
        <f t="shared" si="28"/>
        <v>0.53731823791382738</v>
      </c>
      <c r="G272" s="5">
        <f t="shared" si="29"/>
        <v>190</v>
      </c>
      <c r="H272">
        <v>9779</v>
      </c>
      <c r="I272" s="4">
        <f t="shared" si="30"/>
        <v>0.59151947737720789</v>
      </c>
      <c r="J272" s="5">
        <f t="shared" si="31"/>
        <v>207</v>
      </c>
      <c r="K272">
        <v>10536</v>
      </c>
      <c r="L272" s="4">
        <f t="shared" si="32"/>
        <v>0.59290939786156438</v>
      </c>
      <c r="M272" s="5">
        <f t="shared" si="33"/>
        <v>190</v>
      </c>
      <c r="O272">
        <v>184</v>
      </c>
      <c r="P272">
        <v>10377</v>
      </c>
      <c r="Q272">
        <v>638</v>
      </c>
    </row>
    <row r="273" spans="1:17" x14ac:dyDescent="0.25">
      <c r="A273" s="3">
        <v>43576</v>
      </c>
      <c r="C273" s="4"/>
      <c r="E273">
        <v>9303</v>
      </c>
      <c r="F273" s="4">
        <f t="shared" si="28"/>
        <v>0.49916832108171916</v>
      </c>
      <c r="G273" s="5">
        <f t="shared" si="29"/>
        <v>191</v>
      </c>
      <c r="H273">
        <v>9808</v>
      </c>
      <c r="I273" s="4">
        <f t="shared" si="30"/>
        <v>0.59327365110089525</v>
      </c>
      <c r="J273" s="5">
        <f t="shared" si="31"/>
        <v>208</v>
      </c>
      <c r="K273">
        <v>10843</v>
      </c>
      <c r="L273" s="4">
        <f t="shared" si="32"/>
        <v>0.61018570624648283</v>
      </c>
      <c r="M273" s="5">
        <f t="shared" si="33"/>
        <v>191</v>
      </c>
      <c r="O273">
        <v>185</v>
      </c>
      <c r="P273">
        <v>10485</v>
      </c>
      <c r="Q273">
        <v>638</v>
      </c>
    </row>
    <row r="274" spans="1:17" x14ac:dyDescent="0.25">
      <c r="A274" s="3">
        <v>43577</v>
      </c>
      <c r="C274" s="4"/>
      <c r="E274">
        <v>9252</v>
      </c>
      <c r="F274" s="4">
        <f t="shared" si="28"/>
        <v>0.49643182915705319</v>
      </c>
      <c r="G274" s="5">
        <f t="shared" si="29"/>
        <v>192</v>
      </c>
      <c r="H274">
        <v>9729</v>
      </c>
      <c r="I274" s="4">
        <f t="shared" si="30"/>
        <v>0.58849503992257435</v>
      </c>
      <c r="J274" s="5">
        <f t="shared" si="31"/>
        <v>209</v>
      </c>
      <c r="K274">
        <v>9960</v>
      </c>
      <c r="L274" s="4">
        <f t="shared" si="32"/>
        <v>0.56049521665728752</v>
      </c>
      <c r="M274" s="5">
        <f t="shared" si="33"/>
        <v>192</v>
      </c>
      <c r="O274">
        <v>186</v>
      </c>
      <c r="P274">
        <v>10213</v>
      </c>
      <c r="Q274">
        <v>638</v>
      </c>
    </row>
    <row r="275" spans="1:17" x14ac:dyDescent="0.25">
      <c r="A275" s="3">
        <v>43578</v>
      </c>
      <c r="C275" s="4"/>
      <c r="E275">
        <v>9448</v>
      </c>
      <c r="F275" s="4">
        <f t="shared" si="28"/>
        <v>0.50694854322047544</v>
      </c>
      <c r="G275" s="5">
        <f t="shared" si="29"/>
        <v>193</v>
      </c>
      <c r="H275">
        <v>9817</v>
      </c>
      <c r="I275" s="4">
        <f t="shared" si="30"/>
        <v>0.59381804984272923</v>
      </c>
      <c r="J275" s="5">
        <f t="shared" si="31"/>
        <v>210</v>
      </c>
      <c r="K275">
        <v>10280</v>
      </c>
      <c r="L275" s="4">
        <f t="shared" si="32"/>
        <v>0.57850309510410802</v>
      </c>
      <c r="M275" s="5">
        <f t="shared" si="33"/>
        <v>193</v>
      </c>
      <c r="O275">
        <v>187</v>
      </c>
      <c r="P275">
        <v>10355</v>
      </c>
      <c r="Q275">
        <v>638</v>
      </c>
    </row>
    <row r="276" spans="1:17" x14ac:dyDescent="0.25">
      <c r="A276" s="3">
        <v>43579</v>
      </c>
      <c r="C276" s="4"/>
      <c r="E276">
        <v>9617</v>
      </c>
      <c r="F276" s="4">
        <f t="shared" si="28"/>
        <v>0.51601652626495675</v>
      </c>
      <c r="G276" s="5">
        <f t="shared" si="29"/>
        <v>194</v>
      </c>
      <c r="H276">
        <v>9684</v>
      </c>
      <c r="I276" s="4">
        <f t="shared" si="30"/>
        <v>0.58577304621340431</v>
      </c>
      <c r="J276" s="5">
        <f t="shared" si="31"/>
        <v>211</v>
      </c>
      <c r="K276">
        <v>10449</v>
      </c>
      <c r="L276" s="4">
        <f t="shared" si="32"/>
        <v>0.58801350590883517</v>
      </c>
      <c r="M276" s="5">
        <f t="shared" si="33"/>
        <v>194</v>
      </c>
      <c r="O276">
        <v>188</v>
      </c>
      <c r="P276">
        <v>10454</v>
      </c>
      <c r="Q276">
        <v>638</v>
      </c>
    </row>
    <row r="277" spans="1:17" x14ac:dyDescent="0.25">
      <c r="A277" s="3">
        <v>43580</v>
      </c>
      <c r="C277" s="4"/>
      <c r="E277">
        <v>9522</v>
      </c>
      <c r="F277" s="4">
        <f t="shared" si="28"/>
        <v>0.51091913934646138</v>
      </c>
      <c r="G277" s="5">
        <f t="shared" si="29"/>
        <v>195</v>
      </c>
      <c r="H277">
        <v>9803</v>
      </c>
      <c r="I277" s="4">
        <f t="shared" si="30"/>
        <v>0.59297120735543185</v>
      </c>
      <c r="J277" s="5">
        <f t="shared" si="31"/>
        <v>212</v>
      </c>
      <c r="K277">
        <v>10157</v>
      </c>
      <c r="L277" s="4">
        <f t="shared" si="32"/>
        <v>0.57158131682611146</v>
      </c>
      <c r="M277" s="5">
        <f t="shared" si="33"/>
        <v>195</v>
      </c>
      <c r="O277">
        <v>189</v>
      </c>
      <c r="P277">
        <v>10319</v>
      </c>
      <c r="Q277">
        <v>638</v>
      </c>
    </row>
    <row r="278" spans="1:17" x14ac:dyDescent="0.25">
      <c r="A278" s="3">
        <v>43581</v>
      </c>
      <c r="C278" s="4"/>
      <c r="E278">
        <v>9688</v>
      </c>
      <c r="F278" s="4">
        <f t="shared" si="28"/>
        <v>0.5198261522777271</v>
      </c>
      <c r="G278" s="5">
        <f t="shared" si="29"/>
        <v>196</v>
      </c>
      <c r="H278">
        <v>9394</v>
      </c>
      <c r="I278" s="4">
        <f t="shared" si="30"/>
        <v>0.5682313089765304</v>
      </c>
      <c r="J278" s="5">
        <f t="shared" si="31"/>
        <v>213</v>
      </c>
      <c r="K278">
        <v>10085</v>
      </c>
      <c r="L278" s="4">
        <f t="shared" si="32"/>
        <v>0.56752954417557677</v>
      </c>
      <c r="M278" s="5">
        <f t="shared" si="33"/>
        <v>196</v>
      </c>
      <c r="O278">
        <v>190</v>
      </c>
      <c r="P278">
        <v>10274</v>
      </c>
      <c r="Q278">
        <v>638</v>
      </c>
    </row>
    <row r="279" spans="1:17" x14ac:dyDescent="0.25">
      <c r="A279" s="3">
        <v>43582</v>
      </c>
      <c r="C279" s="4"/>
      <c r="E279">
        <v>9950</v>
      </c>
      <c r="F279" s="4">
        <f t="shared" si="28"/>
        <v>0.53388420883189358</v>
      </c>
      <c r="G279" s="5">
        <f t="shared" si="29"/>
        <v>197</v>
      </c>
      <c r="H279">
        <v>8925</v>
      </c>
      <c r="I279" s="4">
        <f t="shared" si="30"/>
        <v>0.53986208565206872</v>
      </c>
      <c r="J279" s="5">
        <f t="shared" si="31"/>
        <v>214</v>
      </c>
      <c r="K279">
        <v>9882</v>
      </c>
      <c r="L279" s="4">
        <f t="shared" si="32"/>
        <v>0.55610579628587509</v>
      </c>
      <c r="M279" s="5">
        <f t="shared" si="33"/>
        <v>197</v>
      </c>
      <c r="O279">
        <v>191</v>
      </c>
      <c r="P279">
        <v>10121</v>
      </c>
      <c r="Q279">
        <v>638</v>
      </c>
    </row>
    <row r="280" spans="1:17" x14ac:dyDescent="0.25">
      <c r="A280" s="3">
        <v>43583</v>
      </c>
      <c r="C280" s="4"/>
      <c r="E280">
        <v>9704</v>
      </c>
      <c r="F280" s="4">
        <f t="shared" si="28"/>
        <v>0.52068465954821053</v>
      </c>
      <c r="G280" s="5">
        <f t="shared" si="29"/>
        <v>198</v>
      </c>
      <c r="H280">
        <v>8798</v>
      </c>
      <c r="I280" s="4">
        <f t="shared" si="30"/>
        <v>0.53218001451729979</v>
      </c>
      <c r="J280" s="5">
        <f t="shared" si="31"/>
        <v>215</v>
      </c>
      <c r="K280">
        <v>9455</v>
      </c>
      <c r="L280" s="4">
        <f t="shared" si="32"/>
        <v>0.53207653348339901</v>
      </c>
      <c r="M280" s="5">
        <f t="shared" si="33"/>
        <v>198</v>
      </c>
      <c r="O280">
        <v>192</v>
      </c>
      <c r="P280">
        <v>10039</v>
      </c>
      <c r="Q280">
        <v>638</v>
      </c>
    </row>
    <row r="281" spans="1:17" x14ac:dyDescent="0.25">
      <c r="A281" s="3">
        <v>43584</v>
      </c>
      <c r="C281" s="4"/>
      <c r="E281">
        <v>9219</v>
      </c>
      <c r="F281" s="4">
        <f t="shared" si="28"/>
        <v>0.49466115791168108</v>
      </c>
      <c r="G281" s="5">
        <f t="shared" si="29"/>
        <v>199</v>
      </c>
      <c r="H281">
        <v>9090</v>
      </c>
      <c r="I281" s="4">
        <f t="shared" si="30"/>
        <v>0.54984272925235911</v>
      </c>
      <c r="J281" s="5">
        <f t="shared" si="31"/>
        <v>216</v>
      </c>
      <c r="K281">
        <v>9272</v>
      </c>
      <c r="L281" s="4">
        <f t="shared" si="32"/>
        <v>0.52177827799662357</v>
      </c>
      <c r="M281" s="5">
        <f t="shared" si="33"/>
        <v>199</v>
      </c>
      <c r="O281">
        <v>193</v>
      </c>
      <c r="P281">
        <v>10195</v>
      </c>
      <c r="Q281">
        <v>638</v>
      </c>
    </row>
    <row r="282" spans="1:17" x14ac:dyDescent="0.25">
      <c r="A282" s="3">
        <v>43585</v>
      </c>
      <c r="C282" s="4"/>
      <c r="E282">
        <v>9921</v>
      </c>
      <c r="F282" s="4">
        <f t="shared" si="28"/>
        <v>0.53232816440414232</v>
      </c>
      <c r="G282" s="5">
        <f t="shared" si="29"/>
        <v>200</v>
      </c>
      <c r="H282">
        <v>9063</v>
      </c>
      <c r="I282" s="4">
        <f t="shared" si="30"/>
        <v>0.54820953302685704</v>
      </c>
      <c r="J282" s="5">
        <f t="shared" si="31"/>
        <v>217</v>
      </c>
      <c r="K282">
        <v>9023</v>
      </c>
      <c r="L282" s="4">
        <f t="shared" si="32"/>
        <v>0.50776589758019131</v>
      </c>
      <c r="M282" s="5">
        <f t="shared" si="33"/>
        <v>200</v>
      </c>
      <c r="O282">
        <v>194</v>
      </c>
      <c r="P282">
        <v>10401</v>
      </c>
      <c r="Q282">
        <v>638</v>
      </c>
    </row>
    <row r="283" spans="1:17" x14ac:dyDescent="0.25">
      <c r="A283" s="3">
        <v>43586</v>
      </c>
      <c r="C283" s="4"/>
      <c r="E283">
        <v>10144</v>
      </c>
      <c r="F283" s="4">
        <f t="shared" si="28"/>
        <v>0.54429360948650529</v>
      </c>
      <c r="G283" s="5">
        <f t="shared" si="29"/>
        <v>201</v>
      </c>
      <c r="H283">
        <v>9016</v>
      </c>
      <c r="I283" s="4">
        <f t="shared" si="30"/>
        <v>0.54536656181950161</v>
      </c>
      <c r="J283" s="5">
        <f t="shared" si="31"/>
        <v>218</v>
      </c>
      <c r="K283">
        <v>9312</v>
      </c>
      <c r="L283" s="4">
        <f t="shared" si="32"/>
        <v>0.52402926280247608</v>
      </c>
      <c r="M283" s="5">
        <f t="shared" si="33"/>
        <v>201</v>
      </c>
      <c r="O283">
        <v>195</v>
      </c>
      <c r="P283">
        <v>10262</v>
      </c>
      <c r="Q283">
        <v>638</v>
      </c>
    </row>
    <row r="284" spans="1:17" x14ac:dyDescent="0.25">
      <c r="A284" s="3">
        <v>43587</v>
      </c>
      <c r="C284" s="4"/>
      <c r="E284">
        <v>10029</v>
      </c>
      <c r="F284" s="4">
        <f t="shared" si="28"/>
        <v>0.53812308847990553</v>
      </c>
      <c r="G284" s="5">
        <f t="shared" si="29"/>
        <v>202</v>
      </c>
      <c r="H284">
        <v>9144</v>
      </c>
      <c r="I284" s="4">
        <f t="shared" si="30"/>
        <v>0.55310912170336313</v>
      </c>
      <c r="J284" s="5">
        <f t="shared" si="31"/>
        <v>219</v>
      </c>
      <c r="K284">
        <v>8864</v>
      </c>
      <c r="L284" s="4">
        <f t="shared" si="32"/>
        <v>0.4988182329769274</v>
      </c>
      <c r="M284" s="5">
        <f t="shared" si="33"/>
        <v>202</v>
      </c>
      <c r="O284">
        <v>196</v>
      </c>
      <c r="P284">
        <v>10222</v>
      </c>
      <c r="Q284">
        <v>638</v>
      </c>
    </row>
    <row r="285" spans="1:17" x14ac:dyDescent="0.25">
      <c r="A285" s="3">
        <v>43588</v>
      </c>
      <c r="C285" s="4"/>
      <c r="E285">
        <v>9707</v>
      </c>
      <c r="F285" s="4">
        <f t="shared" si="28"/>
        <v>0.52084562966142622</v>
      </c>
      <c r="G285" s="5">
        <f t="shared" si="29"/>
        <v>203</v>
      </c>
      <c r="H285">
        <v>9450</v>
      </c>
      <c r="I285" s="4">
        <f t="shared" si="30"/>
        <v>0.57161867892571983</v>
      </c>
      <c r="J285" s="5">
        <f t="shared" si="31"/>
        <v>220</v>
      </c>
      <c r="K285">
        <v>8508</v>
      </c>
      <c r="L285" s="4">
        <f t="shared" si="32"/>
        <v>0.47878446820483961</v>
      </c>
      <c r="M285" s="5">
        <f t="shared" si="33"/>
        <v>203</v>
      </c>
      <c r="O285">
        <v>197</v>
      </c>
      <c r="P285">
        <v>10197</v>
      </c>
      <c r="Q285">
        <v>638</v>
      </c>
    </row>
    <row r="286" spans="1:17" x14ac:dyDescent="0.25">
      <c r="A286" s="3">
        <v>43589</v>
      </c>
      <c r="C286" s="4"/>
      <c r="E286">
        <v>9390</v>
      </c>
      <c r="F286" s="4">
        <f t="shared" si="28"/>
        <v>0.50383645436497293</v>
      </c>
      <c r="G286" s="5">
        <f t="shared" si="29"/>
        <v>204</v>
      </c>
      <c r="H286">
        <f>18305/2</f>
        <v>9152.5</v>
      </c>
      <c r="I286" s="4">
        <f t="shared" si="30"/>
        <v>0.55362327607065087</v>
      </c>
      <c r="J286" s="5">
        <f t="shared" si="31"/>
        <v>221</v>
      </c>
      <c r="K286">
        <v>8720</v>
      </c>
      <c r="L286" s="4">
        <f t="shared" si="32"/>
        <v>0.49071468767585819</v>
      </c>
      <c r="M286" s="5">
        <f t="shared" si="33"/>
        <v>204</v>
      </c>
      <c r="O286">
        <v>198</v>
      </c>
      <c r="P286">
        <v>10014</v>
      </c>
      <c r="Q286">
        <v>638</v>
      </c>
    </row>
    <row r="287" spans="1:17" x14ac:dyDescent="0.25">
      <c r="A287" s="3">
        <v>43590</v>
      </c>
      <c r="C287" s="4"/>
      <c r="E287">
        <v>9426</v>
      </c>
      <c r="F287" s="4">
        <f t="shared" si="28"/>
        <v>0.50576809572356063</v>
      </c>
      <c r="G287" s="5">
        <f t="shared" si="29"/>
        <v>205</v>
      </c>
      <c r="H287">
        <f>18305/2</f>
        <v>9152.5</v>
      </c>
      <c r="I287" s="4">
        <f t="shared" si="30"/>
        <v>0.55362327607065087</v>
      </c>
      <c r="J287" s="5">
        <f t="shared" si="31"/>
        <v>222</v>
      </c>
      <c r="K287">
        <v>8718</v>
      </c>
      <c r="L287" s="4">
        <f t="shared" si="32"/>
        <v>0.49060213843556555</v>
      </c>
      <c r="M287" s="5">
        <f t="shared" si="33"/>
        <v>205</v>
      </c>
      <c r="O287">
        <v>199</v>
      </c>
      <c r="P287">
        <v>9643</v>
      </c>
      <c r="Q287">
        <v>638</v>
      </c>
    </row>
    <row r="288" spans="1:17" x14ac:dyDescent="0.25">
      <c r="A288" s="3">
        <v>43591</v>
      </c>
      <c r="C288" s="4"/>
      <c r="E288">
        <v>9919</v>
      </c>
      <c r="F288" s="4">
        <f t="shared" si="28"/>
        <v>0.5322208509953319</v>
      </c>
      <c r="G288" s="5">
        <f t="shared" si="29"/>
        <v>206</v>
      </c>
      <c r="H288">
        <f>17497/2</f>
        <v>8748.5</v>
      </c>
      <c r="I288" s="4">
        <f t="shared" si="30"/>
        <v>0.52918582143721271</v>
      </c>
      <c r="J288" s="5">
        <f t="shared" si="31"/>
        <v>223</v>
      </c>
      <c r="K288">
        <v>8683</v>
      </c>
      <c r="L288" s="4">
        <f t="shared" si="32"/>
        <v>0.48863252673044455</v>
      </c>
      <c r="M288" s="5">
        <f t="shared" si="33"/>
        <v>206</v>
      </c>
      <c r="O288">
        <v>200</v>
      </c>
      <c r="P288">
        <v>9976</v>
      </c>
      <c r="Q288">
        <v>638</v>
      </c>
    </row>
    <row r="289" spans="1:17" x14ac:dyDescent="0.25">
      <c r="A289" s="3">
        <v>43592</v>
      </c>
      <c r="C289" s="4"/>
      <c r="E289">
        <v>9441</v>
      </c>
      <c r="F289" s="4">
        <f t="shared" si="28"/>
        <v>0.50657294628963889</v>
      </c>
      <c r="G289" s="5">
        <f t="shared" si="29"/>
        <v>207</v>
      </c>
      <c r="H289">
        <f>17497/2</f>
        <v>8748.5</v>
      </c>
      <c r="I289" s="4">
        <f t="shared" si="30"/>
        <v>0.52918582143721271</v>
      </c>
      <c r="J289" s="5">
        <f t="shared" si="31"/>
        <v>224</v>
      </c>
      <c r="K289">
        <v>8551</v>
      </c>
      <c r="L289" s="4">
        <f t="shared" si="32"/>
        <v>0.4812042768711311</v>
      </c>
      <c r="M289" s="5">
        <f t="shared" si="33"/>
        <v>207</v>
      </c>
      <c r="O289">
        <v>201</v>
      </c>
      <c r="P289">
        <v>10110</v>
      </c>
      <c r="Q289">
        <v>638</v>
      </c>
    </row>
    <row r="290" spans="1:17" x14ac:dyDescent="0.25">
      <c r="A290" s="3">
        <v>43593</v>
      </c>
      <c r="C290" s="4"/>
      <c r="E290">
        <v>7577</v>
      </c>
      <c r="F290" s="4">
        <f t="shared" si="28"/>
        <v>0.40655684927831731</v>
      </c>
      <c r="G290" s="5">
        <f t="shared" si="29"/>
        <v>208</v>
      </c>
      <c r="H290">
        <f>16623/2</f>
        <v>8311.5</v>
      </c>
      <c r="I290" s="4">
        <f t="shared" si="30"/>
        <v>0.50275223808371639</v>
      </c>
      <c r="J290" s="5">
        <f t="shared" si="31"/>
        <v>225</v>
      </c>
      <c r="K290">
        <v>8959</v>
      </c>
      <c r="L290" s="4">
        <f t="shared" si="32"/>
        <v>0.50416432189082727</v>
      </c>
      <c r="M290" s="5">
        <f t="shared" si="33"/>
        <v>208</v>
      </c>
      <c r="O290">
        <v>202</v>
      </c>
      <c r="P290">
        <v>9966</v>
      </c>
      <c r="Q290">
        <v>638</v>
      </c>
    </row>
    <row r="291" spans="1:17" x14ac:dyDescent="0.25">
      <c r="A291" s="3">
        <v>43594</v>
      </c>
      <c r="C291" s="4"/>
      <c r="E291">
        <v>8634</v>
      </c>
      <c r="F291" s="4">
        <f t="shared" si="28"/>
        <v>0.46327198583463003</v>
      </c>
      <c r="G291" s="5">
        <f t="shared" si="29"/>
        <v>209</v>
      </c>
      <c r="H291">
        <f>16623/2</f>
        <v>8311.5</v>
      </c>
      <c r="I291" s="4">
        <f t="shared" si="30"/>
        <v>0.50275223808371639</v>
      </c>
      <c r="J291" s="5">
        <f t="shared" si="31"/>
        <v>226</v>
      </c>
      <c r="K291">
        <v>9307</v>
      </c>
      <c r="L291" s="4">
        <f t="shared" si="32"/>
        <v>0.52374788970174446</v>
      </c>
      <c r="M291" s="5">
        <f t="shared" si="33"/>
        <v>209</v>
      </c>
      <c r="O291">
        <v>203</v>
      </c>
      <c r="P291">
        <v>9429</v>
      </c>
      <c r="Q291">
        <v>638</v>
      </c>
    </row>
    <row r="292" spans="1:17" x14ac:dyDescent="0.25">
      <c r="A292" s="3">
        <v>43595</v>
      </c>
      <c r="C292" s="4"/>
      <c r="E292">
        <v>8166</v>
      </c>
      <c r="F292" s="4">
        <f t="shared" si="28"/>
        <v>0.43816064817298922</v>
      </c>
      <c r="G292" s="5">
        <f t="shared" si="29"/>
        <v>210</v>
      </c>
      <c r="H292">
        <f>16971/2</f>
        <v>8485.5</v>
      </c>
      <c r="I292" s="4">
        <f t="shared" si="30"/>
        <v>0.51327728042584075</v>
      </c>
      <c r="J292" s="5">
        <f t="shared" si="31"/>
        <v>227</v>
      </c>
      <c r="K292">
        <v>9920</v>
      </c>
      <c r="L292" s="4">
        <f t="shared" si="32"/>
        <v>0.55824423185143501</v>
      </c>
      <c r="M292" s="5">
        <f t="shared" si="33"/>
        <v>210</v>
      </c>
      <c r="O292">
        <v>204</v>
      </c>
      <c r="P292">
        <v>9369</v>
      </c>
      <c r="Q292">
        <v>638</v>
      </c>
    </row>
    <row r="293" spans="1:17" x14ac:dyDescent="0.25">
      <c r="A293" s="3">
        <v>43596</v>
      </c>
      <c r="C293" s="4"/>
      <c r="E293">
        <v>7040</v>
      </c>
      <c r="F293" s="4">
        <f t="shared" si="28"/>
        <v>0.37774319901271664</v>
      </c>
      <c r="G293" s="5">
        <f t="shared" si="29"/>
        <v>211</v>
      </c>
      <c r="H293">
        <f>16971/2</f>
        <v>8485.5</v>
      </c>
      <c r="I293" s="4">
        <f t="shared" si="30"/>
        <v>0.51327728042584075</v>
      </c>
      <c r="J293" s="5">
        <f t="shared" si="31"/>
        <v>228</v>
      </c>
      <c r="K293">
        <v>6913</v>
      </c>
      <c r="L293" s="4">
        <f t="shared" si="32"/>
        <v>0.38902644907146877</v>
      </c>
      <c r="M293" s="5">
        <f t="shared" si="33"/>
        <v>211</v>
      </c>
      <c r="O293">
        <v>205</v>
      </c>
      <c r="P293">
        <v>9448</v>
      </c>
      <c r="Q293">
        <v>638</v>
      </c>
    </row>
    <row r="294" spans="1:17" x14ac:dyDescent="0.25">
      <c r="A294" s="3">
        <v>43597</v>
      </c>
      <c r="C294" s="4"/>
      <c r="E294">
        <f>13878/2</f>
        <v>6939</v>
      </c>
      <c r="F294" s="4">
        <f t="shared" si="28"/>
        <v>0.37232387186778987</v>
      </c>
      <c r="G294" s="5">
        <f t="shared" si="29"/>
        <v>212</v>
      </c>
      <c r="H294">
        <f>16434/2</f>
        <v>8217</v>
      </c>
      <c r="I294" s="4">
        <f t="shared" si="30"/>
        <v>0.49703605129445921</v>
      </c>
      <c r="J294" s="5">
        <f t="shared" si="31"/>
        <v>229</v>
      </c>
      <c r="K294">
        <v>8444</v>
      </c>
      <c r="L294" s="4">
        <f t="shared" si="32"/>
        <v>0.47518289251547552</v>
      </c>
      <c r="M294" s="5">
        <f t="shared" si="33"/>
        <v>212</v>
      </c>
      <c r="O294">
        <v>206</v>
      </c>
      <c r="P294">
        <v>9663</v>
      </c>
      <c r="Q294">
        <v>638</v>
      </c>
    </row>
    <row r="295" spans="1:17" x14ac:dyDescent="0.25">
      <c r="A295" s="3">
        <v>43598</v>
      </c>
      <c r="C295" s="4"/>
      <c r="E295">
        <f>13878/2</f>
        <v>6939</v>
      </c>
      <c r="F295" s="4">
        <f t="shared" si="28"/>
        <v>0.37232387186778987</v>
      </c>
      <c r="G295" s="5">
        <f t="shared" si="29"/>
        <v>213</v>
      </c>
      <c r="H295">
        <f>16434/2</f>
        <v>8217</v>
      </c>
      <c r="I295" s="4">
        <f t="shared" si="30"/>
        <v>0.49703605129445921</v>
      </c>
      <c r="J295" s="5">
        <f t="shared" si="31"/>
        <v>230</v>
      </c>
      <c r="K295">
        <v>5396</v>
      </c>
      <c r="L295" s="4">
        <f t="shared" si="32"/>
        <v>0.30365785030951042</v>
      </c>
      <c r="M295" s="5">
        <f t="shared" si="33"/>
        <v>213</v>
      </c>
      <c r="O295">
        <v>207</v>
      </c>
      <c r="P295">
        <v>9257</v>
      </c>
      <c r="Q295">
        <v>638</v>
      </c>
    </row>
    <row r="296" spans="1:17" x14ac:dyDescent="0.25">
      <c r="A296" s="3">
        <v>43599</v>
      </c>
      <c r="C296" s="4"/>
      <c r="E296">
        <f>14093/2</f>
        <v>7046.5</v>
      </c>
      <c r="F296" s="4">
        <f t="shared" si="28"/>
        <v>0.37809196759135055</v>
      </c>
      <c r="G296" s="5">
        <f t="shared" si="29"/>
        <v>214</v>
      </c>
      <c r="H296">
        <f>14462/2</f>
        <v>7231</v>
      </c>
      <c r="I296" s="4">
        <f t="shared" si="30"/>
        <v>0.43739414468908783</v>
      </c>
      <c r="J296" s="5">
        <f t="shared" si="31"/>
        <v>231</v>
      </c>
      <c r="K296">
        <v>9833</v>
      </c>
      <c r="L296" s="4">
        <f t="shared" si="32"/>
        <v>0.55334833989870569</v>
      </c>
      <c r="M296" s="5">
        <f t="shared" si="33"/>
        <v>214</v>
      </c>
      <c r="O296">
        <v>208</v>
      </c>
      <c r="P296">
        <v>8781</v>
      </c>
      <c r="Q296">
        <v>638</v>
      </c>
    </row>
    <row r="297" spans="1:17" x14ac:dyDescent="0.25">
      <c r="A297" s="3">
        <v>43600</v>
      </c>
      <c r="C297" s="4"/>
      <c r="E297">
        <f>14093/2</f>
        <v>7046.5</v>
      </c>
      <c r="F297" s="4">
        <f t="shared" si="28"/>
        <v>0.37809196759135055</v>
      </c>
      <c r="G297" s="5">
        <f t="shared" si="29"/>
        <v>215</v>
      </c>
      <c r="H297">
        <f>14462/2</f>
        <v>7231</v>
      </c>
      <c r="I297" s="4">
        <f t="shared" si="30"/>
        <v>0.43739414468908783</v>
      </c>
      <c r="J297" s="5">
        <f t="shared" si="31"/>
        <v>232</v>
      </c>
      <c r="K297">
        <v>8011</v>
      </c>
      <c r="L297" s="4">
        <f t="shared" si="32"/>
        <v>0.45081598199212153</v>
      </c>
      <c r="M297" s="5">
        <f t="shared" si="33"/>
        <v>215</v>
      </c>
      <c r="O297">
        <v>209</v>
      </c>
      <c r="P297">
        <v>9223</v>
      </c>
      <c r="Q297">
        <v>638</v>
      </c>
    </row>
    <row r="298" spans="1:17" x14ac:dyDescent="0.25">
      <c r="A298" s="3">
        <v>43601</v>
      </c>
      <c r="C298" s="4"/>
      <c r="E298">
        <f>13712/2</f>
        <v>6856</v>
      </c>
      <c r="F298" s="4">
        <f t="shared" si="28"/>
        <v>0.36787036540215701</v>
      </c>
      <c r="G298" s="5">
        <f t="shared" si="29"/>
        <v>216</v>
      </c>
      <c r="H298">
        <f>14288/2</f>
        <v>7144</v>
      </c>
      <c r="I298" s="4">
        <f t="shared" si="30"/>
        <v>0.43213162351802564</v>
      </c>
      <c r="J298" s="5">
        <f t="shared" si="31"/>
        <v>233</v>
      </c>
      <c r="K298">
        <v>7461</v>
      </c>
      <c r="L298" s="4">
        <f t="shared" si="32"/>
        <v>0.41986494091164883</v>
      </c>
      <c r="M298" s="5">
        <f t="shared" si="33"/>
        <v>216</v>
      </c>
      <c r="O298">
        <v>210</v>
      </c>
      <c r="P298">
        <v>9301</v>
      </c>
      <c r="Q298">
        <v>638</v>
      </c>
    </row>
    <row r="299" spans="1:17" x14ac:dyDescent="0.25">
      <c r="A299" s="3">
        <v>43602</v>
      </c>
      <c r="C299" s="4"/>
      <c r="E299">
        <f>13712/2</f>
        <v>6856</v>
      </c>
      <c r="F299" s="4">
        <f t="shared" si="28"/>
        <v>0.36787036540215701</v>
      </c>
      <c r="G299" s="5">
        <f t="shared" si="29"/>
        <v>217</v>
      </c>
      <c r="H299">
        <f>14288/2</f>
        <v>7144</v>
      </c>
      <c r="I299" s="4">
        <f t="shared" si="30"/>
        <v>0.43213162351802564</v>
      </c>
      <c r="J299" s="5">
        <f t="shared" si="31"/>
        <v>234</v>
      </c>
      <c r="K299">
        <v>7127</v>
      </c>
      <c r="L299" s="4">
        <f t="shared" si="32"/>
        <v>0.40106921778277999</v>
      </c>
      <c r="M299" s="5">
        <f t="shared" si="33"/>
        <v>217</v>
      </c>
      <c r="O299">
        <v>211</v>
      </c>
      <c r="P299">
        <v>7879</v>
      </c>
      <c r="Q299">
        <v>638</v>
      </c>
    </row>
    <row r="300" spans="1:17" x14ac:dyDescent="0.25">
      <c r="A300" s="3">
        <v>43603</v>
      </c>
      <c r="C300" s="4"/>
      <c r="E300">
        <f>11577/2</f>
        <v>5788.5</v>
      </c>
      <c r="F300" s="4">
        <f t="shared" si="28"/>
        <v>0.31059183344958952</v>
      </c>
      <c r="G300" s="5">
        <f t="shared" si="29"/>
        <v>218</v>
      </c>
      <c r="H300">
        <f>14508/2</f>
        <v>7254</v>
      </c>
      <c r="I300" s="4">
        <f t="shared" si="30"/>
        <v>0.4387853859182192</v>
      </c>
      <c r="J300" s="5">
        <f t="shared" si="31"/>
        <v>235</v>
      </c>
      <c r="K300">
        <v>5863</v>
      </c>
      <c r="L300" s="4">
        <f t="shared" si="32"/>
        <v>0.32993809791783907</v>
      </c>
      <c r="M300" s="5">
        <f t="shared" si="33"/>
        <v>218</v>
      </c>
      <c r="O300">
        <v>212</v>
      </c>
      <c r="P300">
        <v>8395</v>
      </c>
      <c r="Q300">
        <v>638</v>
      </c>
    </row>
    <row r="301" spans="1:17" x14ac:dyDescent="0.25">
      <c r="A301" s="3">
        <v>43604</v>
      </c>
      <c r="C301" s="4"/>
      <c r="E301">
        <f>11577/2</f>
        <v>5788.5</v>
      </c>
      <c r="F301" s="4">
        <f t="shared" si="28"/>
        <v>0.31059183344958952</v>
      </c>
      <c r="G301" s="5">
        <f t="shared" si="29"/>
        <v>219</v>
      </c>
      <c r="H301">
        <f>14508/2</f>
        <v>7254</v>
      </c>
      <c r="I301" s="4">
        <f t="shared" si="30"/>
        <v>0.4387853859182192</v>
      </c>
      <c r="J301" s="5">
        <f t="shared" si="31"/>
        <v>236</v>
      </c>
      <c r="K301">
        <v>4745</v>
      </c>
      <c r="L301" s="4">
        <f t="shared" si="32"/>
        <v>0.26702307259426</v>
      </c>
      <c r="M301" s="5">
        <f t="shared" si="33"/>
        <v>219</v>
      </c>
      <c r="O301">
        <v>213</v>
      </c>
      <c r="P301">
        <v>7243</v>
      </c>
      <c r="Q301">
        <v>638</v>
      </c>
    </row>
    <row r="302" spans="1:17" x14ac:dyDescent="0.25">
      <c r="A302" s="3">
        <v>43605</v>
      </c>
      <c r="C302" s="4"/>
      <c r="E302">
        <f>9443/2</f>
        <v>4721.5</v>
      </c>
      <c r="F302" s="4">
        <f t="shared" si="28"/>
        <v>0.25334012984922466</v>
      </c>
      <c r="G302" s="5">
        <f t="shared" si="29"/>
        <v>220</v>
      </c>
      <c r="H302">
        <f>10852/2</f>
        <v>5426</v>
      </c>
      <c r="I302" s="4">
        <f t="shared" si="30"/>
        <v>0.32821195257682073</v>
      </c>
      <c r="J302" s="5">
        <f t="shared" si="31"/>
        <v>237</v>
      </c>
      <c r="K302">
        <v>4695</v>
      </c>
      <c r="L302" s="4">
        <f t="shared" si="32"/>
        <v>0.26420934158694431</v>
      </c>
      <c r="M302" s="5">
        <f t="shared" si="33"/>
        <v>220</v>
      </c>
      <c r="O302">
        <v>214</v>
      </c>
      <c r="P302">
        <v>8601</v>
      </c>
      <c r="Q302">
        <v>638</v>
      </c>
    </row>
    <row r="303" spans="1:17" x14ac:dyDescent="0.25">
      <c r="A303" s="3">
        <v>43606</v>
      </c>
      <c r="C303" s="4"/>
      <c r="E303">
        <f>9443/2</f>
        <v>4721.5</v>
      </c>
      <c r="F303" s="4">
        <f t="shared" si="28"/>
        <v>0.25334012984922466</v>
      </c>
      <c r="G303" s="5">
        <f t="shared" si="29"/>
        <v>221</v>
      </c>
      <c r="H303">
        <f>10852/2</f>
        <v>5426</v>
      </c>
      <c r="I303" s="4">
        <f t="shared" si="30"/>
        <v>0.32821195257682073</v>
      </c>
      <c r="J303" s="5">
        <f t="shared" si="31"/>
        <v>238</v>
      </c>
      <c r="K303">
        <f>8250/2</f>
        <v>4125</v>
      </c>
      <c r="L303" s="4">
        <f t="shared" si="32"/>
        <v>0.23213280810354531</v>
      </c>
      <c r="M303" s="5">
        <f t="shared" si="33"/>
        <v>221</v>
      </c>
      <c r="O303">
        <v>215</v>
      </c>
      <c r="P303">
        <v>7952</v>
      </c>
      <c r="Q303">
        <v>638</v>
      </c>
    </row>
    <row r="304" spans="1:17" x14ac:dyDescent="0.25">
      <c r="A304" s="3">
        <v>43607</v>
      </c>
      <c r="C304" s="4"/>
      <c r="E304">
        <f>4095/2</f>
        <v>2047.5</v>
      </c>
      <c r="F304" s="4">
        <f t="shared" si="28"/>
        <v>0.1098621022696786</v>
      </c>
      <c r="G304" s="5">
        <f t="shared" si="29"/>
        <v>222</v>
      </c>
      <c r="H304">
        <f>9833/2</f>
        <v>4916.5</v>
      </c>
      <c r="I304" s="4">
        <f t="shared" si="30"/>
        <v>0.29739293491410596</v>
      </c>
      <c r="J304" s="5">
        <f t="shared" si="31"/>
        <v>239</v>
      </c>
      <c r="K304">
        <f>8250/2</f>
        <v>4125</v>
      </c>
      <c r="L304" s="4">
        <f t="shared" si="32"/>
        <v>0.23213280810354531</v>
      </c>
      <c r="M304" s="5">
        <f t="shared" si="33"/>
        <v>222</v>
      </c>
      <c r="O304">
        <v>216</v>
      </c>
      <c r="P304">
        <v>7802</v>
      </c>
      <c r="Q304">
        <v>638</v>
      </c>
    </row>
    <row r="305" spans="1:17" x14ac:dyDescent="0.25">
      <c r="A305" s="3">
        <v>43608</v>
      </c>
      <c r="C305" s="4"/>
      <c r="E305">
        <f>4095/2</f>
        <v>2047.5</v>
      </c>
      <c r="F305" s="4">
        <f t="shared" si="28"/>
        <v>0.1098621022696786</v>
      </c>
      <c r="G305" s="5">
        <f t="shared" si="29"/>
        <v>223</v>
      </c>
      <c r="H305">
        <f>9833/2</f>
        <v>4916.5</v>
      </c>
      <c r="I305" s="4">
        <f t="shared" si="30"/>
        <v>0.29739293491410596</v>
      </c>
      <c r="J305" s="5">
        <f t="shared" si="31"/>
        <v>240</v>
      </c>
      <c r="K305">
        <f>3184/2</f>
        <v>1592</v>
      </c>
      <c r="L305" s="4">
        <f t="shared" si="32"/>
        <v>8.958919527293191E-2</v>
      </c>
      <c r="M305" s="5">
        <f t="shared" si="33"/>
        <v>223</v>
      </c>
      <c r="O305">
        <v>217</v>
      </c>
      <c r="P305">
        <v>7682</v>
      </c>
      <c r="Q305">
        <v>638</v>
      </c>
    </row>
    <row r="306" spans="1:17" x14ac:dyDescent="0.25">
      <c r="A306" s="3">
        <v>43609</v>
      </c>
      <c r="C306" s="4"/>
      <c r="E306">
        <f>3559/2</f>
        <v>1779.5</v>
      </c>
      <c r="F306" s="4">
        <f t="shared" si="28"/>
        <v>9.5482105489080857E-2</v>
      </c>
      <c r="G306" s="5">
        <f t="shared" si="29"/>
        <v>224</v>
      </c>
      <c r="H306">
        <f>9207/2</f>
        <v>4603.5</v>
      </c>
      <c r="I306" s="4">
        <f t="shared" si="30"/>
        <v>0.27845995644810068</v>
      </c>
      <c r="J306" s="5">
        <f t="shared" si="31"/>
        <v>241</v>
      </c>
      <c r="K306">
        <f>3184/2</f>
        <v>1592</v>
      </c>
      <c r="L306" s="4">
        <f t="shared" si="32"/>
        <v>8.958919527293191E-2</v>
      </c>
      <c r="M306" s="5">
        <f t="shared" si="33"/>
        <v>224</v>
      </c>
      <c r="O306">
        <v>218</v>
      </c>
      <c r="P306">
        <v>6889</v>
      </c>
      <c r="Q306">
        <v>638</v>
      </c>
    </row>
    <row r="307" spans="1:17" x14ac:dyDescent="0.25">
      <c r="A307" s="3">
        <v>43610</v>
      </c>
      <c r="C307" s="4"/>
      <c r="E307">
        <f>3559/2</f>
        <v>1779.5</v>
      </c>
      <c r="F307" s="4">
        <f t="shared" si="28"/>
        <v>9.5482105489080857E-2</v>
      </c>
      <c r="G307" s="5">
        <f t="shared" si="29"/>
        <v>225</v>
      </c>
      <c r="H307">
        <f>9207/2</f>
        <v>4603.5</v>
      </c>
      <c r="I307" s="4">
        <f t="shared" si="30"/>
        <v>0.27845995644810068</v>
      </c>
      <c r="J307" s="5">
        <f t="shared" si="31"/>
        <v>242</v>
      </c>
      <c r="K307">
        <f>3021/2</f>
        <v>1510.5</v>
      </c>
      <c r="L307" s="4">
        <f t="shared" si="32"/>
        <v>8.5002813731007321E-2</v>
      </c>
      <c r="M307" s="5">
        <f t="shared" si="33"/>
        <v>225</v>
      </c>
      <c r="O307">
        <v>219</v>
      </c>
      <c r="P307">
        <v>6559</v>
      </c>
      <c r="Q307">
        <v>638</v>
      </c>
    </row>
    <row r="308" spans="1:17" x14ac:dyDescent="0.25">
      <c r="A308" s="3">
        <v>43611</v>
      </c>
      <c r="C308" s="4"/>
      <c r="H308">
        <f>6738/2</f>
        <v>3369</v>
      </c>
      <c r="I308" s="4">
        <f t="shared" si="30"/>
        <v>0.20378659569320107</v>
      </c>
      <c r="J308" s="5">
        <f t="shared" si="31"/>
        <v>243</v>
      </c>
      <c r="K308">
        <f>3021/2</f>
        <v>1510.5</v>
      </c>
      <c r="L308" s="4">
        <f t="shared" si="32"/>
        <v>8.5002813731007321E-2</v>
      </c>
      <c r="M308" s="5">
        <f t="shared" si="33"/>
        <v>226</v>
      </c>
      <c r="O308">
        <v>220</v>
      </c>
      <c r="P308">
        <v>4352</v>
      </c>
      <c r="Q308">
        <v>782</v>
      </c>
    </row>
    <row r="309" spans="1:17" x14ac:dyDescent="0.25">
      <c r="A309" s="3">
        <v>43612</v>
      </c>
      <c r="C309" s="4"/>
      <c r="H309">
        <f>6738/2</f>
        <v>3369</v>
      </c>
      <c r="I309" s="4">
        <f t="shared" si="30"/>
        <v>0.20378659569320107</v>
      </c>
      <c r="J309" s="5">
        <f t="shared" si="31"/>
        <v>244</v>
      </c>
      <c r="O309">
        <v>221</v>
      </c>
      <c r="P309">
        <v>4067</v>
      </c>
      <c r="Q309">
        <v>782</v>
      </c>
    </row>
    <row r="310" spans="1:17" x14ac:dyDescent="0.25">
      <c r="A310" s="3">
        <v>43613</v>
      </c>
      <c r="C310" s="4"/>
      <c r="O310">
        <v>222</v>
      </c>
      <c r="P310">
        <v>3939</v>
      </c>
      <c r="Q310">
        <v>1107</v>
      </c>
    </row>
    <row r="311" spans="1:17" x14ac:dyDescent="0.25">
      <c r="A311" s="3">
        <v>43614</v>
      </c>
      <c r="C311" s="4"/>
      <c r="O311">
        <v>223</v>
      </c>
      <c r="P311">
        <v>1406</v>
      </c>
      <c r="Q311">
        <v>1107</v>
      </c>
    </row>
    <row r="312" spans="1:17" x14ac:dyDescent="0.25">
      <c r="A312" s="3">
        <v>43615</v>
      </c>
      <c r="C312" s="4"/>
      <c r="O312">
        <v>224</v>
      </c>
      <c r="P312">
        <v>1406</v>
      </c>
      <c r="Q312">
        <v>1107</v>
      </c>
    </row>
    <row r="313" spans="1:17" x14ac:dyDescent="0.25">
      <c r="A313" s="3">
        <v>43616</v>
      </c>
      <c r="C313" s="4"/>
      <c r="O313">
        <v>225</v>
      </c>
      <c r="P313">
        <v>1325</v>
      </c>
      <c r="Q313">
        <v>1107</v>
      </c>
    </row>
    <row r="314" spans="1:17" x14ac:dyDescent="0.25">
      <c r="O314">
        <v>227</v>
      </c>
      <c r="P314">
        <v>9197</v>
      </c>
      <c r="Q314">
        <v>1107</v>
      </c>
    </row>
    <row r="315" spans="1:17" x14ac:dyDescent="0.25">
      <c r="O315">
        <v>228</v>
      </c>
      <c r="P315">
        <v>9197</v>
      </c>
      <c r="Q315">
        <v>1107</v>
      </c>
    </row>
    <row r="316" spans="1:17" x14ac:dyDescent="0.25">
      <c r="O316">
        <v>229</v>
      </c>
      <c r="P316">
        <v>8929</v>
      </c>
      <c r="Q316">
        <v>1107</v>
      </c>
    </row>
    <row r="317" spans="1:17" x14ac:dyDescent="0.25">
      <c r="O317">
        <v>230</v>
      </c>
      <c r="P317">
        <v>8929</v>
      </c>
      <c r="Q317">
        <v>1107</v>
      </c>
    </row>
    <row r="318" spans="1:17" x14ac:dyDescent="0.25">
      <c r="O318">
        <v>231</v>
      </c>
      <c r="P318">
        <v>7943</v>
      </c>
      <c r="Q318">
        <v>1107</v>
      </c>
    </row>
    <row r="319" spans="1:17" x14ac:dyDescent="0.25">
      <c r="O319">
        <v>232</v>
      </c>
      <c r="P319">
        <v>7943</v>
      </c>
      <c r="Q319">
        <v>1107</v>
      </c>
    </row>
    <row r="320" spans="1:17" x14ac:dyDescent="0.25">
      <c r="O320">
        <v>233</v>
      </c>
      <c r="P320">
        <v>7856</v>
      </c>
      <c r="Q320">
        <v>1107</v>
      </c>
    </row>
    <row r="321" spans="15:17" x14ac:dyDescent="0.25">
      <c r="O321">
        <v>234</v>
      </c>
      <c r="P321">
        <v>7856</v>
      </c>
      <c r="Q321">
        <v>1107</v>
      </c>
    </row>
    <row r="322" spans="15:17" x14ac:dyDescent="0.25">
      <c r="O322">
        <v>235</v>
      </c>
      <c r="P322">
        <v>7966</v>
      </c>
      <c r="Q322">
        <v>1107</v>
      </c>
    </row>
    <row r="323" spans="15:17" x14ac:dyDescent="0.25">
      <c r="O323">
        <v>236</v>
      </c>
      <c r="P323">
        <v>7966</v>
      </c>
      <c r="Q323">
        <v>1107</v>
      </c>
    </row>
    <row r="324" spans="15:17" x14ac:dyDescent="0.25">
      <c r="O324">
        <v>237</v>
      </c>
      <c r="P324">
        <v>6138</v>
      </c>
      <c r="Q324">
        <v>1107</v>
      </c>
    </row>
    <row r="325" spans="15:17" x14ac:dyDescent="0.25">
      <c r="O325">
        <v>238</v>
      </c>
      <c r="P325">
        <v>6138</v>
      </c>
      <c r="Q325">
        <v>1107</v>
      </c>
    </row>
    <row r="326" spans="15:17" x14ac:dyDescent="0.25">
      <c r="O326">
        <v>239</v>
      </c>
      <c r="P326">
        <v>5628</v>
      </c>
      <c r="Q326">
        <v>1107</v>
      </c>
    </row>
    <row r="327" spans="15:17" x14ac:dyDescent="0.25">
      <c r="O327">
        <v>240</v>
      </c>
      <c r="P327">
        <v>5628</v>
      </c>
      <c r="Q327">
        <v>1107</v>
      </c>
    </row>
    <row r="328" spans="15:17" x14ac:dyDescent="0.25">
      <c r="O328">
        <v>241</v>
      </c>
      <c r="P328">
        <v>5315</v>
      </c>
      <c r="Q328">
        <v>1107</v>
      </c>
    </row>
    <row r="329" spans="15:17" x14ac:dyDescent="0.25">
      <c r="O329">
        <v>242</v>
      </c>
      <c r="P329">
        <v>5315</v>
      </c>
      <c r="Q329">
        <v>1107</v>
      </c>
    </row>
    <row r="330" spans="15:17" x14ac:dyDescent="0.25">
      <c r="O330">
        <v>243</v>
      </c>
      <c r="P330">
        <v>4081</v>
      </c>
      <c r="Q330">
        <v>1107</v>
      </c>
    </row>
    <row r="331" spans="15:17" x14ac:dyDescent="0.25">
      <c r="O331">
        <v>244</v>
      </c>
      <c r="P331">
        <v>4081</v>
      </c>
      <c r="Q331">
        <v>1107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05ED-70C6-4FD3-88D0-AE449D19C412}">
  <dimension ref="A1:V313"/>
  <sheetViews>
    <sheetView topLeftCell="D1" workbookViewId="0">
      <selection activeCell="Y27" sqref="Y27"/>
    </sheetView>
  </sheetViews>
  <sheetFormatPr defaultRowHeight="15" x14ac:dyDescent="0.25"/>
  <cols>
    <col min="1" max="1" width="12.42578125" customWidth="1"/>
    <col min="12" max="12" width="9.140625" style="11"/>
    <col min="16" max="16" width="9.140625" style="11"/>
  </cols>
  <sheetData>
    <row r="1" spans="1:22" ht="60" x14ac:dyDescent="0.25">
      <c r="A1" t="s">
        <v>6</v>
      </c>
      <c r="B1" s="1" t="s">
        <v>7</v>
      </c>
      <c r="C1" s="1"/>
      <c r="D1" s="2" t="s">
        <v>8</v>
      </c>
      <c r="E1" s="1" t="s">
        <v>5</v>
      </c>
      <c r="F1" s="1" t="s">
        <v>9</v>
      </c>
      <c r="G1" s="1"/>
      <c r="H1" s="1" t="s">
        <v>8</v>
      </c>
      <c r="I1" s="1" t="s">
        <v>5</v>
      </c>
      <c r="J1" s="1" t="s">
        <v>10</v>
      </c>
      <c r="K1" s="1"/>
      <c r="L1" s="10" t="s">
        <v>8</v>
      </c>
      <c r="M1" s="1" t="s">
        <v>5</v>
      </c>
      <c r="N1" s="1" t="s">
        <v>11</v>
      </c>
      <c r="O1" s="1"/>
      <c r="P1" s="10" t="s">
        <v>8</v>
      </c>
      <c r="Q1" s="1" t="s">
        <v>5</v>
      </c>
      <c r="S1" t="s">
        <v>29</v>
      </c>
    </row>
    <row r="2" spans="1:22" x14ac:dyDescent="0.25">
      <c r="A2" s="3">
        <v>43305</v>
      </c>
      <c r="D2" s="4"/>
      <c r="F2">
        <f>949/2</f>
        <v>474.5</v>
      </c>
      <c r="H2" s="4">
        <f>+G2/MAX(G$3:G$124)</f>
        <v>0</v>
      </c>
      <c r="I2" s="5">
        <f>+A2-$A$80</f>
        <v>-78</v>
      </c>
      <c r="J2">
        <f>3585/2</f>
        <v>1792.5</v>
      </c>
      <c r="L2" s="11">
        <f>+K2/MAX(K$3:K$124)</f>
        <v>0</v>
      </c>
      <c r="M2" s="5">
        <f>+A2-$A$81</f>
        <v>-79</v>
      </c>
      <c r="S2" t="s">
        <v>1</v>
      </c>
      <c r="T2" t="s">
        <v>2</v>
      </c>
      <c r="U2" t="s">
        <v>28</v>
      </c>
    </row>
    <row r="3" spans="1:22" x14ac:dyDescent="0.25">
      <c r="A3" s="3">
        <v>43306</v>
      </c>
      <c r="B3">
        <f>1772/2</f>
        <v>886</v>
      </c>
      <c r="C3">
        <f>AVERAGE(B1:B5)</f>
        <v>1146.3333333333333</v>
      </c>
      <c r="D3" s="4">
        <f>+C3/MAX(C$3:C$124)</f>
        <v>7.1070164996858767E-2</v>
      </c>
      <c r="E3" s="5">
        <f>A3-$A$73</f>
        <v>-70</v>
      </c>
      <c r="F3">
        <f>949/2</f>
        <v>474.5</v>
      </c>
      <c r="G3">
        <f t="shared" ref="G3:G66" si="0">AVERAGE(F1:F5)</f>
        <v>627.75</v>
      </c>
      <c r="H3" s="4">
        <f t="shared" ref="H3:H66" si="1">+G3/MAX(G$3:G$124)</f>
        <v>3.4860668391883336E-2</v>
      </c>
      <c r="I3" s="5">
        <f t="shared" ref="I3:I66" si="2">+A3-$A$80</f>
        <v>-77</v>
      </c>
      <c r="J3">
        <f>3585/2</f>
        <v>1792.5</v>
      </c>
      <c r="K3">
        <f>AVERAGE(J1:J5)</f>
        <v>1935</v>
      </c>
      <c r="L3" s="11">
        <f t="shared" ref="L3:L66" si="3">+K3/MAX(K$3:K$124)</f>
        <v>0.12157730054411341</v>
      </c>
      <c r="M3" s="5">
        <f t="shared" ref="M3:M66" si="4">+A3-$A$81</f>
        <v>-78</v>
      </c>
      <c r="O3">
        <f>AVERAGE(N1:N5)</f>
        <v>613</v>
      </c>
      <c r="S3" t="s">
        <v>3</v>
      </c>
      <c r="T3" t="s">
        <v>4</v>
      </c>
      <c r="U3" t="s">
        <v>4</v>
      </c>
    </row>
    <row r="4" spans="1:22" x14ac:dyDescent="0.25">
      <c r="A4" s="3">
        <v>43307</v>
      </c>
      <c r="B4">
        <f>1772/2</f>
        <v>886</v>
      </c>
      <c r="C4">
        <f t="shared" ref="C4:C67" si="5">AVERAGE(B2:B6)</f>
        <v>1276.5</v>
      </c>
      <c r="D4" s="4">
        <f t="shared" ref="D4:D67" si="6">+C4/MAX(C$3:C$124)</f>
        <v>7.9140214264457887E-2</v>
      </c>
      <c r="E4" s="5">
        <f t="shared" ref="E4:E67" si="7">A4-$A$73</f>
        <v>-69</v>
      </c>
      <c r="F4">
        <f>1562/2</f>
        <v>781</v>
      </c>
      <c r="G4">
        <f t="shared" si="0"/>
        <v>822.4</v>
      </c>
      <c r="H4" s="4">
        <f t="shared" si="1"/>
        <v>4.5670113397825333E-2</v>
      </c>
      <c r="I4" s="5">
        <f t="shared" si="2"/>
        <v>-76</v>
      </c>
      <c r="J4">
        <f>4155/2</f>
        <v>2077.5</v>
      </c>
      <c r="K4">
        <f t="shared" ref="K4:K67" si="8">AVERAGE(J2:J6)</f>
        <v>2073.6</v>
      </c>
      <c r="L4" s="11">
        <f t="shared" si="3"/>
        <v>0.13028562811797081</v>
      </c>
      <c r="M4" s="5">
        <f t="shared" si="4"/>
        <v>-77</v>
      </c>
      <c r="O4">
        <f t="shared" ref="O4:O67" si="9">AVERAGE(N2:N6)</f>
        <v>613</v>
      </c>
      <c r="S4">
        <v>2018</v>
      </c>
      <c r="T4">
        <v>11922.6</v>
      </c>
      <c r="U4">
        <v>47.1</v>
      </c>
    </row>
    <row r="5" spans="1:22" x14ac:dyDescent="0.25">
      <c r="A5" s="3">
        <v>43308</v>
      </c>
      <c r="B5">
        <f>3334/2</f>
        <v>1667</v>
      </c>
      <c r="C5">
        <f t="shared" si="5"/>
        <v>1574.9</v>
      </c>
      <c r="D5" s="4">
        <f t="shared" si="6"/>
        <v>9.7640363059220317E-2</v>
      </c>
      <c r="E5" s="5">
        <f t="shared" si="7"/>
        <v>-68</v>
      </c>
      <c r="F5">
        <f>1562/2</f>
        <v>781</v>
      </c>
      <c r="G5">
        <f t="shared" si="0"/>
        <v>1047.7</v>
      </c>
      <c r="H5" s="4">
        <f t="shared" si="1"/>
        <v>5.818163643835312E-2</v>
      </c>
      <c r="I5" s="5">
        <f t="shared" si="2"/>
        <v>-75</v>
      </c>
      <c r="J5">
        <f>4155/2</f>
        <v>2077.5</v>
      </c>
      <c r="K5">
        <f t="shared" si="8"/>
        <v>2240.6999999999998</v>
      </c>
      <c r="L5" s="11">
        <f t="shared" si="3"/>
        <v>0.14078462911069503</v>
      </c>
      <c r="M5" s="5">
        <f t="shared" si="4"/>
        <v>-76</v>
      </c>
      <c r="N5">
        <f>1226/2</f>
        <v>613</v>
      </c>
      <c r="O5">
        <f t="shared" si="9"/>
        <v>740.33333333333337</v>
      </c>
      <c r="P5" s="11">
        <f>+O5/MAX(O$3:O$124)</f>
        <v>4.2534203551347467E-2</v>
      </c>
      <c r="Q5" s="5">
        <f>+A5-$A$80</f>
        <v>-75</v>
      </c>
      <c r="S5">
        <v>2019</v>
      </c>
      <c r="T5">
        <v>11185.9</v>
      </c>
      <c r="U5">
        <v>47.7</v>
      </c>
    </row>
    <row r="6" spans="1:22" x14ac:dyDescent="0.25">
      <c r="A6" s="3">
        <v>43309</v>
      </c>
      <c r="B6">
        <f>3334/2</f>
        <v>1667</v>
      </c>
      <c r="C6">
        <f t="shared" si="5"/>
        <v>1951.4</v>
      </c>
      <c r="D6" s="4">
        <f t="shared" si="6"/>
        <v>0.12098254141454221</v>
      </c>
      <c r="E6" s="5">
        <f t="shared" si="7"/>
        <v>-67</v>
      </c>
      <c r="F6">
        <f>3202/2</f>
        <v>1601</v>
      </c>
      <c r="G6">
        <f t="shared" si="0"/>
        <v>1487.6</v>
      </c>
      <c r="H6" s="4">
        <f t="shared" si="1"/>
        <v>8.2610482357253115E-2</v>
      </c>
      <c r="I6" s="5">
        <f t="shared" si="2"/>
        <v>-74</v>
      </c>
      <c r="J6">
        <f>5256/2</f>
        <v>2628</v>
      </c>
      <c r="K6">
        <f t="shared" si="8"/>
        <v>2499.4</v>
      </c>
      <c r="L6" s="11">
        <f t="shared" si="3"/>
        <v>0.15703891730230338</v>
      </c>
      <c r="M6" s="5">
        <f t="shared" si="4"/>
        <v>-75</v>
      </c>
      <c r="N6">
        <f>1226/2</f>
        <v>613</v>
      </c>
      <c r="O6">
        <f t="shared" si="9"/>
        <v>804</v>
      </c>
      <c r="P6" s="11">
        <f t="shared" ref="P6:P69" si="10">+O6/MAX(O$3:O$124)</f>
        <v>4.6192030151215702E-2</v>
      </c>
      <c r="Q6" s="5">
        <f t="shared" ref="Q6:Q69" si="11">+A6-$A$80</f>
        <v>-74</v>
      </c>
      <c r="S6">
        <v>2020</v>
      </c>
      <c r="T6">
        <v>12132.2</v>
      </c>
      <c r="U6">
        <v>45.5</v>
      </c>
    </row>
    <row r="7" spans="1:22" x14ac:dyDescent="0.25">
      <c r="A7" s="3">
        <v>43310</v>
      </c>
      <c r="B7">
        <f>5537/2</f>
        <v>2768.5</v>
      </c>
      <c r="C7">
        <f t="shared" si="5"/>
        <v>2339.4</v>
      </c>
      <c r="D7" s="4">
        <f t="shared" si="6"/>
        <v>0.1450376946731475</v>
      </c>
      <c r="E7" s="5">
        <f t="shared" si="7"/>
        <v>-66</v>
      </c>
      <c r="F7">
        <f>3202/2</f>
        <v>1601</v>
      </c>
      <c r="G7">
        <f t="shared" si="0"/>
        <v>1866.2</v>
      </c>
      <c r="H7" s="4">
        <f t="shared" si="1"/>
        <v>0.10363517220698157</v>
      </c>
      <c r="I7" s="5">
        <f t="shared" si="2"/>
        <v>-73</v>
      </c>
      <c r="J7">
        <f>5256/2</f>
        <v>2628</v>
      </c>
      <c r="K7">
        <f t="shared" si="8"/>
        <v>2701.1</v>
      </c>
      <c r="L7" s="11">
        <f t="shared" si="3"/>
        <v>0.16971185865617813</v>
      </c>
      <c r="M7" s="5">
        <f t="shared" si="4"/>
        <v>-74</v>
      </c>
      <c r="N7">
        <f>1990/2</f>
        <v>995</v>
      </c>
      <c r="O7">
        <f t="shared" si="9"/>
        <v>920</v>
      </c>
      <c r="P7" s="11">
        <f t="shared" si="10"/>
        <v>5.2856551914326429E-2</v>
      </c>
      <c r="Q7" s="5">
        <f t="shared" si="11"/>
        <v>-73</v>
      </c>
      <c r="S7" t="s">
        <v>5</v>
      </c>
      <c r="T7" t="s">
        <v>4</v>
      </c>
      <c r="U7" t="s">
        <v>4</v>
      </c>
    </row>
    <row r="8" spans="1:22" x14ac:dyDescent="0.25">
      <c r="A8" s="3">
        <v>43311</v>
      </c>
      <c r="B8">
        <f>5537/2</f>
        <v>2768.5</v>
      </c>
      <c r="C8">
        <f t="shared" si="5"/>
        <v>2918.9</v>
      </c>
      <c r="D8" s="4">
        <f t="shared" si="6"/>
        <v>0.18096543001686341</v>
      </c>
      <c r="E8" s="5">
        <f t="shared" si="7"/>
        <v>-65</v>
      </c>
      <c r="F8">
        <f>5348/2</f>
        <v>2674</v>
      </c>
      <c r="G8">
        <f t="shared" si="0"/>
        <v>2444.1999999999998</v>
      </c>
      <c r="H8" s="4">
        <f t="shared" si="1"/>
        <v>0.13573308750846871</v>
      </c>
      <c r="I8" s="5">
        <f t="shared" si="2"/>
        <v>-72</v>
      </c>
      <c r="J8">
        <f>6172/2</f>
        <v>3086</v>
      </c>
      <c r="K8">
        <f t="shared" si="8"/>
        <v>3038.5</v>
      </c>
      <c r="L8" s="11">
        <f t="shared" si="3"/>
        <v>0.19091091870970986</v>
      </c>
      <c r="M8" s="5">
        <f t="shared" si="4"/>
        <v>-73</v>
      </c>
      <c r="N8">
        <f>1990/2</f>
        <v>995</v>
      </c>
      <c r="O8">
        <f t="shared" si="9"/>
        <v>1074.2</v>
      </c>
      <c r="P8" s="11">
        <f t="shared" si="10"/>
        <v>6.1715769637358101E-2</v>
      </c>
      <c r="Q8" s="5">
        <f t="shared" si="11"/>
        <v>-72</v>
      </c>
      <c r="S8">
        <v>-77</v>
      </c>
      <c r="T8">
        <v>242</v>
      </c>
      <c r="U8">
        <v>794</v>
      </c>
      <c r="V8" s="12">
        <f>AVERAGE(U8:U311)/AVERAGE(T8:T311)</f>
        <v>3.9955901073686205E-2</v>
      </c>
    </row>
    <row r="9" spans="1:22" x14ac:dyDescent="0.25">
      <c r="A9" s="3">
        <v>43312</v>
      </c>
      <c r="B9">
        <v>2826</v>
      </c>
      <c r="C9">
        <f t="shared" si="5"/>
        <v>3498.4</v>
      </c>
      <c r="D9" s="4">
        <f t="shared" si="6"/>
        <v>0.21689316536057932</v>
      </c>
      <c r="E9" s="5">
        <f t="shared" si="7"/>
        <v>-64</v>
      </c>
      <c r="F9">
        <f>5348/2</f>
        <v>2674</v>
      </c>
      <c r="G9">
        <f t="shared" si="0"/>
        <v>2858.2</v>
      </c>
      <c r="H9" s="4">
        <f t="shared" si="1"/>
        <v>0.15872363583859966</v>
      </c>
      <c r="I9" s="5">
        <f t="shared" si="2"/>
        <v>-71</v>
      </c>
      <c r="J9">
        <f>6172/2</f>
        <v>3086</v>
      </c>
      <c r="K9">
        <f t="shared" si="8"/>
        <v>3265.8</v>
      </c>
      <c r="L9" s="11">
        <f t="shared" si="3"/>
        <v>0.20519232460825093</v>
      </c>
      <c r="M9" s="5">
        <f t="shared" si="4"/>
        <v>-72</v>
      </c>
      <c r="N9">
        <f>2768/2</f>
        <v>1384</v>
      </c>
      <c r="O9">
        <f t="shared" si="9"/>
        <v>1292.5</v>
      </c>
      <c r="P9" s="11">
        <f t="shared" si="10"/>
        <v>7.4257710162246637E-2</v>
      </c>
      <c r="Q9" s="5">
        <f t="shared" si="11"/>
        <v>-71</v>
      </c>
      <c r="S9">
        <v>-76</v>
      </c>
      <c r="T9">
        <v>437</v>
      </c>
      <c r="U9">
        <v>794</v>
      </c>
    </row>
    <row r="10" spans="1:22" x14ac:dyDescent="0.25">
      <c r="A10" s="3">
        <v>43313</v>
      </c>
      <c r="B10">
        <f>9129/2</f>
        <v>4564.5</v>
      </c>
      <c r="C10">
        <f t="shared" si="5"/>
        <v>3973.1</v>
      </c>
      <c r="D10" s="4">
        <f t="shared" si="6"/>
        <v>0.24632352941176469</v>
      </c>
      <c r="E10" s="5">
        <f t="shared" si="7"/>
        <v>-63</v>
      </c>
      <c r="F10">
        <f>7342/2</f>
        <v>3671</v>
      </c>
      <c r="G10">
        <f t="shared" si="0"/>
        <v>3460.1</v>
      </c>
      <c r="H10" s="4">
        <f t="shared" si="1"/>
        <v>0.19214878327798571</v>
      </c>
      <c r="I10" s="5">
        <f t="shared" si="2"/>
        <v>-70</v>
      </c>
      <c r="J10">
        <f>7529/2</f>
        <v>3764.5</v>
      </c>
      <c r="K10">
        <f t="shared" si="8"/>
        <v>3964.2</v>
      </c>
      <c r="L10" s="11">
        <f t="shared" si="3"/>
        <v>0.24907324796742858</v>
      </c>
      <c r="M10" s="5">
        <f t="shared" si="4"/>
        <v>-71</v>
      </c>
      <c r="N10">
        <f>2768/2</f>
        <v>1384</v>
      </c>
      <c r="O10">
        <f t="shared" si="9"/>
        <v>1434.4</v>
      </c>
      <c r="P10" s="11">
        <f t="shared" si="10"/>
        <v>8.2410258767293298E-2</v>
      </c>
      <c r="Q10" s="5">
        <f t="shared" si="11"/>
        <v>-70</v>
      </c>
      <c r="S10">
        <v>-75</v>
      </c>
      <c r="T10">
        <v>614</v>
      </c>
      <c r="U10">
        <v>561</v>
      </c>
    </row>
    <row r="11" spans="1:22" x14ac:dyDescent="0.25">
      <c r="A11" s="3">
        <v>43314</v>
      </c>
      <c r="B11">
        <f>9129/2</f>
        <v>4564.5</v>
      </c>
      <c r="C11">
        <f t="shared" si="5"/>
        <v>4540.3999999999996</v>
      </c>
      <c r="D11" s="4">
        <f t="shared" si="6"/>
        <v>0.28149489137982342</v>
      </c>
      <c r="E11" s="5">
        <f t="shared" si="7"/>
        <v>-62</v>
      </c>
      <c r="F11">
        <f>7342/2</f>
        <v>3671</v>
      </c>
      <c r="G11">
        <f t="shared" si="0"/>
        <v>3847.4</v>
      </c>
      <c r="H11" s="4">
        <f t="shared" si="1"/>
        <v>0.21365660783899951</v>
      </c>
      <c r="I11" s="5">
        <f t="shared" si="2"/>
        <v>-69</v>
      </c>
      <c r="J11">
        <f>7529/2</f>
        <v>3764.5</v>
      </c>
      <c r="K11">
        <f t="shared" si="8"/>
        <v>4153.2</v>
      </c>
      <c r="L11" s="11">
        <f t="shared" si="3"/>
        <v>0.2609482401135978</v>
      </c>
      <c r="M11" s="5">
        <f t="shared" si="4"/>
        <v>-70</v>
      </c>
      <c r="N11">
        <f>3409/2</f>
        <v>1704.5</v>
      </c>
      <c r="O11">
        <f t="shared" si="9"/>
        <v>1629.9</v>
      </c>
      <c r="P11" s="11">
        <f t="shared" si="10"/>
        <v>9.3642276049087661E-2</v>
      </c>
      <c r="Q11" s="5">
        <f t="shared" si="11"/>
        <v>-69</v>
      </c>
      <c r="S11">
        <v>-74</v>
      </c>
      <c r="T11">
        <v>865</v>
      </c>
      <c r="U11">
        <v>561</v>
      </c>
    </row>
    <row r="12" spans="1:22" x14ac:dyDescent="0.25">
      <c r="A12" s="3">
        <v>43315</v>
      </c>
      <c r="B12">
        <v>5142</v>
      </c>
      <c r="C12">
        <f t="shared" si="5"/>
        <v>5096.2</v>
      </c>
      <c r="D12" s="4">
        <f t="shared" si="6"/>
        <v>0.31595327844459875</v>
      </c>
      <c r="E12" s="5">
        <f t="shared" si="7"/>
        <v>-61</v>
      </c>
      <c r="F12">
        <f>9221/2</f>
        <v>4610.5</v>
      </c>
      <c r="G12">
        <f t="shared" si="0"/>
        <v>4384.7</v>
      </c>
      <c r="H12" s="4">
        <f t="shared" si="1"/>
        <v>0.24349434121527813</v>
      </c>
      <c r="I12" s="5">
        <f t="shared" si="2"/>
        <v>-68</v>
      </c>
      <c r="J12">
        <v>6120</v>
      </c>
      <c r="K12">
        <f t="shared" si="8"/>
        <v>4342.2</v>
      </c>
      <c r="L12" s="11">
        <f t="shared" si="3"/>
        <v>0.27282323225976701</v>
      </c>
      <c r="M12" s="5">
        <f t="shared" si="4"/>
        <v>-69</v>
      </c>
      <c r="N12">
        <f>3409/2</f>
        <v>1704.5</v>
      </c>
      <c r="O12">
        <f t="shared" si="9"/>
        <v>1747.6</v>
      </c>
      <c r="P12" s="11">
        <f t="shared" si="10"/>
        <v>0.10040446752769223</v>
      </c>
      <c r="Q12" s="5">
        <f t="shared" si="11"/>
        <v>-68</v>
      </c>
      <c r="S12">
        <v>-73</v>
      </c>
      <c r="T12">
        <v>1113</v>
      </c>
      <c r="U12">
        <v>561</v>
      </c>
    </row>
    <row r="13" spans="1:22" x14ac:dyDescent="0.25">
      <c r="A13" s="3">
        <v>43316</v>
      </c>
      <c r="B13">
        <f>11210/2</f>
        <v>5605</v>
      </c>
      <c r="C13">
        <f t="shared" si="5"/>
        <v>5488.8</v>
      </c>
      <c r="D13" s="4">
        <f t="shared" si="6"/>
        <v>0.34029362166451743</v>
      </c>
      <c r="E13" s="5">
        <f t="shared" si="7"/>
        <v>-60</v>
      </c>
      <c r="F13">
        <f>9221/2</f>
        <v>4610.5</v>
      </c>
      <c r="G13">
        <f t="shared" si="0"/>
        <v>4722.6000000000004</v>
      </c>
      <c r="H13" s="4">
        <f t="shared" si="1"/>
        <v>0.26225884913979808</v>
      </c>
      <c r="I13" s="5">
        <f t="shared" si="2"/>
        <v>-67</v>
      </c>
      <c r="J13">
        <f>8062/2</f>
        <v>4031</v>
      </c>
      <c r="K13">
        <f t="shared" si="8"/>
        <v>4693.8999999999996</v>
      </c>
      <c r="L13" s="11">
        <f t="shared" si="3"/>
        <v>0.2949207705550459</v>
      </c>
      <c r="M13" s="5">
        <f t="shared" si="4"/>
        <v>-68</v>
      </c>
      <c r="N13">
        <f>3945/2</f>
        <v>1972.5</v>
      </c>
      <c r="O13">
        <f t="shared" si="9"/>
        <v>1974.2</v>
      </c>
      <c r="P13" s="11">
        <f t="shared" si="10"/>
        <v>0.11342326607528613</v>
      </c>
      <c r="Q13" s="5">
        <f t="shared" si="11"/>
        <v>-67</v>
      </c>
      <c r="S13">
        <v>-72</v>
      </c>
      <c r="T13">
        <v>1479</v>
      </c>
      <c r="U13">
        <v>561</v>
      </c>
    </row>
    <row r="14" spans="1:22" x14ac:dyDescent="0.25">
      <c r="A14" s="3">
        <v>43317</v>
      </c>
      <c r="B14">
        <f>11210/2</f>
        <v>5605</v>
      </c>
      <c r="C14">
        <f t="shared" si="5"/>
        <v>5881.4</v>
      </c>
      <c r="D14" s="4">
        <f t="shared" si="6"/>
        <v>0.36463396488443606</v>
      </c>
      <c r="E14" s="5">
        <f t="shared" si="7"/>
        <v>-59</v>
      </c>
      <c r="F14">
        <f>10721/2</f>
        <v>5360.5</v>
      </c>
      <c r="G14">
        <f t="shared" si="0"/>
        <v>5278.7</v>
      </c>
      <c r="H14" s="4">
        <f t="shared" si="1"/>
        <v>0.29314059775425655</v>
      </c>
      <c r="I14" s="5">
        <f t="shared" si="2"/>
        <v>-66</v>
      </c>
      <c r="J14">
        <f>8062/2</f>
        <v>4031</v>
      </c>
      <c r="K14">
        <f t="shared" si="8"/>
        <v>5150.7</v>
      </c>
      <c r="L14" s="11">
        <f t="shared" si="3"/>
        <v>0.32362180977393534</v>
      </c>
      <c r="M14" s="5">
        <f t="shared" si="4"/>
        <v>-67</v>
      </c>
      <c r="N14">
        <f>3945/2</f>
        <v>1972.5</v>
      </c>
      <c r="O14">
        <f t="shared" si="9"/>
        <v>2136.6999999999998</v>
      </c>
      <c r="P14" s="11">
        <f t="shared" si="10"/>
        <v>0.12275934182102312</v>
      </c>
      <c r="Q14" s="5">
        <f t="shared" si="11"/>
        <v>-66</v>
      </c>
      <c r="S14">
        <v>-71</v>
      </c>
      <c r="T14">
        <v>1795</v>
      </c>
      <c r="U14">
        <v>561</v>
      </c>
    </row>
    <row r="15" spans="1:22" x14ac:dyDescent="0.25">
      <c r="A15" s="3">
        <v>43318</v>
      </c>
      <c r="B15">
        <f>13055/2</f>
        <v>6527.5</v>
      </c>
      <c r="C15">
        <f t="shared" si="5"/>
        <v>6257.2</v>
      </c>
      <c r="D15" s="4">
        <f t="shared" si="6"/>
        <v>0.38793274476738415</v>
      </c>
      <c r="E15" s="5">
        <f t="shared" si="7"/>
        <v>-58</v>
      </c>
      <c r="F15">
        <f>10721/2</f>
        <v>5360.5</v>
      </c>
      <c r="G15">
        <f t="shared" si="0"/>
        <v>5646.9</v>
      </c>
      <c r="H15" s="4">
        <f t="shared" si="1"/>
        <v>0.31358774725945998</v>
      </c>
      <c r="I15" s="5">
        <f t="shared" si="2"/>
        <v>-65</v>
      </c>
      <c r="J15">
        <v>5523</v>
      </c>
      <c r="K15">
        <f t="shared" si="8"/>
        <v>5136.3999999999996</v>
      </c>
      <c r="L15" s="11">
        <f t="shared" si="3"/>
        <v>0.32272333153218813</v>
      </c>
      <c r="M15" s="5">
        <f t="shared" si="4"/>
        <v>-66</v>
      </c>
      <c r="N15">
        <f>5034/2</f>
        <v>2517</v>
      </c>
      <c r="O15">
        <f t="shared" si="9"/>
        <v>2459.6999999999998</v>
      </c>
      <c r="P15" s="11">
        <f t="shared" si="10"/>
        <v>0.14131658776485728</v>
      </c>
      <c r="Q15" s="5">
        <f t="shared" si="11"/>
        <v>-65</v>
      </c>
      <c r="S15">
        <v>-70</v>
      </c>
      <c r="T15">
        <v>2167</v>
      </c>
      <c r="U15">
        <v>561</v>
      </c>
    </row>
    <row r="16" spans="1:22" x14ac:dyDescent="0.25">
      <c r="A16" s="3">
        <v>43319</v>
      </c>
      <c r="B16">
        <f>13055/2</f>
        <v>6527.5</v>
      </c>
      <c r="C16">
        <f t="shared" si="5"/>
        <v>6540.4</v>
      </c>
      <c r="D16" s="4">
        <f t="shared" si="6"/>
        <v>0.40549052673345898</v>
      </c>
      <c r="E16" s="5">
        <f t="shared" si="7"/>
        <v>-57</v>
      </c>
      <c r="F16">
        <f>12903/2</f>
        <v>6451.5</v>
      </c>
      <c r="G16">
        <f t="shared" si="0"/>
        <v>6202.4</v>
      </c>
      <c r="H16" s="4">
        <f t="shared" si="1"/>
        <v>0.34443617623865741</v>
      </c>
      <c r="I16" s="5">
        <f t="shared" si="2"/>
        <v>-64</v>
      </c>
      <c r="J16">
        <f>12097/2</f>
        <v>6048.5</v>
      </c>
      <c r="K16">
        <f t="shared" si="8"/>
        <v>5728.3</v>
      </c>
      <c r="L16" s="11">
        <f t="shared" si="3"/>
        <v>0.35991279106296892</v>
      </c>
      <c r="M16" s="5">
        <f t="shared" si="4"/>
        <v>-65</v>
      </c>
      <c r="N16">
        <f>5034/2</f>
        <v>2517</v>
      </c>
      <c r="O16">
        <f t="shared" si="9"/>
        <v>2729.1</v>
      </c>
      <c r="P16" s="11">
        <f t="shared" si="10"/>
        <v>0.15679436503194374</v>
      </c>
      <c r="Q16" s="5">
        <f t="shared" si="11"/>
        <v>-64</v>
      </c>
      <c r="S16">
        <v>-69</v>
      </c>
      <c r="T16">
        <v>2458</v>
      </c>
      <c r="U16">
        <v>561</v>
      </c>
    </row>
    <row r="17" spans="1:21" x14ac:dyDescent="0.25">
      <c r="A17" s="3">
        <v>43320</v>
      </c>
      <c r="B17">
        <f>14042/2</f>
        <v>7021</v>
      </c>
      <c r="C17">
        <f t="shared" si="5"/>
        <v>6994.7</v>
      </c>
      <c r="D17" s="4">
        <f t="shared" si="6"/>
        <v>0.43365613530403729</v>
      </c>
      <c r="E17" s="5">
        <f t="shared" si="7"/>
        <v>-56</v>
      </c>
      <c r="F17">
        <f>12903/2</f>
        <v>6451.5</v>
      </c>
      <c r="G17">
        <f t="shared" si="0"/>
        <v>6607.9</v>
      </c>
      <c r="H17" s="4">
        <f t="shared" si="1"/>
        <v>0.36695469640258999</v>
      </c>
      <c r="I17" s="5">
        <f t="shared" si="2"/>
        <v>-63</v>
      </c>
      <c r="J17">
        <f>12097/2</f>
        <v>6048.5</v>
      </c>
      <c r="K17">
        <f t="shared" si="8"/>
        <v>6320.2</v>
      </c>
      <c r="L17" s="11">
        <f t="shared" si="3"/>
        <v>0.39710225059374959</v>
      </c>
      <c r="M17" s="5">
        <f t="shared" si="4"/>
        <v>-64</v>
      </c>
      <c r="N17">
        <f>6639/2</f>
        <v>3319.5</v>
      </c>
      <c r="O17">
        <f t="shared" si="9"/>
        <v>3115.1</v>
      </c>
      <c r="P17" s="11">
        <f t="shared" si="10"/>
        <v>0.17897113572643289</v>
      </c>
      <c r="Q17" s="5">
        <f t="shared" si="11"/>
        <v>-63</v>
      </c>
      <c r="S17">
        <v>-68</v>
      </c>
      <c r="T17">
        <v>2786</v>
      </c>
      <c r="U17">
        <v>561</v>
      </c>
    </row>
    <row r="18" spans="1:21" x14ac:dyDescent="0.25">
      <c r="A18" s="3">
        <v>43321</v>
      </c>
      <c r="B18">
        <f>14042/2</f>
        <v>7021</v>
      </c>
      <c r="C18">
        <f t="shared" si="5"/>
        <v>7264.5</v>
      </c>
      <c r="D18" s="4">
        <f t="shared" si="6"/>
        <v>0.45038314651324274</v>
      </c>
      <c r="E18" s="5">
        <f t="shared" si="7"/>
        <v>-55</v>
      </c>
      <c r="F18">
        <f>14776/2</f>
        <v>7388</v>
      </c>
      <c r="G18">
        <f t="shared" si="0"/>
        <v>7200.1</v>
      </c>
      <c r="H18" s="4">
        <f t="shared" si="1"/>
        <v>0.39984117640525563</v>
      </c>
      <c r="I18" s="5">
        <f t="shared" si="2"/>
        <v>-62</v>
      </c>
      <c r="J18">
        <f>13981/2</f>
        <v>6990.5</v>
      </c>
      <c r="K18">
        <f t="shared" si="8"/>
        <v>6696.3</v>
      </c>
      <c r="L18" s="11">
        <f t="shared" si="3"/>
        <v>0.42073285665816362</v>
      </c>
      <c r="M18" s="5">
        <f t="shared" si="4"/>
        <v>-63</v>
      </c>
      <c r="N18">
        <f>6639/2</f>
        <v>3319.5</v>
      </c>
      <c r="O18">
        <f t="shared" si="9"/>
        <v>3392.2</v>
      </c>
      <c r="P18" s="11">
        <f t="shared" si="10"/>
        <v>0.19489129935193272</v>
      </c>
      <c r="Q18" s="5">
        <f t="shared" si="11"/>
        <v>-62</v>
      </c>
      <c r="S18">
        <v>-67</v>
      </c>
      <c r="T18">
        <v>3068</v>
      </c>
      <c r="U18">
        <v>561</v>
      </c>
    </row>
    <row r="19" spans="1:21" x14ac:dyDescent="0.25">
      <c r="A19" s="3">
        <v>43322</v>
      </c>
      <c r="B19">
        <f>15753/2</f>
        <v>7876.5</v>
      </c>
      <c r="C19">
        <f t="shared" si="5"/>
        <v>7691.8</v>
      </c>
      <c r="D19" s="4">
        <f t="shared" si="6"/>
        <v>0.47687481400654697</v>
      </c>
      <c r="E19" s="5">
        <f t="shared" si="7"/>
        <v>-54</v>
      </c>
      <c r="F19">
        <f>14776/2</f>
        <v>7388</v>
      </c>
      <c r="G19">
        <f t="shared" si="0"/>
        <v>7574.1</v>
      </c>
      <c r="H19" s="4">
        <f t="shared" si="1"/>
        <v>0.42061041571798258</v>
      </c>
      <c r="I19" s="5">
        <f t="shared" si="2"/>
        <v>-61</v>
      </c>
      <c r="J19">
        <f>13981/2</f>
        <v>6990.5</v>
      </c>
      <c r="K19">
        <f t="shared" si="8"/>
        <v>6967.3</v>
      </c>
      <c r="L19" s="11">
        <f t="shared" si="3"/>
        <v>0.43775996179896709</v>
      </c>
      <c r="M19" s="5">
        <f t="shared" si="4"/>
        <v>-62</v>
      </c>
      <c r="N19">
        <f>7805/2</f>
        <v>3902.5</v>
      </c>
      <c r="O19">
        <f t="shared" si="9"/>
        <v>3854.8</v>
      </c>
      <c r="P19" s="11">
        <f t="shared" si="10"/>
        <v>0.22146895252102775</v>
      </c>
      <c r="Q19" s="5">
        <f t="shared" si="11"/>
        <v>-61</v>
      </c>
      <c r="S19">
        <v>-66</v>
      </c>
      <c r="T19">
        <v>3427</v>
      </c>
      <c r="U19">
        <v>561</v>
      </c>
    </row>
    <row r="20" spans="1:21" x14ac:dyDescent="0.25">
      <c r="A20" s="3">
        <v>43323</v>
      </c>
      <c r="B20">
        <f>15753/2</f>
        <v>7876.5</v>
      </c>
      <c r="C20">
        <f t="shared" si="5"/>
        <v>8020.4</v>
      </c>
      <c r="D20" s="4">
        <f t="shared" si="6"/>
        <v>0.49724729689514924</v>
      </c>
      <c r="E20" s="5">
        <f t="shared" si="7"/>
        <v>-53</v>
      </c>
      <c r="F20">
        <f>16643/2</f>
        <v>8321.5</v>
      </c>
      <c r="G20">
        <f t="shared" si="0"/>
        <v>8091.6</v>
      </c>
      <c r="H20" s="4">
        <f t="shared" si="1"/>
        <v>0.44934860113064629</v>
      </c>
      <c r="I20" s="5">
        <f t="shared" si="2"/>
        <v>-60</v>
      </c>
      <c r="J20">
        <f>14807/2</f>
        <v>7403.5</v>
      </c>
      <c r="K20">
        <f t="shared" si="8"/>
        <v>7415.7</v>
      </c>
      <c r="L20" s="11">
        <f t="shared" si="3"/>
        <v>0.46593322358913786</v>
      </c>
      <c r="M20" s="5">
        <f t="shared" si="4"/>
        <v>-61</v>
      </c>
      <c r="N20">
        <f>7805/2</f>
        <v>3902.5</v>
      </c>
      <c r="O20">
        <f t="shared" si="9"/>
        <v>4156.8999999999996</v>
      </c>
      <c r="P20" s="11">
        <f t="shared" si="10"/>
        <v>0.23882543549202556</v>
      </c>
      <c r="Q20" s="5">
        <f t="shared" si="11"/>
        <v>-60</v>
      </c>
      <c r="S20">
        <v>-65</v>
      </c>
      <c r="T20">
        <v>3773</v>
      </c>
      <c r="U20">
        <v>561</v>
      </c>
    </row>
    <row r="21" spans="1:21" x14ac:dyDescent="0.25">
      <c r="A21" s="3">
        <v>43324</v>
      </c>
      <c r="B21">
        <f>17328/2</f>
        <v>8664</v>
      </c>
      <c r="C21">
        <f t="shared" si="5"/>
        <v>8386.2000000000007</v>
      </c>
      <c r="D21" s="4">
        <f t="shared" si="6"/>
        <v>0.51992609860132921</v>
      </c>
      <c r="E21" s="5">
        <f t="shared" si="7"/>
        <v>-52</v>
      </c>
      <c r="F21">
        <f>16643/2</f>
        <v>8321.5</v>
      </c>
      <c r="G21">
        <f t="shared" si="0"/>
        <v>8421.7999999999993</v>
      </c>
      <c r="H21" s="4">
        <f t="shared" si="1"/>
        <v>0.46768550706931589</v>
      </c>
      <c r="I21" s="5">
        <f t="shared" si="2"/>
        <v>-59</v>
      </c>
      <c r="J21">
        <f>14807/2</f>
        <v>7403.5</v>
      </c>
      <c r="K21">
        <f t="shared" si="8"/>
        <v>7675.7</v>
      </c>
      <c r="L21" s="11">
        <f t="shared" si="3"/>
        <v>0.48226919162090504</v>
      </c>
      <c r="M21" s="5">
        <f t="shared" si="4"/>
        <v>-60</v>
      </c>
      <c r="N21">
        <f>9660/2</f>
        <v>4830</v>
      </c>
      <c r="O21">
        <f t="shared" si="9"/>
        <v>4621.7</v>
      </c>
      <c r="P21" s="11">
        <f t="shared" si="10"/>
        <v>0.26552948476352439</v>
      </c>
      <c r="Q21" s="5">
        <f t="shared" si="11"/>
        <v>-59</v>
      </c>
      <c r="S21">
        <v>-64</v>
      </c>
      <c r="T21">
        <v>4185</v>
      </c>
      <c r="U21">
        <v>561</v>
      </c>
    </row>
    <row r="22" spans="1:21" x14ac:dyDescent="0.25">
      <c r="A22" s="3">
        <v>43325</v>
      </c>
      <c r="B22">
        <f>17328/2</f>
        <v>8664</v>
      </c>
      <c r="C22">
        <f t="shared" si="5"/>
        <v>8660.2999999999993</v>
      </c>
      <c r="D22" s="4">
        <f t="shared" si="6"/>
        <v>0.53691970042654491</v>
      </c>
      <c r="E22" s="5">
        <f t="shared" si="7"/>
        <v>-51</v>
      </c>
      <c r="F22">
        <f>18078/2</f>
        <v>9039</v>
      </c>
      <c r="G22">
        <f t="shared" si="0"/>
        <v>8800.6</v>
      </c>
      <c r="H22" s="4">
        <f t="shared" si="1"/>
        <v>0.4887213034641314</v>
      </c>
      <c r="I22" s="5">
        <f t="shared" si="2"/>
        <v>-58</v>
      </c>
      <c r="J22">
        <f>16581/2</f>
        <v>8290.5</v>
      </c>
      <c r="K22">
        <f t="shared" si="8"/>
        <v>8117.3</v>
      </c>
      <c r="L22" s="11">
        <f t="shared" si="3"/>
        <v>0.51001520501639885</v>
      </c>
      <c r="M22" s="5">
        <f t="shared" si="4"/>
        <v>-59</v>
      </c>
      <c r="N22">
        <f>9660/2</f>
        <v>4830</v>
      </c>
      <c r="O22">
        <f t="shared" si="9"/>
        <v>4969.8999999999996</v>
      </c>
      <c r="P22" s="11">
        <f t="shared" si="10"/>
        <v>0.28553454060762051</v>
      </c>
      <c r="Q22" s="5">
        <f t="shared" si="11"/>
        <v>-58</v>
      </c>
      <c r="S22">
        <v>-63</v>
      </c>
      <c r="T22">
        <v>4581</v>
      </c>
      <c r="U22">
        <v>561</v>
      </c>
    </row>
    <row r="23" spans="1:21" x14ac:dyDescent="0.25">
      <c r="A23" s="3">
        <v>43326</v>
      </c>
      <c r="B23">
        <v>8850</v>
      </c>
      <c r="C23">
        <f t="shared" si="5"/>
        <v>9040.4</v>
      </c>
      <c r="D23" s="4">
        <f t="shared" si="6"/>
        <v>0.56048507092550337</v>
      </c>
      <c r="E23" s="5">
        <f t="shared" si="7"/>
        <v>-50</v>
      </c>
      <c r="F23">
        <f>18078/2</f>
        <v>9039</v>
      </c>
      <c r="G23">
        <f t="shared" si="0"/>
        <v>9055.9</v>
      </c>
      <c r="H23" s="4">
        <f t="shared" si="1"/>
        <v>0.50289880826771205</v>
      </c>
      <c r="I23" s="5">
        <f t="shared" si="2"/>
        <v>-57</v>
      </c>
      <c r="J23">
        <f>16581/2</f>
        <v>8290.5</v>
      </c>
      <c r="K23">
        <f t="shared" si="8"/>
        <v>8476.2999999999993</v>
      </c>
      <c r="L23" s="11">
        <f t="shared" si="3"/>
        <v>0.53257140702949268</v>
      </c>
      <c r="M23" s="5">
        <f t="shared" si="4"/>
        <v>-58</v>
      </c>
      <c r="N23">
        <f>11287/2</f>
        <v>5643.5</v>
      </c>
      <c r="O23">
        <f t="shared" si="9"/>
        <v>5444.3</v>
      </c>
      <c r="P23" s="11">
        <f t="shared" si="10"/>
        <v>0.31279013650779064</v>
      </c>
      <c r="Q23" s="5">
        <f t="shared" si="11"/>
        <v>-57</v>
      </c>
      <c r="S23">
        <v>-62</v>
      </c>
      <c r="T23">
        <v>7172</v>
      </c>
      <c r="U23">
        <v>561</v>
      </c>
    </row>
    <row r="24" spans="1:21" x14ac:dyDescent="0.25">
      <c r="A24" s="3">
        <v>43327</v>
      </c>
      <c r="B24">
        <v>9247</v>
      </c>
      <c r="C24">
        <f t="shared" si="5"/>
        <v>9293.4</v>
      </c>
      <c r="D24" s="4">
        <f t="shared" si="6"/>
        <v>0.57617051879773828</v>
      </c>
      <c r="E24" s="5">
        <f t="shared" si="7"/>
        <v>-49</v>
      </c>
      <c r="F24">
        <v>9282</v>
      </c>
      <c r="G24">
        <f t="shared" si="0"/>
        <v>9431.6</v>
      </c>
      <c r="H24" s="4">
        <f t="shared" si="1"/>
        <v>0.52376245321367876</v>
      </c>
      <c r="I24" s="5">
        <f t="shared" si="2"/>
        <v>-56</v>
      </c>
      <c r="J24">
        <f>18397/2</f>
        <v>9198.5</v>
      </c>
      <c r="K24">
        <f t="shared" si="8"/>
        <v>8899.6</v>
      </c>
      <c r="L24" s="11">
        <f t="shared" si="3"/>
        <v>0.55916761959813521</v>
      </c>
      <c r="M24" s="5">
        <f t="shared" si="4"/>
        <v>-57</v>
      </c>
      <c r="N24">
        <f>11287/2</f>
        <v>5643.5</v>
      </c>
      <c r="O24">
        <f t="shared" si="9"/>
        <v>5733.2</v>
      </c>
      <c r="P24" s="11">
        <f t="shared" si="10"/>
        <v>0.32938824286436552</v>
      </c>
      <c r="Q24" s="5">
        <f t="shared" si="11"/>
        <v>-56</v>
      </c>
      <c r="S24">
        <v>-61</v>
      </c>
      <c r="T24">
        <v>7583</v>
      </c>
      <c r="U24">
        <v>561</v>
      </c>
    </row>
    <row r="25" spans="1:21" x14ac:dyDescent="0.25">
      <c r="A25" s="3">
        <v>43328</v>
      </c>
      <c r="B25">
        <v>9777</v>
      </c>
      <c r="C25">
        <f t="shared" si="5"/>
        <v>9571.2000000000007</v>
      </c>
      <c r="D25" s="4">
        <f t="shared" si="6"/>
        <v>0.59339351254835837</v>
      </c>
      <c r="E25" s="5">
        <f t="shared" si="7"/>
        <v>-48</v>
      </c>
      <c r="F25">
        <v>9598</v>
      </c>
      <c r="G25">
        <f t="shared" si="0"/>
        <v>9596.7999999999993</v>
      </c>
      <c r="H25" s="4">
        <f t="shared" si="1"/>
        <v>0.53293645945555712</v>
      </c>
      <c r="I25" s="5">
        <f t="shared" si="2"/>
        <v>-55</v>
      </c>
      <c r="J25">
        <f>18397/2</f>
        <v>9198.5</v>
      </c>
      <c r="K25">
        <f t="shared" si="8"/>
        <v>9096.2999999999993</v>
      </c>
      <c r="L25" s="11">
        <f t="shared" si="3"/>
        <v>0.57152640772062979</v>
      </c>
      <c r="M25" s="5">
        <f t="shared" si="4"/>
        <v>-56</v>
      </c>
      <c r="N25">
        <f>12549/2</f>
        <v>6274.5</v>
      </c>
      <c r="O25">
        <f t="shared" si="9"/>
        <v>6181.5</v>
      </c>
      <c r="P25" s="11">
        <f t="shared" si="10"/>
        <v>0.35514432136783569</v>
      </c>
      <c r="Q25" s="5">
        <f t="shared" si="11"/>
        <v>-55</v>
      </c>
      <c r="S25">
        <v>-60</v>
      </c>
      <c r="T25">
        <v>7972</v>
      </c>
      <c r="U25">
        <v>561</v>
      </c>
    </row>
    <row r="26" spans="1:21" x14ac:dyDescent="0.25">
      <c r="A26" s="3">
        <v>43329</v>
      </c>
      <c r="B26">
        <v>9929</v>
      </c>
      <c r="C26">
        <f t="shared" si="5"/>
        <v>9842.2000000000007</v>
      </c>
      <c r="D26" s="4">
        <f t="shared" si="6"/>
        <v>0.61019492113877594</v>
      </c>
      <c r="E26" s="5">
        <f t="shared" si="7"/>
        <v>-47</v>
      </c>
      <c r="F26">
        <v>10200</v>
      </c>
      <c r="G26">
        <f t="shared" si="0"/>
        <v>9916.7999999999993</v>
      </c>
      <c r="H26" s="4">
        <f t="shared" si="1"/>
        <v>0.55070693159478867</v>
      </c>
      <c r="I26" s="5">
        <f t="shared" si="2"/>
        <v>-54</v>
      </c>
      <c r="J26">
        <v>9520</v>
      </c>
      <c r="K26">
        <f t="shared" si="8"/>
        <v>9403.2000000000007</v>
      </c>
      <c r="L26" s="11">
        <f t="shared" si="3"/>
        <v>0.59080913306274274</v>
      </c>
      <c r="M26" s="5">
        <f t="shared" si="4"/>
        <v>-55</v>
      </c>
      <c r="N26">
        <f>12549/2</f>
        <v>6274.5</v>
      </c>
      <c r="O26">
        <f t="shared" si="9"/>
        <v>6467.1</v>
      </c>
      <c r="P26" s="11">
        <f t="shared" si="10"/>
        <v>0.37155283357080487</v>
      </c>
      <c r="Q26" s="5">
        <f t="shared" si="11"/>
        <v>-54</v>
      </c>
      <c r="S26">
        <v>-59</v>
      </c>
      <c r="T26">
        <v>8357</v>
      </c>
      <c r="U26">
        <v>561</v>
      </c>
    </row>
    <row r="27" spans="1:21" x14ac:dyDescent="0.25">
      <c r="A27" s="3">
        <v>43330</v>
      </c>
      <c r="B27">
        <v>10053</v>
      </c>
      <c r="C27">
        <f t="shared" si="5"/>
        <v>10057.4</v>
      </c>
      <c r="D27" s="4">
        <f t="shared" si="6"/>
        <v>0.62353685150282712</v>
      </c>
      <c r="E27" s="5">
        <f t="shared" si="7"/>
        <v>-46</v>
      </c>
      <c r="F27">
        <v>9865</v>
      </c>
      <c r="G27">
        <f t="shared" si="0"/>
        <v>10170.200000000001</v>
      </c>
      <c r="H27" s="4">
        <f t="shared" si="1"/>
        <v>0.56477892422004283</v>
      </c>
      <c r="I27" s="5">
        <f t="shared" si="2"/>
        <v>-53</v>
      </c>
      <c r="J27">
        <v>9274</v>
      </c>
      <c r="K27">
        <f t="shared" si="8"/>
        <v>9581.5</v>
      </c>
      <c r="L27" s="11">
        <f t="shared" si="3"/>
        <v>0.6020118372937584</v>
      </c>
      <c r="M27" s="5">
        <f t="shared" si="4"/>
        <v>-54</v>
      </c>
      <c r="N27">
        <f>14143/2</f>
        <v>7071.5</v>
      </c>
      <c r="O27">
        <f t="shared" si="9"/>
        <v>6882.6</v>
      </c>
      <c r="P27" s="11">
        <f t="shared" si="10"/>
        <v>0.39542446109298163</v>
      </c>
      <c r="Q27" s="5">
        <f t="shared" si="11"/>
        <v>-53</v>
      </c>
      <c r="S27">
        <v>-58</v>
      </c>
      <c r="T27">
        <v>8726</v>
      </c>
      <c r="U27">
        <v>561</v>
      </c>
    </row>
    <row r="28" spans="1:21" x14ac:dyDescent="0.25">
      <c r="A28" s="3">
        <v>43331</v>
      </c>
      <c r="B28">
        <v>10205</v>
      </c>
      <c r="C28">
        <f t="shared" si="5"/>
        <v>10258.200000000001</v>
      </c>
      <c r="D28" s="4">
        <f t="shared" si="6"/>
        <v>0.63598601329233218</v>
      </c>
      <c r="E28" s="5">
        <f t="shared" si="7"/>
        <v>-45</v>
      </c>
      <c r="F28">
        <v>10639</v>
      </c>
      <c r="G28">
        <f t="shared" si="0"/>
        <v>10400.200000000001</v>
      </c>
      <c r="H28" s="4">
        <f t="shared" si="1"/>
        <v>0.57755145107011563</v>
      </c>
      <c r="I28" s="5">
        <f t="shared" si="2"/>
        <v>-52</v>
      </c>
      <c r="J28">
        <v>9825</v>
      </c>
      <c r="K28">
        <f t="shared" si="8"/>
        <v>9882.4</v>
      </c>
      <c r="L28" s="11">
        <f t="shared" si="3"/>
        <v>0.62091757875821507</v>
      </c>
      <c r="M28" s="5">
        <f t="shared" si="4"/>
        <v>-53</v>
      </c>
      <c r="N28">
        <f>14143/2</f>
        <v>7071.5</v>
      </c>
      <c r="O28">
        <f t="shared" si="9"/>
        <v>7236.5</v>
      </c>
      <c r="P28" s="11">
        <f t="shared" si="10"/>
        <v>0.4157569977478513</v>
      </c>
      <c r="Q28" s="5">
        <f t="shared" si="11"/>
        <v>-52</v>
      </c>
      <c r="S28">
        <v>-57</v>
      </c>
      <c r="T28">
        <v>9066</v>
      </c>
      <c r="U28">
        <v>561</v>
      </c>
    </row>
    <row r="29" spans="1:21" x14ac:dyDescent="0.25">
      <c r="A29" s="3">
        <v>43332</v>
      </c>
      <c r="B29">
        <v>10323</v>
      </c>
      <c r="C29">
        <f t="shared" si="5"/>
        <v>10430.799999999999</v>
      </c>
      <c r="D29" s="4">
        <f t="shared" si="6"/>
        <v>0.6466868366233508</v>
      </c>
      <c r="E29" s="5">
        <f t="shared" si="7"/>
        <v>-44</v>
      </c>
      <c r="F29">
        <v>10549</v>
      </c>
      <c r="G29">
        <f t="shared" si="0"/>
        <v>10443</v>
      </c>
      <c r="H29" s="4">
        <f t="shared" si="1"/>
        <v>0.57992825171873785</v>
      </c>
      <c r="I29" s="5">
        <f t="shared" si="2"/>
        <v>-51</v>
      </c>
      <c r="J29">
        <v>10090</v>
      </c>
      <c r="K29">
        <f t="shared" si="8"/>
        <v>10220</v>
      </c>
      <c r="L29" s="11">
        <f t="shared" si="3"/>
        <v>0.64212920494100201</v>
      </c>
      <c r="M29" s="5">
        <f t="shared" si="4"/>
        <v>-52</v>
      </c>
      <c r="N29">
        <v>7721</v>
      </c>
      <c r="O29">
        <f t="shared" si="9"/>
        <v>7679.6</v>
      </c>
      <c r="P29" s="11">
        <f t="shared" si="10"/>
        <v>0.4412143218274579</v>
      </c>
      <c r="Q29" s="5">
        <f t="shared" si="11"/>
        <v>-51</v>
      </c>
      <c r="S29">
        <v>-56</v>
      </c>
      <c r="T29">
        <v>9352</v>
      </c>
      <c r="U29">
        <v>561</v>
      </c>
    </row>
    <row r="30" spans="1:21" x14ac:dyDescent="0.25">
      <c r="A30" s="3">
        <v>43333</v>
      </c>
      <c r="B30">
        <v>10781</v>
      </c>
      <c r="C30">
        <f t="shared" si="5"/>
        <v>10604.4</v>
      </c>
      <c r="D30" s="4">
        <f t="shared" si="6"/>
        <v>0.65744965777204634</v>
      </c>
      <c r="E30" s="5">
        <f t="shared" si="7"/>
        <v>-43</v>
      </c>
      <c r="F30">
        <v>10748</v>
      </c>
      <c r="G30">
        <f t="shared" si="0"/>
        <v>10685.4</v>
      </c>
      <c r="H30" s="4">
        <f t="shared" si="1"/>
        <v>0.59338938436420574</v>
      </c>
      <c r="I30" s="5">
        <f t="shared" si="2"/>
        <v>-50</v>
      </c>
      <c r="J30">
        <v>10703</v>
      </c>
      <c r="K30">
        <f t="shared" si="8"/>
        <v>10580.2</v>
      </c>
      <c r="L30" s="11">
        <f t="shared" si="3"/>
        <v>0.6647608037296272</v>
      </c>
      <c r="M30" s="5">
        <f t="shared" si="4"/>
        <v>-51</v>
      </c>
      <c r="N30">
        <v>8044</v>
      </c>
      <c r="O30">
        <f t="shared" si="9"/>
        <v>8042.5</v>
      </c>
      <c r="P30" s="11">
        <f t="shared" si="10"/>
        <v>0.46206393344670682</v>
      </c>
      <c r="Q30" s="5">
        <f t="shared" si="11"/>
        <v>-50</v>
      </c>
      <c r="S30">
        <v>-55</v>
      </c>
      <c r="T30">
        <v>9588</v>
      </c>
      <c r="U30">
        <v>561</v>
      </c>
    </row>
    <row r="31" spans="1:21" x14ac:dyDescent="0.25">
      <c r="A31" s="3">
        <v>43334</v>
      </c>
      <c r="B31">
        <v>10792</v>
      </c>
      <c r="C31">
        <f t="shared" si="5"/>
        <v>10725</v>
      </c>
      <c r="D31" s="4">
        <f t="shared" si="6"/>
        <v>0.6649265945838706</v>
      </c>
      <c r="E31" s="5">
        <f t="shared" si="7"/>
        <v>-42</v>
      </c>
      <c r="F31">
        <v>10414</v>
      </c>
      <c r="G31">
        <f t="shared" si="0"/>
        <v>10856</v>
      </c>
      <c r="H31" s="4">
        <f t="shared" si="1"/>
        <v>0.60286326732343365</v>
      </c>
      <c r="I31" s="5">
        <f t="shared" si="2"/>
        <v>-49</v>
      </c>
      <c r="J31">
        <v>11208</v>
      </c>
      <c r="K31">
        <f t="shared" si="8"/>
        <v>10913.8</v>
      </c>
      <c r="L31" s="11">
        <f t="shared" si="3"/>
        <v>0.68572110732730995</v>
      </c>
      <c r="M31" s="5">
        <f t="shared" si="4"/>
        <v>-50</v>
      </c>
      <c r="N31">
        <v>8490</v>
      </c>
      <c r="O31">
        <f t="shared" si="9"/>
        <v>8437</v>
      </c>
      <c r="P31" s="11">
        <f t="shared" si="10"/>
        <v>0.48472905271866529</v>
      </c>
      <c r="Q31" s="5">
        <f t="shared" si="11"/>
        <v>-49</v>
      </c>
      <c r="S31">
        <v>-54</v>
      </c>
      <c r="T31">
        <v>9837</v>
      </c>
      <c r="U31">
        <v>561</v>
      </c>
    </row>
    <row r="32" spans="1:21" x14ac:dyDescent="0.25">
      <c r="A32" s="3">
        <v>43335</v>
      </c>
      <c r="B32">
        <v>10921</v>
      </c>
      <c r="C32">
        <f t="shared" si="5"/>
        <v>10877.8</v>
      </c>
      <c r="D32" s="4">
        <f t="shared" si="6"/>
        <v>0.67439986112488837</v>
      </c>
      <c r="E32" s="5">
        <f t="shared" si="7"/>
        <v>-41</v>
      </c>
      <c r="F32">
        <v>11077</v>
      </c>
      <c r="G32">
        <f t="shared" si="0"/>
        <v>10973.8</v>
      </c>
      <c r="H32" s="4">
        <f t="shared" si="1"/>
        <v>0.6094050223796883</v>
      </c>
      <c r="I32" s="5">
        <f t="shared" si="2"/>
        <v>-48</v>
      </c>
      <c r="J32">
        <v>11075</v>
      </c>
      <c r="K32">
        <f t="shared" si="8"/>
        <v>11303</v>
      </c>
      <c r="L32" s="11">
        <f t="shared" si="3"/>
        <v>0.71017479485793999</v>
      </c>
      <c r="M32" s="5">
        <f t="shared" si="4"/>
        <v>-49</v>
      </c>
      <c r="N32">
        <v>8886</v>
      </c>
      <c r="O32">
        <f t="shared" si="9"/>
        <v>8718</v>
      </c>
      <c r="P32" s="11">
        <f t="shared" si="10"/>
        <v>0.50087328216206284</v>
      </c>
      <c r="Q32" s="5">
        <f t="shared" si="11"/>
        <v>-48</v>
      </c>
      <c r="S32">
        <v>-53</v>
      </c>
      <c r="T32">
        <v>10114</v>
      </c>
      <c r="U32">
        <v>561</v>
      </c>
    </row>
    <row r="33" spans="1:21" x14ac:dyDescent="0.25">
      <c r="A33" s="3">
        <v>43336</v>
      </c>
      <c r="B33">
        <v>10808</v>
      </c>
      <c r="C33">
        <f t="shared" si="5"/>
        <v>10992.4</v>
      </c>
      <c r="D33" s="4">
        <f t="shared" si="6"/>
        <v>0.68150481103065164</v>
      </c>
      <c r="E33" s="5">
        <f t="shared" si="7"/>
        <v>-40</v>
      </c>
      <c r="F33">
        <v>11492</v>
      </c>
      <c r="G33">
        <f t="shared" si="0"/>
        <v>11135.8</v>
      </c>
      <c r="H33" s="4">
        <f t="shared" si="1"/>
        <v>0.61840132390017433</v>
      </c>
      <c r="I33" s="5">
        <f t="shared" si="2"/>
        <v>-47</v>
      </c>
      <c r="J33">
        <v>11493</v>
      </c>
      <c r="K33">
        <f t="shared" si="8"/>
        <v>11415.6</v>
      </c>
      <c r="L33" s="11">
        <f t="shared" si="3"/>
        <v>0.71724952562862065</v>
      </c>
      <c r="M33" s="5">
        <f t="shared" si="4"/>
        <v>-48</v>
      </c>
      <c r="N33">
        <v>9044</v>
      </c>
      <c r="O33">
        <f t="shared" si="9"/>
        <v>8921.7999999999993</v>
      </c>
      <c r="P33" s="11">
        <f t="shared" si="10"/>
        <v>0.51258215746656244</v>
      </c>
      <c r="Q33" s="5">
        <f t="shared" si="11"/>
        <v>-47</v>
      </c>
      <c r="S33">
        <v>-52</v>
      </c>
      <c r="T33">
        <v>10398</v>
      </c>
      <c r="U33">
        <v>561</v>
      </c>
    </row>
    <row r="34" spans="1:21" x14ac:dyDescent="0.25">
      <c r="A34" s="3">
        <v>43337</v>
      </c>
      <c r="B34">
        <v>11087</v>
      </c>
      <c r="C34">
        <f t="shared" si="5"/>
        <v>11118</v>
      </c>
      <c r="D34" s="4">
        <f t="shared" si="6"/>
        <v>0.68929173693085999</v>
      </c>
      <c r="E34" s="5">
        <f t="shared" si="7"/>
        <v>-39</v>
      </c>
      <c r="F34">
        <v>11138</v>
      </c>
      <c r="G34">
        <f t="shared" si="0"/>
        <v>11301.8</v>
      </c>
      <c r="H34" s="4">
        <f t="shared" si="1"/>
        <v>0.62761975632240075</v>
      </c>
      <c r="I34" s="5">
        <f t="shared" si="2"/>
        <v>-46</v>
      </c>
      <c r="J34">
        <v>12036</v>
      </c>
      <c r="K34">
        <f t="shared" si="8"/>
        <v>11611.4</v>
      </c>
      <c r="L34" s="11">
        <f t="shared" si="3"/>
        <v>0.72955176616946682</v>
      </c>
      <c r="M34" s="5">
        <f t="shared" si="4"/>
        <v>-47</v>
      </c>
      <c r="N34">
        <v>9126</v>
      </c>
      <c r="O34">
        <f t="shared" si="9"/>
        <v>9158.7999999999993</v>
      </c>
      <c r="P34" s="11">
        <f t="shared" si="10"/>
        <v>0.52619846486188349</v>
      </c>
      <c r="Q34" s="5">
        <f t="shared" si="11"/>
        <v>-46</v>
      </c>
      <c r="S34">
        <v>-51</v>
      </c>
      <c r="T34">
        <v>9568</v>
      </c>
      <c r="U34">
        <v>458</v>
      </c>
    </row>
    <row r="35" spans="1:21" x14ac:dyDescent="0.25">
      <c r="A35" s="3">
        <v>43338</v>
      </c>
      <c r="B35">
        <v>11354</v>
      </c>
      <c r="C35">
        <f t="shared" si="5"/>
        <v>11206.8</v>
      </c>
      <c r="D35" s="4">
        <f t="shared" si="6"/>
        <v>0.6947971431405614</v>
      </c>
      <c r="E35" s="5">
        <f t="shared" si="7"/>
        <v>-38</v>
      </c>
      <c r="F35">
        <v>11558</v>
      </c>
      <c r="G35">
        <f t="shared" si="0"/>
        <v>11444</v>
      </c>
      <c r="H35" s="4">
        <f t="shared" si="1"/>
        <v>0.63551650987927177</v>
      </c>
      <c r="I35" s="5">
        <f t="shared" si="2"/>
        <v>-45</v>
      </c>
      <c r="J35">
        <v>11266</v>
      </c>
      <c r="K35">
        <f t="shared" si="8"/>
        <v>11893.2</v>
      </c>
      <c r="L35" s="11">
        <f t="shared" si="3"/>
        <v>0.74725744229005142</v>
      </c>
      <c r="M35" s="5">
        <f t="shared" si="4"/>
        <v>-46</v>
      </c>
      <c r="N35">
        <v>9063</v>
      </c>
      <c r="O35">
        <f t="shared" si="9"/>
        <v>9360.7999999999993</v>
      </c>
      <c r="P35" s="11">
        <f t="shared" si="10"/>
        <v>0.53780392517350739</v>
      </c>
      <c r="Q35" s="5">
        <f t="shared" si="11"/>
        <v>-45</v>
      </c>
      <c r="S35">
        <v>-50</v>
      </c>
      <c r="T35">
        <v>9881</v>
      </c>
      <c r="U35">
        <v>458</v>
      </c>
    </row>
    <row r="36" spans="1:21" x14ac:dyDescent="0.25">
      <c r="A36" s="3">
        <v>43339</v>
      </c>
      <c r="B36">
        <v>11420</v>
      </c>
      <c r="C36">
        <f t="shared" si="5"/>
        <v>11392.2</v>
      </c>
      <c r="D36" s="4">
        <f t="shared" si="6"/>
        <v>0.70629153853784354</v>
      </c>
      <c r="E36" s="5">
        <f t="shared" si="7"/>
        <v>-37</v>
      </c>
      <c r="F36">
        <v>11244</v>
      </c>
      <c r="G36">
        <f t="shared" si="0"/>
        <v>11560.6</v>
      </c>
      <c r="H36" s="4">
        <f t="shared" si="1"/>
        <v>0.64199162566500434</v>
      </c>
      <c r="I36" s="5">
        <f t="shared" si="2"/>
        <v>-44</v>
      </c>
      <c r="J36">
        <v>12187</v>
      </c>
      <c r="K36">
        <f t="shared" si="8"/>
        <v>12068.2</v>
      </c>
      <c r="L36" s="11">
        <f t="shared" si="3"/>
        <v>0.75825280538835627</v>
      </c>
      <c r="M36" s="5">
        <f t="shared" si="4"/>
        <v>-45</v>
      </c>
      <c r="N36">
        <v>9675</v>
      </c>
      <c r="O36">
        <f t="shared" si="9"/>
        <v>9579</v>
      </c>
      <c r="P36" s="11">
        <f t="shared" si="10"/>
        <v>0.55034012042101399</v>
      </c>
      <c r="Q36" s="5">
        <f t="shared" si="11"/>
        <v>-44</v>
      </c>
      <c r="S36">
        <v>-49</v>
      </c>
      <c r="T36">
        <v>10199</v>
      </c>
      <c r="U36">
        <v>458</v>
      </c>
    </row>
    <row r="37" spans="1:21" x14ac:dyDescent="0.25">
      <c r="A37" s="3">
        <v>43340</v>
      </c>
      <c r="B37">
        <v>11365</v>
      </c>
      <c r="C37">
        <f t="shared" si="5"/>
        <v>11514.6</v>
      </c>
      <c r="D37" s="4">
        <f t="shared" si="6"/>
        <v>0.71388007142148602</v>
      </c>
      <c r="E37" s="5">
        <f t="shared" si="7"/>
        <v>-36</v>
      </c>
      <c r="F37">
        <v>11788</v>
      </c>
      <c r="G37">
        <f t="shared" si="0"/>
        <v>11733.8</v>
      </c>
      <c r="H37" s="4">
        <f t="shared" si="1"/>
        <v>0.65160989371036337</v>
      </c>
      <c r="I37" s="5">
        <f t="shared" si="2"/>
        <v>-43</v>
      </c>
      <c r="J37">
        <v>12484</v>
      </c>
      <c r="K37">
        <f t="shared" si="8"/>
        <v>12153.6</v>
      </c>
      <c r="L37" s="11">
        <f t="shared" si="3"/>
        <v>0.76361854258032902</v>
      </c>
      <c r="M37" s="5">
        <f t="shared" si="4"/>
        <v>-44</v>
      </c>
      <c r="N37">
        <v>9896</v>
      </c>
      <c r="O37">
        <f t="shared" si="9"/>
        <v>9741.2000000000007</v>
      </c>
      <c r="P37" s="11">
        <f t="shared" si="10"/>
        <v>0.55965896033460505</v>
      </c>
      <c r="Q37" s="5">
        <f t="shared" si="11"/>
        <v>-43</v>
      </c>
      <c r="S37">
        <v>-48</v>
      </c>
      <c r="T37">
        <v>10369</v>
      </c>
      <c r="U37">
        <v>458</v>
      </c>
    </row>
    <row r="38" spans="1:21" x14ac:dyDescent="0.25">
      <c r="A38" s="3">
        <v>43341</v>
      </c>
      <c r="B38">
        <v>11735</v>
      </c>
      <c r="C38">
        <f t="shared" si="5"/>
        <v>11679.8</v>
      </c>
      <c r="D38" s="4">
        <f t="shared" si="6"/>
        <v>0.7241221109016962</v>
      </c>
      <c r="E38" s="5">
        <f t="shared" si="7"/>
        <v>-35</v>
      </c>
      <c r="F38">
        <v>12075</v>
      </c>
      <c r="G38">
        <f t="shared" si="0"/>
        <v>11889.6</v>
      </c>
      <c r="H38" s="4">
        <f t="shared" si="1"/>
        <v>0.66026189233315191</v>
      </c>
      <c r="I38" s="5">
        <f t="shared" si="2"/>
        <v>-42</v>
      </c>
      <c r="J38">
        <v>12368</v>
      </c>
      <c r="K38">
        <f t="shared" si="8"/>
        <v>12480.6</v>
      </c>
      <c r="L38" s="11">
        <f t="shared" si="3"/>
        <v>0.78416416391259003</v>
      </c>
      <c r="M38" s="5">
        <f t="shared" si="4"/>
        <v>-43</v>
      </c>
      <c r="N38">
        <v>10135</v>
      </c>
      <c r="O38">
        <f t="shared" si="9"/>
        <v>10041</v>
      </c>
      <c r="P38" s="11">
        <f t="shared" si="10"/>
        <v>0.57688330192581705</v>
      </c>
      <c r="Q38" s="5">
        <f t="shared" si="11"/>
        <v>-42</v>
      </c>
      <c r="S38">
        <v>-47</v>
      </c>
      <c r="T38">
        <v>10556</v>
      </c>
      <c r="U38">
        <v>458</v>
      </c>
    </row>
    <row r="39" spans="1:21" x14ac:dyDescent="0.25">
      <c r="A39" s="3">
        <v>43342</v>
      </c>
      <c r="B39">
        <v>11699</v>
      </c>
      <c r="C39">
        <f t="shared" si="5"/>
        <v>11885.4</v>
      </c>
      <c r="D39" s="4">
        <f t="shared" si="6"/>
        <v>0.73686886221604997</v>
      </c>
      <c r="E39" s="5">
        <f t="shared" si="7"/>
        <v>-34</v>
      </c>
      <c r="F39">
        <v>12004</v>
      </c>
      <c r="G39">
        <f t="shared" si="0"/>
        <v>12119.6</v>
      </c>
      <c r="H39" s="4">
        <f t="shared" si="1"/>
        <v>0.6730344191832246</v>
      </c>
      <c r="I39" s="5">
        <f t="shared" si="2"/>
        <v>-41</v>
      </c>
      <c r="J39">
        <v>12463</v>
      </c>
      <c r="K39">
        <f t="shared" si="8"/>
        <v>12539.4</v>
      </c>
      <c r="L39" s="11">
        <f t="shared" si="3"/>
        <v>0.78785860591362045</v>
      </c>
      <c r="M39" s="5">
        <f t="shared" si="4"/>
        <v>-42</v>
      </c>
      <c r="N39">
        <v>9937</v>
      </c>
      <c r="O39">
        <f t="shared" si="9"/>
        <v>10238.200000000001</v>
      </c>
      <c r="P39" s="11">
        <f t="shared" si="10"/>
        <v>0.58821298892310525</v>
      </c>
      <c r="Q39" s="5">
        <f t="shared" si="11"/>
        <v>-41</v>
      </c>
      <c r="S39">
        <v>-46</v>
      </c>
      <c r="T39">
        <v>10785</v>
      </c>
      <c r="U39">
        <v>458</v>
      </c>
    </row>
    <row r="40" spans="1:21" x14ac:dyDescent="0.25">
      <c r="A40" s="3">
        <v>43343</v>
      </c>
      <c r="B40">
        <v>12180</v>
      </c>
      <c r="C40">
        <f t="shared" si="5"/>
        <v>12108.6</v>
      </c>
      <c r="D40" s="4">
        <f t="shared" si="6"/>
        <v>0.75070677512151573</v>
      </c>
      <c r="E40" s="5">
        <f t="shared" si="7"/>
        <v>-33</v>
      </c>
      <c r="F40">
        <v>12337</v>
      </c>
      <c r="G40">
        <f t="shared" si="0"/>
        <v>12363.8</v>
      </c>
      <c r="H40" s="4">
        <f t="shared" si="1"/>
        <v>0.68659551073447578</v>
      </c>
      <c r="I40" s="5">
        <f t="shared" si="2"/>
        <v>-40</v>
      </c>
      <c r="J40">
        <v>12901</v>
      </c>
      <c r="K40">
        <f t="shared" si="8"/>
        <v>12579.6</v>
      </c>
      <c r="L40" s="11">
        <f t="shared" si="3"/>
        <v>0.79038439789391679</v>
      </c>
      <c r="M40" s="5">
        <f t="shared" si="4"/>
        <v>-41</v>
      </c>
      <c r="N40">
        <v>10562</v>
      </c>
      <c r="O40">
        <f t="shared" si="9"/>
        <v>10513.4</v>
      </c>
      <c r="P40" s="11">
        <f t="shared" si="10"/>
        <v>0.60402399227834724</v>
      </c>
      <c r="Q40" s="5">
        <f t="shared" si="11"/>
        <v>-40</v>
      </c>
      <c r="S40">
        <v>-45</v>
      </c>
      <c r="T40">
        <v>10958</v>
      </c>
      <c r="U40">
        <v>458</v>
      </c>
    </row>
    <row r="41" spans="1:21" x14ac:dyDescent="0.25">
      <c r="A41" s="3">
        <v>43344</v>
      </c>
      <c r="B41">
        <v>12448</v>
      </c>
      <c r="C41">
        <f t="shared" si="5"/>
        <v>12204</v>
      </c>
      <c r="D41" s="4">
        <f t="shared" si="6"/>
        <v>0.75662136692788418</v>
      </c>
      <c r="E41" s="5">
        <f t="shared" si="7"/>
        <v>-32</v>
      </c>
      <c r="F41">
        <v>12394</v>
      </c>
      <c r="G41">
        <f t="shared" si="0"/>
        <v>12523.2</v>
      </c>
      <c r="H41" s="4">
        <f t="shared" si="1"/>
        <v>0.69544742716883057</v>
      </c>
      <c r="I41" s="5">
        <f t="shared" si="2"/>
        <v>-39</v>
      </c>
      <c r="J41">
        <v>12481</v>
      </c>
      <c r="K41">
        <f t="shared" si="8"/>
        <v>12682.8</v>
      </c>
      <c r="L41" s="11">
        <f t="shared" si="3"/>
        <v>0.79686852058960278</v>
      </c>
      <c r="M41" s="5">
        <f t="shared" si="4"/>
        <v>-40</v>
      </c>
      <c r="N41">
        <v>10661</v>
      </c>
      <c r="O41">
        <f t="shared" si="9"/>
        <v>10723.8</v>
      </c>
      <c r="P41" s="11">
        <f t="shared" si="10"/>
        <v>0.61611205589005835</v>
      </c>
      <c r="Q41" s="5">
        <f t="shared" si="11"/>
        <v>-39</v>
      </c>
      <c r="S41">
        <v>-44</v>
      </c>
      <c r="T41">
        <v>11098</v>
      </c>
      <c r="U41">
        <v>458</v>
      </c>
    </row>
    <row r="42" spans="1:21" x14ac:dyDescent="0.25">
      <c r="A42" s="3">
        <v>43345</v>
      </c>
      <c r="B42">
        <v>12481</v>
      </c>
      <c r="C42">
        <f t="shared" si="5"/>
        <v>12373</v>
      </c>
      <c r="D42" s="4">
        <f t="shared" si="6"/>
        <v>0.76709899811526627</v>
      </c>
      <c r="E42" s="5">
        <f t="shared" si="7"/>
        <v>-31</v>
      </c>
      <c r="F42">
        <v>13009</v>
      </c>
      <c r="G42">
        <f t="shared" si="0"/>
        <v>12701.4</v>
      </c>
      <c r="H42" s="4">
        <f t="shared" si="1"/>
        <v>0.70534335884136512</v>
      </c>
      <c r="I42" s="5">
        <f t="shared" si="2"/>
        <v>-38</v>
      </c>
      <c r="J42">
        <v>12685</v>
      </c>
      <c r="K42">
        <f t="shared" si="8"/>
        <v>12756.8</v>
      </c>
      <c r="L42" s="11">
        <f t="shared" si="3"/>
        <v>0.80151798841402877</v>
      </c>
      <c r="M42" s="5">
        <f t="shared" si="4"/>
        <v>-39</v>
      </c>
      <c r="N42">
        <v>11272</v>
      </c>
      <c r="O42">
        <f t="shared" si="9"/>
        <v>11012.2</v>
      </c>
      <c r="P42" s="11">
        <f t="shared" si="10"/>
        <v>0.63268143585972336</v>
      </c>
      <c r="Q42" s="5">
        <f t="shared" si="11"/>
        <v>-38</v>
      </c>
      <c r="S42">
        <v>-43</v>
      </c>
      <c r="T42">
        <v>11319</v>
      </c>
      <c r="U42">
        <v>458</v>
      </c>
    </row>
    <row r="43" spans="1:21" x14ac:dyDescent="0.25">
      <c r="A43" s="3">
        <v>43346</v>
      </c>
      <c r="B43">
        <v>12212</v>
      </c>
      <c r="C43">
        <f t="shared" si="5"/>
        <v>12483</v>
      </c>
      <c r="D43" s="4">
        <f t="shared" si="6"/>
        <v>0.77391875805971633</v>
      </c>
      <c r="E43" s="5">
        <f t="shared" si="7"/>
        <v>-30</v>
      </c>
      <c r="F43">
        <v>12872</v>
      </c>
      <c r="G43">
        <f t="shared" si="0"/>
        <v>13014.2</v>
      </c>
      <c r="H43" s="4">
        <f t="shared" si="1"/>
        <v>0.72271399535746417</v>
      </c>
      <c r="I43" s="5">
        <f t="shared" si="2"/>
        <v>-37</v>
      </c>
      <c r="J43">
        <v>12884</v>
      </c>
      <c r="K43">
        <f t="shared" si="8"/>
        <v>12794.4</v>
      </c>
      <c r="L43" s="11">
        <f t="shared" si="3"/>
        <v>0.80388042071400745</v>
      </c>
      <c r="M43" s="5">
        <f t="shared" si="4"/>
        <v>-38</v>
      </c>
      <c r="N43">
        <v>11187</v>
      </c>
      <c r="O43">
        <f t="shared" si="9"/>
        <v>11066</v>
      </c>
      <c r="P43" s="11">
        <f t="shared" si="10"/>
        <v>0.63577239509123507</v>
      </c>
      <c r="Q43" s="5">
        <f t="shared" si="11"/>
        <v>-37</v>
      </c>
      <c r="S43">
        <v>-42</v>
      </c>
      <c r="T43">
        <v>11490</v>
      </c>
      <c r="U43">
        <v>458</v>
      </c>
    </row>
    <row r="44" spans="1:21" x14ac:dyDescent="0.25">
      <c r="A44" s="3">
        <v>43347</v>
      </c>
      <c r="B44">
        <v>12544</v>
      </c>
      <c r="C44">
        <f t="shared" si="5"/>
        <v>12534</v>
      </c>
      <c r="D44" s="4">
        <f t="shared" si="6"/>
        <v>0.77708064676123401</v>
      </c>
      <c r="E44" s="5">
        <f t="shared" si="7"/>
        <v>-29</v>
      </c>
      <c r="F44">
        <v>12895</v>
      </c>
      <c r="G44">
        <f t="shared" si="0"/>
        <v>13222</v>
      </c>
      <c r="H44" s="4">
        <f t="shared" si="1"/>
        <v>0.73425369570287768</v>
      </c>
      <c r="I44" s="5">
        <f t="shared" si="2"/>
        <v>-36</v>
      </c>
      <c r="J44">
        <v>12833</v>
      </c>
      <c r="K44">
        <f t="shared" si="8"/>
        <v>12954.8</v>
      </c>
      <c r="L44" s="11">
        <f t="shared" si="3"/>
        <v>0.81395845637668229</v>
      </c>
      <c r="M44" s="5">
        <f t="shared" si="4"/>
        <v>-37</v>
      </c>
      <c r="N44">
        <v>11379</v>
      </c>
      <c r="O44">
        <f t="shared" si="9"/>
        <v>11250.4</v>
      </c>
      <c r="P44" s="11">
        <f t="shared" si="10"/>
        <v>0.64636668658362828</v>
      </c>
      <c r="Q44" s="5">
        <f t="shared" si="11"/>
        <v>-36</v>
      </c>
      <c r="S44">
        <v>-41</v>
      </c>
      <c r="T44">
        <v>11646</v>
      </c>
      <c r="U44">
        <v>458</v>
      </c>
    </row>
    <row r="45" spans="1:21" x14ac:dyDescent="0.25">
      <c r="A45" s="3">
        <v>43348</v>
      </c>
      <c r="B45">
        <v>12730</v>
      </c>
      <c r="C45">
        <f t="shared" si="5"/>
        <v>12638</v>
      </c>
      <c r="D45" s="4">
        <f t="shared" si="6"/>
        <v>0.78352841979962307</v>
      </c>
      <c r="E45" s="5">
        <f t="shared" si="7"/>
        <v>-28</v>
      </c>
      <c r="F45">
        <v>13901</v>
      </c>
      <c r="G45">
        <f t="shared" si="0"/>
        <v>13434</v>
      </c>
      <c r="H45" s="4">
        <f t="shared" si="1"/>
        <v>0.74602663349511866</v>
      </c>
      <c r="I45" s="5">
        <f t="shared" si="2"/>
        <v>-35</v>
      </c>
      <c r="J45">
        <v>13089</v>
      </c>
      <c r="K45">
        <f t="shared" si="8"/>
        <v>13040.2</v>
      </c>
      <c r="L45" s="11">
        <f t="shared" si="3"/>
        <v>0.81932419356865516</v>
      </c>
      <c r="M45" s="5">
        <f t="shared" si="4"/>
        <v>-36</v>
      </c>
      <c r="N45">
        <v>10831</v>
      </c>
      <c r="O45">
        <f t="shared" si="9"/>
        <v>11270.8</v>
      </c>
      <c r="P45" s="11">
        <f t="shared" si="10"/>
        <v>0.64753872316955463</v>
      </c>
      <c r="Q45" s="5">
        <f t="shared" si="11"/>
        <v>-35</v>
      </c>
      <c r="S45">
        <v>-40</v>
      </c>
      <c r="T45">
        <v>11853</v>
      </c>
      <c r="U45">
        <v>458</v>
      </c>
    </row>
    <row r="46" spans="1:21" x14ac:dyDescent="0.25">
      <c r="A46" s="3">
        <v>43349</v>
      </c>
      <c r="B46">
        <v>12703</v>
      </c>
      <c r="C46">
        <f t="shared" si="5"/>
        <v>12855.8</v>
      </c>
      <c r="D46" s="4">
        <f t="shared" si="6"/>
        <v>0.79703154448963387</v>
      </c>
      <c r="E46" s="5">
        <f t="shared" si="7"/>
        <v>-27</v>
      </c>
      <c r="F46">
        <v>13433</v>
      </c>
      <c r="G46">
        <f t="shared" si="0"/>
        <v>13672</v>
      </c>
      <c r="H46" s="4">
        <f t="shared" si="1"/>
        <v>0.75924342214867213</v>
      </c>
      <c r="I46" s="5">
        <f t="shared" si="2"/>
        <v>-34</v>
      </c>
      <c r="J46">
        <v>13283</v>
      </c>
      <c r="K46">
        <f t="shared" si="8"/>
        <v>13077.4</v>
      </c>
      <c r="L46" s="11">
        <f t="shared" si="3"/>
        <v>0.82166149361012331</v>
      </c>
      <c r="M46" s="5">
        <f t="shared" si="4"/>
        <v>-35</v>
      </c>
      <c r="N46">
        <v>11583</v>
      </c>
      <c r="O46">
        <f t="shared" si="9"/>
        <v>11461.6</v>
      </c>
      <c r="P46" s="11">
        <f t="shared" si="10"/>
        <v>0.65850071241439545</v>
      </c>
      <c r="Q46" s="5">
        <f t="shared" si="11"/>
        <v>-34</v>
      </c>
      <c r="S46">
        <v>-39</v>
      </c>
      <c r="T46">
        <v>12001</v>
      </c>
      <c r="U46">
        <v>458</v>
      </c>
    </row>
    <row r="47" spans="1:21" x14ac:dyDescent="0.25">
      <c r="A47" s="3">
        <v>43350</v>
      </c>
      <c r="B47">
        <v>13001</v>
      </c>
      <c r="C47">
        <f t="shared" si="5"/>
        <v>12997</v>
      </c>
      <c r="D47" s="4">
        <f t="shared" si="6"/>
        <v>0.80578563634560063</v>
      </c>
      <c r="E47" s="5">
        <f t="shared" si="7"/>
        <v>-26</v>
      </c>
      <c r="F47">
        <v>14069</v>
      </c>
      <c r="G47">
        <f t="shared" si="0"/>
        <v>13960.2</v>
      </c>
      <c r="H47" s="4">
        <f t="shared" si="1"/>
        <v>0.77524795361906773</v>
      </c>
      <c r="I47" s="5">
        <f t="shared" si="2"/>
        <v>-33</v>
      </c>
      <c r="J47">
        <v>13112</v>
      </c>
      <c r="K47">
        <f t="shared" si="8"/>
        <v>13240.8</v>
      </c>
      <c r="L47" s="11">
        <f t="shared" si="3"/>
        <v>0.83192802121162612</v>
      </c>
      <c r="M47" s="5">
        <f t="shared" si="4"/>
        <v>-34</v>
      </c>
      <c r="N47">
        <v>11374</v>
      </c>
      <c r="O47">
        <f t="shared" si="9"/>
        <v>11604</v>
      </c>
      <c r="P47" s="11">
        <f t="shared" si="10"/>
        <v>0.66668198740635198</v>
      </c>
      <c r="Q47" s="5">
        <f t="shared" si="11"/>
        <v>-33</v>
      </c>
      <c r="S47">
        <v>-38</v>
      </c>
      <c r="T47">
        <v>12169</v>
      </c>
      <c r="U47">
        <v>458</v>
      </c>
    </row>
    <row r="48" spans="1:21" x14ac:dyDescent="0.25">
      <c r="A48" s="3">
        <v>43351</v>
      </c>
      <c r="B48">
        <v>13301</v>
      </c>
      <c r="C48">
        <f t="shared" si="5"/>
        <v>13106.2</v>
      </c>
      <c r="D48" s="4">
        <f t="shared" si="6"/>
        <v>0.81255579803590916</v>
      </c>
      <c r="E48" s="5">
        <f t="shared" si="7"/>
        <v>-25</v>
      </c>
      <c r="F48">
        <v>14062</v>
      </c>
      <c r="G48">
        <f t="shared" si="0"/>
        <v>14098.4</v>
      </c>
      <c r="H48" s="4">
        <f t="shared" si="1"/>
        <v>0.78292257627419826</v>
      </c>
      <c r="I48" s="5">
        <f t="shared" si="2"/>
        <v>-32</v>
      </c>
      <c r="J48">
        <v>13070</v>
      </c>
      <c r="K48">
        <f t="shared" si="8"/>
        <v>13426</v>
      </c>
      <c r="L48" s="11">
        <f t="shared" si="3"/>
        <v>0.84356425690194659</v>
      </c>
      <c r="M48" s="5">
        <f t="shared" si="4"/>
        <v>-33</v>
      </c>
      <c r="N48">
        <v>12141</v>
      </c>
      <c r="O48">
        <f t="shared" si="9"/>
        <v>12013.2</v>
      </c>
      <c r="P48" s="11">
        <f t="shared" si="10"/>
        <v>0.69019166245346331</v>
      </c>
      <c r="Q48" s="5">
        <f t="shared" si="11"/>
        <v>-32</v>
      </c>
      <c r="S48">
        <v>-37</v>
      </c>
      <c r="T48">
        <v>12345</v>
      </c>
      <c r="U48">
        <v>458</v>
      </c>
    </row>
    <row r="49" spans="1:21" x14ac:dyDescent="0.25">
      <c r="A49" s="3">
        <v>43352</v>
      </c>
      <c r="B49">
        <v>13250</v>
      </c>
      <c r="C49">
        <f t="shared" si="5"/>
        <v>13267.4</v>
      </c>
      <c r="D49" s="4">
        <f t="shared" si="6"/>
        <v>0.82254984624541216</v>
      </c>
      <c r="E49" s="5">
        <f t="shared" si="7"/>
        <v>-24</v>
      </c>
      <c r="F49">
        <v>14336</v>
      </c>
      <c r="G49">
        <f t="shared" si="0"/>
        <v>14392</v>
      </c>
      <c r="H49" s="4">
        <f t="shared" si="1"/>
        <v>0.7992269844619434</v>
      </c>
      <c r="I49" s="5">
        <f t="shared" si="2"/>
        <v>-31</v>
      </c>
      <c r="J49">
        <v>13650</v>
      </c>
      <c r="K49">
        <f t="shared" si="8"/>
        <v>13503.6</v>
      </c>
      <c r="L49" s="11">
        <f t="shared" si="3"/>
        <v>0.84843991505296634</v>
      </c>
      <c r="M49" s="5">
        <f t="shared" si="4"/>
        <v>-32</v>
      </c>
      <c r="N49">
        <v>12091</v>
      </c>
      <c r="O49">
        <f t="shared" si="9"/>
        <v>12121.8</v>
      </c>
      <c r="P49" s="11">
        <f t="shared" si="10"/>
        <v>0.69643103369030657</v>
      </c>
      <c r="Q49" s="5">
        <f t="shared" si="11"/>
        <v>-31</v>
      </c>
      <c r="S49">
        <v>-36</v>
      </c>
      <c r="T49">
        <v>12504</v>
      </c>
      <c r="U49">
        <v>458</v>
      </c>
    </row>
    <row r="50" spans="1:21" x14ac:dyDescent="0.25">
      <c r="A50" s="3">
        <v>43353</v>
      </c>
      <c r="B50">
        <v>13276</v>
      </c>
      <c r="C50">
        <f t="shared" si="5"/>
        <v>13209.2</v>
      </c>
      <c r="D50" s="4">
        <f t="shared" si="6"/>
        <v>0.81894157325662142</v>
      </c>
      <c r="E50" s="5">
        <f t="shared" si="7"/>
        <v>-23</v>
      </c>
      <c r="F50">
        <v>14592</v>
      </c>
      <c r="G50">
        <f t="shared" si="0"/>
        <v>14453.2</v>
      </c>
      <c r="H50" s="4">
        <f t="shared" si="1"/>
        <v>0.80262558725857147</v>
      </c>
      <c r="I50" s="5">
        <f t="shared" si="2"/>
        <v>-30</v>
      </c>
      <c r="J50">
        <v>14015</v>
      </c>
      <c r="K50">
        <f t="shared" si="8"/>
        <v>13632.6</v>
      </c>
      <c r="L50" s="11">
        <f t="shared" si="3"/>
        <v>0.85654506842257383</v>
      </c>
      <c r="M50" s="5">
        <f t="shared" si="4"/>
        <v>-31</v>
      </c>
      <c r="N50">
        <v>12877</v>
      </c>
      <c r="O50">
        <f t="shared" si="9"/>
        <v>12427.8</v>
      </c>
      <c r="P50" s="11">
        <f t="shared" si="10"/>
        <v>0.71401158247920216</v>
      </c>
      <c r="Q50" s="5">
        <f t="shared" si="11"/>
        <v>-30</v>
      </c>
      <c r="S50">
        <v>-35</v>
      </c>
      <c r="T50">
        <v>12594</v>
      </c>
      <c r="U50">
        <v>458</v>
      </c>
    </row>
    <row r="51" spans="1:21" x14ac:dyDescent="0.25">
      <c r="A51" s="3">
        <v>43354</v>
      </c>
      <c r="B51">
        <v>13509</v>
      </c>
      <c r="C51">
        <f t="shared" si="5"/>
        <v>13235.4</v>
      </c>
      <c r="D51" s="4">
        <f t="shared" si="6"/>
        <v>0.82056591607975393</v>
      </c>
      <c r="E51" s="5">
        <f t="shared" si="7"/>
        <v>-22</v>
      </c>
      <c r="F51">
        <v>14901</v>
      </c>
      <c r="G51">
        <f t="shared" si="0"/>
        <v>14503.6</v>
      </c>
      <c r="H51" s="4">
        <f t="shared" si="1"/>
        <v>0.80542443662050045</v>
      </c>
      <c r="I51" s="5">
        <f t="shared" si="2"/>
        <v>-29</v>
      </c>
      <c r="J51">
        <v>13671</v>
      </c>
      <c r="K51">
        <f t="shared" si="8"/>
        <v>13776.2</v>
      </c>
      <c r="L51" s="11">
        <f t="shared" si="3"/>
        <v>0.86556754922781143</v>
      </c>
      <c r="M51" s="5">
        <f t="shared" si="4"/>
        <v>-30</v>
      </c>
      <c r="N51">
        <v>12126</v>
      </c>
      <c r="O51">
        <f t="shared" si="9"/>
        <v>12522.4</v>
      </c>
      <c r="P51" s="11">
        <f t="shared" si="10"/>
        <v>0.71944661488256656</v>
      </c>
      <c r="Q51" s="5">
        <f t="shared" si="11"/>
        <v>-29</v>
      </c>
      <c r="S51">
        <v>-34</v>
      </c>
      <c r="T51">
        <v>12791</v>
      </c>
      <c r="U51">
        <v>458</v>
      </c>
    </row>
    <row r="52" spans="1:21" x14ac:dyDescent="0.25">
      <c r="A52" s="3">
        <v>43355</v>
      </c>
      <c r="B52">
        <v>12710</v>
      </c>
      <c r="C52">
        <f t="shared" si="5"/>
        <v>13275</v>
      </c>
      <c r="D52" s="4">
        <f t="shared" si="6"/>
        <v>0.82302102965975599</v>
      </c>
      <c r="E52" s="5">
        <f t="shared" si="7"/>
        <v>-21</v>
      </c>
      <c r="F52">
        <v>14375</v>
      </c>
      <c r="G52">
        <f t="shared" si="0"/>
        <v>14642.4</v>
      </c>
      <c r="H52" s="4">
        <f t="shared" si="1"/>
        <v>0.81313237891089207</v>
      </c>
      <c r="I52" s="5">
        <f t="shared" si="2"/>
        <v>-28</v>
      </c>
      <c r="J52">
        <v>13757</v>
      </c>
      <c r="K52">
        <f t="shared" si="8"/>
        <v>13994.2</v>
      </c>
      <c r="L52" s="11">
        <f t="shared" si="3"/>
        <v>0.87926463011598543</v>
      </c>
      <c r="M52" s="5">
        <f t="shared" si="4"/>
        <v>-29</v>
      </c>
      <c r="N52">
        <v>12904</v>
      </c>
      <c r="O52">
        <f t="shared" si="9"/>
        <v>12755.4</v>
      </c>
      <c r="P52" s="11">
        <f t="shared" si="10"/>
        <v>0.73283311118260797</v>
      </c>
      <c r="Q52" s="5">
        <f t="shared" si="11"/>
        <v>-28</v>
      </c>
      <c r="S52">
        <v>-33</v>
      </c>
      <c r="T52">
        <v>12997</v>
      </c>
      <c r="U52">
        <v>458</v>
      </c>
    </row>
    <row r="53" spans="1:21" x14ac:dyDescent="0.25">
      <c r="A53" s="3">
        <v>43356</v>
      </c>
      <c r="B53">
        <v>13432</v>
      </c>
      <c r="C53">
        <f t="shared" si="5"/>
        <v>13419.2</v>
      </c>
      <c r="D53" s="4">
        <f t="shared" si="6"/>
        <v>0.83196111496875313</v>
      </c>
      <c r="E53" s="5">
        <f t="shared" si="7"/>
        <v>-20</v>
      </c>
      <c r="F53">
        <v>14314</v>
      </c>
      <c r="G53">
        <f t="shared" si="0"/>
        <v>14688</v>
      </c>
      <c r="H53" s="4">
        <f t="shared" si="1"/>
        <v>0.8156646711907326</v>
      </c>
      <c r="I53" s="5">
        <f t="shared" si="2"/>
        <v>-27</v>
      </c>
      <c r="J53">
        <v>13788</v>
      </c>
      <c r="K53">
        <f t="shared" si="8"/>
        <v>14139.6</v>
      </c>
      <c r="L53" s="11">
        <f t="shared" si="3"/>
        <v>0.88840020608451986</v>
      </c>
      <c r="M53" s="5">
        <f t="shared" si="4"/>
        <v>-28</v>
      </c>
      <c r="N53">
        <v>12614</v>
      </c>
      <c r="O53">
        <f t="shared" si="9"/>
        <v>12779.2</v>
      </c>
      <c r="P53" s="11">
        <f t="shared" si="10"/>
        <v>0.73420048719952213</v>
      </c>
      <c r="Q53" s="5">
        <f t="shared" si="11"/>
        <v>-27</v>
      </c>
      <c r="S53">
        <v>-32</v>
      </c>
      <c r="T53">
        <v>13205</v>
      </c>
      <c r="U53">
        <v>458</v>
      </c>
    </row>
    <row r="54" spans="1:21" x14ac:dyDescent="0.25">
      <c r="A54" s="3">
        <v>43357</v>
      </c>
      <c r="B54">
        <v>13448</v>
      </c>
      <c r="C54">
        <f t="shared" si="5"/>
        <v>13695.2</v>
      </c>
      <c r="D54" s="4">
        <f t="shared" si="6"/>
        <v>0.84907251264755479</v>
      </c>
      <c r="E54" s="5">
        <f t="shared" si="7"/>
        <v>-19</v>
      </c>
      <c r="F54">
        <v>15030</v>
      </c>
      <c r="G54">
        <f t="shared" si="0"/>
        <v>14782</v>
      </c>
      <c r="H54" s="4">
        <f t="shared" si="1"/>
        <v>0.82088474738163197</v>
      </c>
      <c r="I54" s="5">
        <f t="shared" si="2"/>
        <v>-26</v>
      </c>
      <c r="J54">
        <v>14740</v>
      </c>
      <c r="K54">
        <f t="shared" si="8"/>
        <v>14314.6</v>
      </c>
      <c r="L54" s="11">
        <f t="shared" si="3"/>
        <v>0.89939556918282471</v>
      </c>
      <c r="M54" s="5">
        <f t="shared" si="4"/>
        <v>-27</v>
      </c>
      <c r="N54">
        <v>13256</v>
      </c>
      <c r="O54">
        <f t="shared" si="9"/>
        <v>13058.6</v>
      </c>
      <c r="P54" s="11">
        <f t="shared" si="10"/>
        <v>0.75025279220480778</v>
      </c>
      <c r="Q54" s="5">
        <f t="shared" si="11"/>
        <v>-26</v>
      </c>
      <c r="S54">
        <v>-31</v>
      </c>
      <c r="T54">
        <v>13382</v>
      </c>
      <c r="U54">
        <v>458</v>
      </c>
    </row>
    <row r="55" spans="1:21" x14ac:dyDescent="0.25">
      <c r="A55" s="3">
        <v>43358</v>
      </c>
      <c r="B55">
        <v>13997</v>
      </c>
      <c r="C55">
        <f t="shared" si="5"/>
        <v>13762.8</v>
      </c>
      <c r="D55" s="4">
        <f t="shared" si="6"/>
        <v>0.85326356512250767</v>
      </c>
      <c r="E55" s="5">
        <f t="shared" si="7"/>
        <v>-18</v>
      </c>
      <c r="F55">
        <v>14820</v>
      </c>
      <c r="G55">
        <f t="shared" si="0"/>
        <v>14963.8</v>
      </c>
      <c r="H55" s="4">
        <f t="shared" si="1"/>
        <v>0.83098059686573289</v>
      </c>
      <c r="I55" s="5">
        <f t="shared" si="2"/>
        <v>-25</v>
      </c>
      <c r="J55">
        <v>14742</v>
      </c>
      <c r="K55">
        <f t="shared" si="8"/>
        <v>14418.2</v>
      </c>
      <c r="L55" s="11">
        <f t="shared" si="3"/>
        <v>0.90590482413702111</v>
      </c>
      <c r="M55" s="5">
        <f t="shared" si="4"/>
        <v>-26</v>
      </c>
      <c r="N55">
        <v>12996</v>
      </c>
      <c r="O55">
        <f t="shared" si="9"/>
        <v>13191.2</v>
      </c>
      <c r="P55" s="11">
        <f t="shared" si="10"/>
        <v>0.75787103001332912</v>
      </c>
      <c r="Q55" s="5">
        <f t="shared" si="11"/>
        <v>-25</v>
      </c>
      <c r="S55">
        <v>-30</v>
      </c>
      <c r="T55">
        <v>13552</v>
      </c>
      <c r="U55">
        <v>458</v>
      </c>
    </row>
    <row r="56" spans="1:21" x14ac:dyDescent="0.25">
      <c r="A56" s="3">
        <v>43359</v>
      </c>
      <c r="B56">
        <v>14889</v>
      </c>
      <c r="C56">
        <f t="shared" si="5"/>
        <v>13925.4</v>
      </c>
      <c r="D56" s="4">
        <f t="shared" si="6"/>
        <v>0.86334441027675823</v>
      </c>
      <c r="E56" s="5">
        <f t="shared" si="7"/>
        <v>-17</v>
      </c>
      <c r="F56">
        <v>15371</v>
      </c>
      <c r="G56">
        <f t="shared" si="0"/>
        <v>15238.6</v>
      </c>
      <c r="H56" s="4">
        <f t="shared" si="1"/>
        <v>0.84624098981529816</v>
      </c>
      <c r="I56" s="5">
        <f t="shared" si="2"/>
        <v>-24</v>
      </c>
      <c r="J56">
        <v>14546</v>
      </c>
      <c r="K56">
        <f t="shared" si="8"/>
        <v>14629.6</v>
      </c>
      <c r="L56" s="11">
        <f t="shared" si="3"/>
        <v>0.91918722275977338</v>
      </c>
      <c r="M56" s="5">
        <f t="shared" si="4"/>
        <v>-25</v>
      </c>
      <c r="N56">
        <v>13523</v>
      </c>
      <c r="O56">
        <f t="shared" si="9"/>
        <v>13434.4</v>
      </c>
      <c r="P56" s="11">
        <f t="shared" si="10"/>
        <v>0.77184354460633364</v>
      </c>
      <c r="Q56" s="5">
        <f t="shared" si="11"/>
        <v>-24</v>
      </c>
      <c r="S56">
        <v>-29</v>
      </c>
      <c r="T56">
        <v>13673</v>
      </c>
      <c r="U56">
        <v>458</v>
      </c>
    </row>
    <row r="57" spans="1:21" x14ac:dyDescent="0.25">
      <c r="A57" s="3">
        <v>43360</v>
      </c>
      <c r="B57">
        <v>13048</v>
      </c>
      <c r="C57">
        <f t="shared" si="5"/>
        <v>14075.8</v>
      </c>
      <c r="D57" s="4">
        <f t="shared" si="6"/>
        <v>0.87266888205535154</v>
      </c>
      <c r="E57" s="5">
        <f t="shared" si="7"/>
        <v>-16</v>
      </c>
      <c r="F57">
        <v>15284</v>
      </c>
      <c r="G57">
        <f t="shared" si="0"/>
        <v>15305</v>
      </c>
      <c r="H57" s="4">
        <f t="shared" si="1"/>
        <v>0.84992836278418871</v>
      </c>
      <c r="I57" s="5">
        <f t="shared" si="2"/>
        <v>-23</v>
      </c>
      <c r="J57">
        <v>14275</v>
      </c>
      <c r="K57">
        <f t="shared" si="8"/>
        <v>14609</v>
      </c>
      <c r="L57" s="11">
        <f t="shared" si="3"/>
        <v>0.91789291144648721</v>
      </c>
      <c r="M57" s="5">
        <f t="shared" si="4"/>
        <v>-24</v>
      </c>
      <c r="N57">
        <v>13567</v>
      </c>
      <c r="O57">
        <f t="shared" si="9"/>
        <v>13784.8</v>
      </c>
      <c r="P57" s="11">
        <f t="shared" si="10"/>
        <v>0.79197499655283354</v>
      </c>
      <c r="Q57" s="5">
        <f t="shared" si="11"/>
        <v>-23</v>
      </c>
      <c r="S57">
        <v>-28</v>
      </c>
      <c r="T57">
        <v>13846</v>
      </c>
      <c r="U57">
        <v>458</v>
      </c>
    </row>
    <row r="58" spans="1:21" x14ac:dyDescent="0.25">
      <c r="A58" s="3">
        <v>43361</v>
      </c>
      <c r="B58">
        <v>14245</v>
      </c>
      <c r="C58">
        <f t="shared" si="5"/>
        <v>14181.6</v>
      </c>
      <c r="D58" s="4">
        <f t="shared" si="6"/>
        <v>0.87922825116555903</v>
      </c>
      <c r="E58" s="5">
        <f t="shared" si="7"/>
        <v>-15</v>
      </c>
      <c r="F58">
        <v>15688</v>
      </c>
      <c r="G58">
        <f t="shared" si="0"/>
        <v>15416.4</v>
      </c>
      <c r="H58" s="4">
        <f t="shared" si="1"/>
        <v>0.85611470839765869</v>
      </c>
      <c r="I58" s="5">
        <f t="shared" si="2"/>
        <v>-22</v>
      </c>
      <c r="J58">
        <v>14845</v>
      </c>
      <c r="K58">
        <f t="shared" si="8"/>
        <v>14702.2</v>
      </c>
      <c r="L58" s="11">
        <f t="shared" si="3"/>
        <v>0.92374872767941296</v>
      </c>
      <c r="M58" s="5">
        <f t="shared" si="4"/>
        <v>-23</v>
      </c>
      <c r="N58">
        <v>13830</v>
      </c>
      <c r="O58">
        <f t="shared" si="9"/>
        <v>13444</v>
      </c>
      <c r="P58" s="11">
        <f t="shared" si="10"/>
        <v>0.77239509123500494</v>
      </c>
      <c r="Q58" s="5">
        <f t="shared" si="11"/>
        <v>-22</v>
      </c>
      <c r="S58">
        <v>-27</v>
      </c>
      <c r="T58">
        <v>13927</v>
      </c>
      <c r="U58">
        <v>458</v>
      </c>
    </row>
    <row r="59" spans="1:21" x14ac:dyDescent="0.25">
      <c r="A59" s="3">
        <v>43362</v>
      </c>
      <c r="B59">
        <v>14200</v>
      </c>
      <c r="C59">
        <f t="shared" si="5"/>
        <v>14081.8</v>
      </c>
      <c r="D59" s="4">
        <f t="shared" si="6"/>
        <v>0.87304086896141253</v>
      </c>
      <c r="E59" s="5">
        <f t="shared" si="7"/>
        <v>-14</v>
      </c>
      <c r="F59">
        <v>15362</v>
      </c>
      <c r="G59">
        <f t="shared" si="0"/>
        <v>15525.8</v>
      </c>
      <c r="H59" s="4">
        <f t="shared" si="1"/>
        <v>0.86218998856025841</v>
      </c>
      <c r="I59" s="5">
        <f t="shared" si="2"/>
        <v>-21</v>
      </c>
      <c r="J59">
        <v>14637</v>
      </c>
      <c r="K59">
        <f t="shared" si="8"/>
        <v>14759.2</v>
      </c>
      <c r="L59" s="11">
        <f t="shared" si="3"/>
        <v>0.92733007451714655</v>
      </c>
      <c r="M59" s="5">
        <f t="shared" si="4"/>
        <v>-22</v>
      </c>
      <c r="N59">
        <v>15008</v>
      </c>
      <c r="O59">
        <f t="shared" si="9"/>
        <v>13782</v>
      </c>
      <c r="P59" s="11">
        <f t="shared" si="10"/>
        <v>0.79181412878613788</v>
      </c>
      <c r="Q59" s="5">
        <f t="shared" si="11"/>
        <v>-21</v>
      </c>
      <c r="S59">
        <v>-26</v>
      </c>
      <c r="T59">
        <v>14086</v>
      </c>
      <c r="U59">
        <v>458</v>
      </c>
    </row>
    <row r="60" spans="1:21" x14ac:dyDescent="0.25">
      <c r="A60" s="3">
        <v>43363</v>
      </c>
      <c r="B60">
        <v>14526</v>
      </c>
      <c r="C60">
        <f t="shared" si="5"/>
        <v>14532.2</v>
      </c>
      <c r="D60" s="4">
        <f t="shared" si="6"/>
        <v>0.90096468604305135</v>
      </c>
      <c r="E60" s="5">
        <f t="shared" si="7"/>
        <v>-13</v>
      </c>
      <c r="F60">
        <v>15377</v>
      </c>
      <c r="G60">
        <f t="shared" si="0"/>
        <v>15708.4</v>
      </c>
      <c r="H60" s="4">
        <f t="shared" si="1"/>
        <v>0.8723302642247075</v>
      </c>
      <c r="I60" s="5">
        <f t="shared" si="2"/>
        <v>-20</v>
      </c>
      <c r="J60">
        <v>15208</v>
      </c>
      <c r="K60">
        <f t="shared" si="8"/>
        <v>15005.6</v>
      </c>
      <c r="L60" s="11">
        <f t="shared" si="3"/>
        <v>0.94281154575955972</v>
      </c>
      <c r="M60" s="5">
        <f t="shared" si="4"/>
        <v>-21</v>
      </c>
      <c r="N60">
        <v>11292</v>
      </c>
      <c r="O60">
        <f t="shared" si="9"/>
        <v>14037.1</v>
      </c>
      <c r="P60" s="11">
        <f t="shared" si="10"/>
        <v>0.80647033138759949</v>
      </c>
      <c r="Q60" s="5">
        <f t="shared" si="11"/>
        <v>-20</v>
      </c>
      <c r="S60">
        <v>-25</v>
      </c>
      <c r="T60">
        <v>14262</v>
      </c>
      <c r="U60">
        <v>458</v>
      </c>
    </row>
    <row r="61" spans="1:21" x14ac:dyDescent="0.25">
      <c r="A61" s="3">
        <v>43364</v>
      </c>
      <c r="B61">
        <v>14390</v>
      </c>
      <c r="C61">
        <f t="shared" si="5"/>
        <v>14646.2</v>
      </c>
      <c r="D61" s="4">
        <f t="shared" si="6"/>
        <v>0.90803243725820848</v>
      </c>
      <c r="E61" s="5">
        <f t="shared" si="7"/>
        <v>-12</v>
      </c>
      <c r="F61">
        <v>15918</v>
      </c>
      <c r="G61">
        <f t="shared" si="0"/>
        <v>15691.2</v>
      </c>
      <c r="H61" s="4">
        <f t="shared" si="1"/>
        <v>0.87137510134722385</v>
      </c>
      <c r="I61" s="5">
        <f t="shared" si="2"/>
        <v>-19</v>
      </c>
      <c r="J61">
        <v>14831</v>
      </c>
      <c r="K61">
        <f t="shared" si="8"/>
        <v>15144.4</v>
      </c>
      <c r="L61" s="11">
        <f t="shared" si="3"/>
        <v>0.9515324394626723</v>
      </c>
      <c r="M61" s="5">
        <f t="shared" si="4"/>
        <v>-20</v>
      </c>
      <c r="N61">
        <v>15213</v>
      </c>
      <c r="O61">
        <f t="shared" si="9"/>
        <v>14165.5</v>
      </c>
      <c r="P61" s="11">
        <f t="shared" si="10"/>
        <v>0.81384726754607717</v>
      </c>
      <c r="Q61" s="5">
        <f t="shared" si="11"/>
        <v>-19</v>
      </c>
      <c r="S61">
        <v>-24</v>
      </c>
      <c r="T61">
        <v>14427</v>
      </c>
      <c r="U61">
        <v>458</v>
      </c>
    </row>
    <row r="62" spans="1:21" x14ac:dyDescent="0.25">
      <c r="A62" s="3">
        <v>43365</v>
      </c>
      <c r="B62">
        <v>15300</v>
      </c>
      <c r="C62">
        <f t="shared" si="5"/>
        <v>14816.6</v>
      </c>
      <c r="D62" s="4">
        <f t="shared" si="6"/>
        <v>0.91859686539033825</v>
      </c>
      <c r="E62" s="5">
        <f t="shared" si="7"/>
        <v>-11</v>
      </c>
      <c r="F62">
        <v>16197</v>
      </c>
      <c r="G62">
        <f t="shared" si="0"/>
        <v>15805.8</v>
      </c>
      <c r="H62" s="4">
        <f t="shared" si="1"/>
        <v>0.87773915168208616</v>
      </c>
      <c r="I62" s="5">
        <f t="shared" si="2"/>
        <v>-18</v>
      </c>
      <c r="J62">
        <v>15507</v>
      </c>
      <c r="K62">
        <f t="shared" si="8"/>
        <v>15420.4</v>
      </c>
      <c r="L62" s="11">
        <f t="shared" si="3"/>
        <v>0.968873697834856</v>
      </c>
      <c r="M62" s="5">
        <f t="shared" si="4"/>
        <v>-19</v>
      </c>
      <c r="N62">
        <f>AVERAGE(N61,N63)</f>
        <v>14842.5</v>
      </c>
      <c r="O62">
        <f t="shared" si="9"/>
        <v>14280.5</v>
      </c>
      <c r="P62" s="11">
        <f t="shared" si="10"/>
        <v>0.82045433653536803</v>
      </c>
      <c r="Q62" s="5">
        <f t="shared" si="11"/>
        <v>-18</v>
      </c>
      <c r="S62">
        <v>-23</v>
      </c>
      <c r="T62">
        <v>14597</v>
      </c>
      <c r="U62">
        <v>458</v>
      </c>
    </row>
    <row r="63" spans="1:21" x14ac:dyDescent="0.25">
      <c r="A63" s="3">
        <v>43366</v>
      </c>
      <c r="B63">
        <v>14815</v>
      </c>
      <c r="C63">
        <f t="shared" si="5"/>
        <v>14969.2</v>
      </c>
      <c r="D63" s="4">
        <f t="shared" si="6"/>
        <v>0.92805773236782063</v>
      </c>
      <c r="E63" s="5">
        <f t="shared" si="7"/>
        <v>-10</v>
      </c>
      <c r="F63">
        <v>15602</v>
      </c>
      <c r="G63">
        <f t="shared" si="0"/>
        <v>15936.6</v>
      </c>
      <c r="H63" s="4">
        <f t="shared" si="1"/>
        <v>0.88500283216899711</v>
      </c>
      <c r="I63" s="5">
        <f t="shared" si="2"/>
        <v>-17</v>
      </c>
      <c r="J63">
        <v>15539</v>
      </c>
      <c r="K63">
        <f t="shared" si="8"/>
        <v>15685.2</v>
      </c>
      <c r="L63" s="11">
        <f t="shared" si="3"/>
        <v>0.98551125296874809</v>
      </c>
      <c r="M63" s="5">
        <f t="shared" si="4"/>
        <v>-18</v>
      </c>
      <c r="N63">
        <v>14472</v>
      </c>
      <c r="O63">
        <f t="shared" si="9"/>
        <v>15157.3</v>
      </c>
      <c r="P63" s="11">
        <f t="shared" si="10"/>
        <v>0.87082892862067385</v>
      </c>
      <c r="Q63" s="5">
        <f t="shared" si="11"/>
        <v>-17</v>
      </c>
      <c r="S63">
        <v>-22</v>
      </c>
      <c r="T63">
        <v>14540</v>
      </c>
      <c r="U63">
        <v>458</v>
      </c>
    </row>
    <row r="64" spans="1:21" x14ac:dyDescent="0.25">
      <c r="A64" s="3">
        <v>43367</v>
      </c>
      <c r="B64">
        <f>AVERAGE(B63,B65)</f>
        <v>15052</v>
      </c>
      <c r="C64">
        <f t="shared" si="5"/>
        <v>15056</v>
      </c>
      <c r="D64" s="4">
        <f t="shared" si="6"/>
        <v>0.93343914294216845</v>
      </c>
      <c r="E64" s="5">
        <f t="shared" si="7"/>
        <v>-9</v>
      </c>
      <c r="F64">
        <v>15935</v>
      </c>
      <c r="G64">
        <f t="shared" si="0"/>
        <v>15913.6</v>
      </c>
      <c r="H64" s="4">
        <f t="shared" si="1"/>
        <v>0.88372557948398989</v>
      </c>
      <c r="I64" s="5">
        <f t="shared" si="2"/>
        <v>-16</v>
      </c>
      <c r="J64">
        <v>16017</v>
      </c>
      <c r="K64">
        <f t="shared" si="8"/>
        <v>15814.6</v>
      </c>
      <c r="L64" s="11">
        <f t="shared" si="3"/>
        <v>0.9936415385968661</v>
      </c>
      <c r="M64" s="5">
        <f t="shared" si="4"/>
        <v>-17</v>
      </c>
      <c r="N64">
        <v>15583</v>
      </c>
      <c r="O64">
        <f t="shared" si="9"/>
        <v>15145.1</v>
      </c>
      <c r="P64" s="11">
        <f t="shared" si="10"/>
        <v>0.87012800478007091</v>
      </c>
      <c r="Q64" s="5">
        <f t="shared" si="11"/>
        <v>-16</v>
      </c>
      <c r="S64">
        <v>-21</v>
      </c>
      <c r="T64">
        <v>14771</v>
      </c>
      <c r="U64">
        <v>458</v>
      </c>
    </row>
    <row r="65" spans="1:21" x14ac:dyDescent="0.25">
      <c r="A65" s="3">
        <v>43368</v>
      </c>
      <c r="B65">
        <v>15289</v>
      </c>
      <c r="C65">
        <f t="shared" si="5"/>
        <v>15001.8</v>
      </c>
      <c r="D65" s="4">
        <f t="shared" si="6"/>
        <v>0.9300788612240849</v>
      </c>
      <c r="E65" s="5">
        <f t="shared" si="7"/>
        <v>-8</v>
      </c>
      <c r="F65">
        <v>16031</v>
      </c>
      <c r="G65">
        <f t="shared" si="0"/>
        <v>15725.8</v>
      </c>
      <c r="H65" s="4">
        <f t="shared" si="1"/>
        <v>0.87329653364727822</v>
      </c>
      <c r="I65" s="5">
        <f t="shared" si="2"/>
        <v>-15</v>
      </c>
      <c r="J65" s="6">
        <v>16532</v>
      </c>
      <c r="K65">
        <f t="shared" si="8"/>
        <v>15825</v>
      </c>
      <c r="L65" s="11">
        <f t="shared" si="3"/>
        <v>0.99429497731813676</v>
      </c>
      <c r="M65" s="5">
        <f t="shared" si="4"/>
        <v>-16</v>
      </c>
      <c r="N65">
        <v>15676</v>
      </c>
      <c r="O65">
        <f t="shared" si="9"/>
        <v>15514.4</v>
      </c>
      <c r="P65" s="11">
        <f t="shared" si="10"/>
        <v>0.89134531415176732</v>
      </c>
      <c r="Q65" s="5">
        <f t="shared" si="11"/>
        <v>-15</v>
      </c>
      <c r="S65">
        <v>-20</v>
      </c>
      <c r="T65">
        <v>14963</v>
      </c>
      <c r="U65">
        <v>458</v>
      </c>
    </row>
    <row r="66" spans="1:21" x14ac:dyDescent="0.25">
      <c r="A66" s="3">
        <v>43369</v>
      </c>
      <c r="B66">
        <v>14824</v>
      </c>
      <c r="C66">
        <f t="shared" si="5"/>
        <v>15088.6</v>
      </c>
      <c r="D66" s="4">
        <f t="shared" si="6"/>
        <v>0.93546027179843272</v>
      </c>
      <c r="E66" s="5">
        <f t="shared" si="7"/>
        <v>-7</v>
      </c>
      <c r="F66">
        <v>15803</v>
      </c>
      <c r="G66">
        <f t="shared" si="0"/>
        <v>15710.2</v>
      </c>
      <c r="H66" s="4">
        <f t="shared" si="1"/>
        <v>0.87243022313049079</v>
      </c>
      <c r="I66" s="5">
        <f t="shared" si="2"/>
        <v>-14</v>
      </c>
      <c r="J66">
        <v>15478</v>
      </c>
      <c r="K66">
        <f t="shared" si="8"/>
        <v>15880.8</v>
      </c>
      <c r="L66" s="11">
        <f t="shared" si="3"/>
        <v>0.99780092738033899</v>
      </c>
      <c r="M66" s="5">
        <f t="shared" si="4"/>
        <v>-15</v>
      </c>
      <c r="N66">
        <v>15152</v>
      </c>
      <c r="O66">
        <f t="shared" si="9"/>
        <v>15869.4</v>
      </c>
      <c r="P66" s="11">
        <f t="shared" si="10"/>
        <v>0.91174104885783891</v>
      </c>
      <c r="Q66" s="5">
        <f t="shared" si="11"/>
        <v>-14</v>
      </c>
      <c r="S66">
        <v>-19</v>
      </c>
      <c r="T66">
        <v>15092</v>
      </c>
      <c r="U66">
        <v>458</v>
      </c>
    </row>
    <row r="67" spans="1:21" x14ac:dyDescent="0.25">
      <c r="A67" s="3">
        <v>43370</v>
      </c>
      <c r="B67">
        <v>15029</v>
      </c>
      <c r="C67">
        <f t="shared" si="5"/>
        <v>15211.4</v>
      </c>
      <c r="D67" s="4">
        <f t="shared" si="6"/>
        <v>0.94307360380914584</v>
      </c>
      <c r="E67" s="5">
        <f t="shared" si="7"/>
        <v>-6</v>
      </c>
      <c r="F67">
        <v>15258</v>
      </c>
      <c r="G67">
        <f t="shared" ref="G67:G130" si="12">AVERAGE(F65:F69)</f>
        <v>15739.4</v>
      </c>
      <c r="H67" s="4">
        <f t="shared" ref="H67:H130" si="13">+G67/MAX(G$3:G$124)</f>
        <v>0.87405177871319562</v>
      </c>
      <c r="I67" s="5">
        <f t="shared" ref="I67:I130" si="14">+A67-$A$80</f>
        <v>-13</v>
      </c>
      <c r="J67">
        <v>15559</v>
      </c>
      <c r="K67">
        <f t="shared" si="8"/>
        <v>15701</v>
      </c>
      <c r="L67" s="11">
        <f t="shared" ref="L67:L130" si="15">+K67/MAX(K$3:K$124)</f>
        <v>0.98650397717990934</v>
      </c>
      <c r="M67" s="5">
        <f t="shared" ref="M67:M130" si="16">+A67-$A$81</f>
        <v>-14</v>
      </c>
      <c r="N67">
        <v>16689</v>
      </c>
      <c r="O67">
        <f t="shared" si="9"/>
        <v>15974.4</v>
      </c>
      <c r="P67" s="11">
        <f t="shared" si="10"/>
        <v>0.91777359010893056</v>
      </c>
      <c r="Q67" s="5">
        <f t="shared" si="11"/>
        <v>-13</v>
      </c>
      <c r="S67">
        <v>-18</v>
      </c>
      <c r="T67">
        <v>15257</v>
      </c>
      <c r="U67">
        <v>458</v>
      </c>
    </row>
    <row r="68" spans="1:21" x14ac:dyDescent="0.25">
      <c r="A68" s="3">
        <v>43371</v>
      </c>
      <c r="B68">
        <v>15249</v>
      </c>
      <c r="C68">
        <f t="shared" ref="C68:C124" si="17">AVERAGE(B66:B70)</f>
        <v>15299.7</v>
      </c>
      <c r="D68" s="4">
        <f t="shared" ref="D68:D124" si="18">+C68/MAX(C$3:C$124)</f>
        <v>0.94854801111000897</v>
      </c>
      <c r="E68" s="5">
        <f t="shared" ref="E68:E124" si="19">A68-$A$73</f>
        <v>-5</v>
      </c>
      <c r="F68">
        <v>15524</v>
      </c>
      <c r="G68">
        <f t="shared" si="12"/>
        <v>15666.2</v>
      </c>
      <c r="H68" s="4">
        <f t="shared" si="13"/>
        <v>0.86998678321134637</v>
      </c>
      <c r="I68" s="5">
        <f t="shared" si="14"/>
        <v>-12</v>
      </c>
      <c r="J68">
        <v>15818</v>
      </c>
      <c r="K68">
        <f t="shared" ref="K68:K131" si="20">AVERAGE(J66:J70)</f>
        <v>15472.4</v>
      </c>
      <c r="L68" s="11">
        <f t="shared" si="15"/>
        <v>0.97214089144120941</v>
      </c>
      <c r="M68" s="5">
        <f t="shared" si="16"/>
        <v>-13</v>
      </c>
      <c r="N68">
        <v>16247</v>
      </c>
      <c r="O68">
        <f t="shared" ref="O68:O131" si="21">AVERAGE(N66:N70)</f>
        <v>16116.9</v>
      </c>
      <c r="P68" s="11">
        <f t="shared" si="10"/>
        <v>0.92596061037826916</v>
      </c>
      <c r="Q68" s="5">
        <f t="shared" si="11"/>
        <v>-12</v>
      </c>
      <c r="S68">
        <v>-17</v>
      </c>
      <c r="T68">
        <v>15636</v>
      </c>
      <c r="U68">
        <v>458</v>
      </c>
    </row>
    <row r="69" spans="1:21" x14ac:dyDescent="0.25">
      <c r="A69" s="3">
        <v>43372</v>
      </c>
      <c r="B69">
        <v>15666</v>
      </c>
      <c r="C69">
        <f t="shared" si="17"/>
        <v>15493.9</v>
      </c>
      <c r="D69" s="4">
        <f t="shared" si="18"/>
        <v>0.96058798730284689</v>
      </c>
      <c r="E69" s="5">
        <f t="shared" si="19"/>
        <v>-4</v>
      </c>
      <c r="F69">
        <v>16081</v>
      </c>
      <c r="G69">
        <f t="shared" si="12"/>
        <v>15687.2</v>
      </c>
      <c r="H69" s="4">
        <f t="shared" si="13"/>
        <v>0.87115297044548345</v>
      </c>
      <c r="I69" s="5">
        <f t="shared" si="14"/>
        <v>-11</v>
      </c>
      <c r="J69">
        <v>15118</v>
      </c>
      <c r="K69">
        <f t="shared" si="20"/>
        <v>15462.6</v>
      </c>
      <c r="L69" s="11">
        <f t="shared" si="15"/>
        <v>0.97152515110770432</v>
      </c>
      <c r="M69" s="5">
        <f t="shared" si="16"/>
        <v>-12</v>
      </c>
      <c r="N69">
        <v>16108</v>
      </c>
      <c r="O69">
        <f t="shared" si="21"/>
        <v>16364.2</v>
      </c>
      <c r="P69" s="11">
        <f t="shared" si="10"/>
        <v>0.94016868134393539</v>
      </c>
      <c r="Q69" s="5">
        <f t="shared" si="11"/>
        <v>-11</v>
      </c>
      <c r="S69">
        <v>-16</v>
      </c>
      <c r="T69">
        <v>15628</v>
      </c>
      <c r="U69">
        <v>458</v>
      </c>
    </row>
    <row r="70" spans="1:21" x14ac:dyDescent="0.25">
      <c r="A70" s="3">
        <v>43373</v>
      </c>
      <c r="B70">
        <f>AVERAGE(B69,B71)</f>
        <v>15730.5</v>
      </c>
      <c r="C70">
        <f t="shared" si="17"/>
        <v>15685.3</v>
      </c>
      <c r="D70" s="4">
        <f t="shared" si="18"/>
        <v>0.97245436960618981</v>
      </c>
      <c r="E70" s="5">
        <f t="shared" si="19"/>
        <v>-3</v>
      </c>
      <c r="F70">
        <v>15665</v>
      </c>
      <c r="G70">
        <f t="shared" si="12"/>
        <v>15837.6</v>
      </c>
      <c r="H70" s="4">
        <f t="shared" si="13"/>
        <v>0.87950509235092234</v>
      </c>
      <c r="I70" s="5">
        <f t="shared" si="14"/>
        <v>-10</v>
      </c>
      <c r="J70">
        <v>15389</v>
      </c>
      <c r="K70">
        <f t="shared" si="20"/>
        <v>15493.6</v>
      </c>
      <c r="L70" s="11">
        <f t="shared" si="15"/>
        <v>0.97347290114226126</v>
      </c>
      <c r="M70" s="5">
        <f t="shared" si="16"/>
        <v>-11</v>
      </c>
      <c r="N70">
        <v>16388.5</v>
      </c>
      <c r="O70">
        <f t="shared" si="21"/>
        <v>16386.8</v>
      </c>
      <c r="P70" s="11">
        <f t="shared" ref="P70:P133" si="22">+O70/MAX(O$3:O$124)</f>
        <v>0.94146711403226546</v>
      </c>
      <c r="Q70" s="5">
        <f t="shared" ref="Q70:Q133" si="23">+A70-$A$80</f>
        <v>-10</v>
      </c>
      <c r="S70">
        <v>-15</v>
      </c>
      <c r="T70">
        <v>15707</v>
      </c>
      <c r="U70">
        <v>458</v>
      </c>
    </row>
    <row r="71" spans="1:21" x14ac:dyDescent="0.25">
      <c r="A71" s="3">
        <v>43374</v>
      </c>
      <c r="B71">
        <v>15795</v>
      </c>
      <c r="C71">
        <f t="shared" si="17"/>
        <v>16009.3</v>
      </c>
      <c r="D71" s="4">
        <f t="shared" si="18"/>
        <v>0.99254166253347875</v>
      </c>
      <c r="E71" s="5">
        <f t="shared" si="19"/>
        <v>-2</v>
      </c>
      <c r="F71">
        <v>15908</v>
      </c>
      <c r="G71">
        <f t="shared" si="12"/>
        <v>15973</v>
      </c>
      <c r="H71" s="4">
        <f t="shared" si="13"/>
        <v>0.88702422337483466</v>
      </c>
      <c r="I71" s="5">
        <f t="shared" si="14"/>
        <v>-9</v>
      </c>
      <c r="J71">
        <v>15429</v>
      </c>
      <c r="K71">
        <f t="shared" si="20"/>
        <v>15514.8</v>
      </c>
      <c r="L71" s="11">
        <f t="shared" si="15"/>
        <v>0.97480491084331289</v>
      </c>
      <c r="M71" s="5">
        <f t="shared" si="16"/>
        <v>-10</v>
      </c>
      <c r="N71">
        <v>16388.5</v>
      </c>
      <c r="O71">
        <f t="shared" si="21"/>
        <v>16440.599999999999</v>
      </c>
      <c r="P71" s="11">
        <f t="shared" si="22"/>
        <v>0.94455807326377716</v>
      </c>
      <c r="Q71" s="5">
        <f t="shared" si="23"/>
        <v>-9</v>
      </c>
      <c r="S71">
        <v>-14</v>
      </c>
      <c r="T71">
        <v>15760</v>
      </c>
      <c r="U71">
        <v>458</v>
      </c>
    </row>
    <row r="72" spans="1:21" x14ac:dyDescent="0.25">
      <c r="A72" s="3">
        <v>43375</v>
      </c>
      <c r="B72">
        <v>15986</v>
      </c>
      <c r="C72">
        <f t="shared" si="17"/>
        <v>15789.5</v>
      </c>
      <c r="D72" s="4">
        <f t="shared" si="18"/>
        <v>0.97891454220811425</v>
      </c>
      <c r="E72" s="5">
        <f t="shared" si="19"/>
        <v>-1</v>
      </c>
      <c r="F72">
        <v>16010</v>
      </c>
      <c r="G72">
        <f t="shared" si="12"/>
        <v>16150.6</v>
      </c>
      <c r="H72" s="4">
        <f t="shared" si="13"/>
        <v>0.89688683541210834</v>
      </c>
      <c r="I72" s="5">
        <f t="shared" si="14"/>
        <v>-8</v>
      </c>
      <c r="J72">
        <v>15714</v>
      </c>
      <c r="K72">
        <f t="shared" si="20"/>
        <v>15639.2</v>
      </c>
      <c r="L72" s="11">
        <f t="shared" si="15"/>
        <v>0.98262104324005084</v>
      </c>
      <c r="M72" s="5">
        <f t="shared" si="16"/>
        <v>-9</v>
      </c>
      <c r="N72">
        <v>16802</v>
      </c>
      <c r="O72">
        <f t="shared" si="21"/>
        <v>16659.8</v>
      </c>
      <c r="P72" s="11">
        <f t="shared" si="22"/>
        <v>0.95715172128510373</v>
      </c>
      <c r="Q72" s="5">
        <f t="shared" si="23"/>
        <v>-8</v>
      </c>
      <c r="S72">
        <v>-13</v>
      </c>
      <c r="T72">
        <v>15729</v>
      </c>
      <c r="U72">
        <v>458</v>
      </c>
    </row>
    <row r="73" spans="1:21" x14ac:dyDescent="0.25">
      <c r="A73" s="3">
        <v>43376</v>
      </c>
      <c r="B73" s="6">
        <v>16869</v>
      </c>
      <c r="C73">
        <f t="shared" si="17"/>
        <v>15698</v>
      </c>
      <c r="D73" s="4">
        <f t="shared" si="18"/>
        <v>0.97324174189068546</v>
      </c>
      <c r="E73" s="5">
        <f t="shared" si="19"/>
        <v>0</v>
      </c>
      <c r="F73">
        <v>16201</v>
      </c>
      <c r="G73">
        <f t="shared" si="12"/>
        <v>16420.599999999999</v>
      </c>
      <c r="H73" s="4">
        <f t="shared" si="13"/>
        <v>0.91188067127958494</v>
      </c>
      <c r="I73" s="5">
        <f t="shared" si="14"/>
        <v>-7</v>
      </c>
      <c r="J73">
        <v>15924</v>
      </c>
      <c r="K73">
        <f t="shared" si="20"/>
        <v>15666.6</v>
      </c>
      <c r="L73" s="11">
        <f t="shared" si="15"/>
        <v>0.98434260294801401</v>
      </c>
      <c r="M73" s="5">
        <f t="shared" si="16"/>
        <v>-8</v>
      </c>
      <c r="N73">
        <v>16516</v>
      </c>
      <c r="O73">
        <f t="shared" si="21"/>
        <v>16655.099999999999</v>
      </c>
      <c r="P73" s="11">
        <f t="shared" si="22"/>
        <v>0.95688169324814998</v>
      </c>
      <c r="Q73" s="5">
        <f t="shared" si="23"/>
        <v>-7</v>
      </c>
      <c r="S73">
        <v>-12</v>
      </c>
      <c r="T73">
        <v>15749</v>
      </c>
      <c r="U73">
        <v>458</v>
      </c>
    </row>
    <row r="74" spans="1:21" x14ac:dyDescent="0.25">
      <c r="A74" s="3">
        <v>43377</v>
      </c>
      <c r="B74">
        <v>14567</v>
      </c>
      <c r="C74">
        <f t="shared" si="17"/>
        <v>15701.6</v>
      </c>
      <c r="D74" s="4">
        <f t="shared" si="18"/>
        <v>0.97346493403432199</v>
      </c>
      <c r="E74" s="5">
        <f t="shared" si="19"/>
        <v>1</v>
      </c>
      <c r="F74">
        <v>16969</v>
      </c>
      <c r="G74">
        <f t="shared" si="12"/>
        <v>16706</v>
      </c>
      <c r="H74" s="4">
        <f t="shared" si="13"/>
        <v>0.92772971111876223</v>
      </c>
      <c r="I74" s="5">
        <f t="shared" si="14"/>
        <v>-6</v>
      </c>
      <c r="J74">
        <v>15740</v>
      </c>
      <c r="K74">
        <f t="shared" si="20"/>
        <v>15800.4</v>
      </c>
      <c r="L74" s="11">
        <f t="shared" si="15"/>
        <v>0.99274934341974641</v>
      </c>
      <c r="M74" s="5">
        <f t="shared" si="16"/>
        <v>-7</v>
      </c>
      <c r="N74">
        <v>17204</v>
      </c>
      <c r="O74">
        <f t="shared" si="21"/>
        <v>16760.2</v>
      </c>
      <c r="P74" s="11">
        <f t="shared" si="22"/>
        <v>0.96291997977662369</v>
      </c>
      <c r="Q74" s="5">
        <f t="shared" si="23"/>
        <v>-6</v>
      </c>
      <c r="S74">
        <v>-11</v>
      </c>
      <c r="T74">
        <v>15848</v>
      </c>
      <c r="U74">
        <v>458</v>
      </c>
    </row>
    <row r="75" spans="1:21" x14ac:dyDescent="0.25">
      <c r="A75" s="3">
        <v>43378</v>
      </c>
      <c r="B75">
        <v>15273</v>
      </c>
      <c r="C75">
        <f t="shared" si="17"/>
        <v>15577.6</v>
      </c>
      <c r="D75" s="4">
        <f t="shared" si="18"/>
        <v>0.96577720464239658</v>
      </c>
      <c r="E75" s="5">
        <f t="shared" si="19"/>
        <v>2</v>
      </c>
      <c r="F75">
        <v>17015</v>
      </c>
      <c r="G75">
        <f t="shared" si="12"/>
        <v>17011.2</v>
      </c>
      <c r="H75" s="4">
        <f t="shared" si="13"/>
        <v>0.94467829892155442</v>
      </c>
      <c r="I75" s="5">
        <f t="shared" si="14"/>
        <v>-5</v>
      </c>
      <c r="J75">
        <v>15526</v>
      </c>
      <c r="K75">
        <f t="shared" si="20"/>
        <v>15853.4</v>
      </c>
      <c r="L75" s="11">
        <f t="shared" si="15"/>
        <v>0.99607936767237593</v>
      </c>
      <c r="M75" s="5">
        <f t="shared" si="16"/>
        <v>-6</v>
      </c>
      <c r="N75">
        <v>16365</v>
      </c>
      <c r="O75">
        <f t="shared" si="21"/>
        <v>16831.400000000001</v>
      </c>
      <c r="P75" s="11">
        <f t="shared" si="22"/>
        <v>0.96701061727260207</v>
      </c>
      <c r="Q75" s="5">
        <f t="shared" si="23"/>
        <v>-5</v>
      </c>
      <c r="S75">
        <v>-10</v>
      </c>
      <c r="T75">
        <v>15913</v>
      </c>
      <c r="U75">
        <v>458</v>
      </c>
    </row>
    <row r="76" spans="1:21" x14ac:dyDescent="0.25">
      <c r="A76" s="3">
        <v>43379</v>
      </c>
      <c r="B76">
        <v>15813</v>
      </c>
      <c r="C76">
        <f t="shared" si="17"/>
        <v>15314.2</v>
      </c>
      <c r="D76" s="4">
        <f t="shared" si="18"/>
        <v>0.94944697946632284</v>
      </c>
      <c r="E76" s="5">
        <f t="shared" si="19"/>
        <v>3</v>
      </c>
      <c r="F76">
        <v>17335</v>
      </c>
      <c r="G76">
        <f t="shared" si="12"/>
        <v>17269.400000000001</v>
      </c>
      <c r="H76" s="4">
        <f t="shared" si="13"/>
        <v>0.95901684862889702</v>
      </c>
      <c r="I76" s="5">
        <f t="shared" si="14"/>
        <v>-4</v>
      </c>
      <c r="J76">
        <v>16098</v>
      </c>
      <c r="K76">
        <f t="shared" si="20"/>
        <v>15628.4</v>
      </c>
      <c r="L76" s="11">
        <f t="shared" si="15"/>
        <v>0.98194247226026965</v>
      </c>
      <c r="M76" s="5">
        <f t="shared" si="16"/>
        <v>-5</v>
      </c>
      <c r="N76">
        <v>16914</v>
      </c>
      <c r="O76">
        <f t="shared" si="21"/>
        <v>17082.2</v>
      </c>
      <c r="P76" s="11">
        <f t="shared" si="22"/>
        <v>0.98141977294663796</v>
      </c>
      <c r="Q76" s="5">
        <f t="shared" si="23"/>
        <v>-4</v>
      </c>
      <c r="S76">
        <v>-9</v>
      </c>
      <c r="T76">
        <v>16018</v>
      </c>
      <c r="U76">
        <v>458</v>
      </c>
    </row>
    <row r="77" spans="1:21" x14ac:dyDescent="0.25">
      <c r="A77" s="3">
        <v>43380</v>
      </c>
      <c r="B77">
        <v>15366</v>
      </c>
      <c r="C77">
        <f t="shared" si="17"/>
        <v>15278</v>
      </c>
      <c r="D77" s="4">
        <f t="shared" si="18"/>
        <v>0.94720265846642193</v>
      </c>
      <c r="E77" s="5">
        <f t="shared" si="19"/>
        <v>4</v>
      </c>
      <c r="F77">
        <v>17536</v>
      </c>
      <c r="G77">
        <f t="shared" si="12"/>
        <v>17425.8</v>
      </c>
      <c r="H77" s="4">
        <f t="shared" si="13"/>
        <v>0.96770216688694632</v>
      </c>
      <c r="I77" s="5">
        <f t="shared" si="14"/>
        <v>-3</v>
      </c>
      <c r="J77">
        <v>15979</v>
      </c>
      <c r="K77">
        <f t="shared" si="20"/>
        <v>15641</v>
      </c>
      <c r="L77" s="11">
        <f t="shared" si="15"/>
        <v>0.98273413840334767</v>
      </c>
      <c r="M77" s="5">
        <f t="shared" si="16"/>
        <v>-4</v>
      </c>
      <c r="N77">
        <v>17158</v>
      </c>
      <c r="O77">
        <f t="shared" si="21"/>
        <v>16963.400000000001</v>
      </c>
      <c r="P77" s="11">
        <f t="shared" si="22"/>
        <v>0.97459438341683158</v>
      </c>
      <c r="Q77" s="5">
        <f t="shared" si="23"/>
        <v>-3</v>
      </c>
      <c r="S77">
        <v>-8</v>
      </c>
      <c r="T77">
        <v>16159</v>
      </c>
      <c r="U77">
        <v>458</v>
      </c>
    </row>
    <row r="78" spans="1:21" x14ac:dyDescent="0.25">
      <c r="A78" s="3">
        <v>43381</v>
      </c>
      <c r="B78">
        <v>15552</v>
      </c>
      <c r="C78">
        <f t="shared" si="17"/>
        <v>15289.4</v>
      </c>
      <c r="D78" s="4">
        <f t="shared" si="18"/>
        <v>0.94790943358793767</v>
      </c>
      <c r="E78" s="5">
        <f t="shared" si="19"/>
        <v>5</v>
      </c>
      <c r="F78">
        <v>17492</v>
      </c>
      <c r="G78">
        <f t="shared" si="12"/>
        <v>17587.599999999999</v>
      </c>
      <c r="H78" s="4">
        <f t="shared" si="13"/>
        <v>0.97668736186234528</v>
      </c>
      <c r="I78" s="5">
        <f t="shared" si="14"/>
        <v>-2</v>
      </c>
      <c r="J78">
        <v>14799</v>
      </c>
      <c r="K78">
        <f t="shared" si="20"/>
        <v>15778.8</v>
      </c>
      <c r="L78" s="11">
        <f t="shared" si="15"/>
        <v>0.99139220146018425</v>
      </c>
      <c r="M78" s="5">
        <f t="shared" si="16"/>
        <v>-3</v>
      </c>
      <c r="N78">
        <v>17770</v>
      </c>
      <c r="O78">
        <f t="shared" si="21"/>
        <v>17155</v>
      </c>
      <c r="P78" s="11">
        <f t="shared" si="22"/>
        <v>0.98560233488072813</v>
      </c>
      <c r="Q78" s="5">
        <f t="shared" si="23"/>
        <v>-2</v>
      </c>
      <c r="S78">
        <v>-7</v>
      </c>
      <c r="T78">
        <v>16292</v>
      </c>
      <c r="U78">
        <v>458</v>
      </c>
    </row>
    <row r="79" spans="1:21" x14ac:dyDescent="0.25">
      <c r="A79" s="3">
        <v>43382</v>
      </c>
      <c r="B79">
        <v>14386</v>
      </c>
      <c r="C79">
        <f t="shared" si="17"/>
        <v>15217.4</v>
      </c>
      <c r="D79" s="4">
        <f t="shared" si="18"/>
        <v>0.94344559071520673</v>
      </c>
      <c r="E79" s="5">
        <f t="shared" si="19"/>
        <v>6</v>
      </c>
      <c r="F79">
        <v>17751</v>
      </c>
      <c r="G79">
        <f t="shared" si="12"/>
        <v>17787.2</v>
      </c>
      <c r="H79" s="4">
        <f t="shared" si="13"/>
        <v>0.98777169385919117</v>
      </c>
      <c r="I79" s="5">
        <f t="shared" si="14"/>
        <v>-1</v>
      </c>
      <c r="J79">
        <v>15803</v>
      </c>
      <c r="K79">
        <f t="shared" si="20"/>
        <v>15848.4</v>
      </c>
      <c r="L79" s="11">
        <f t="shared" si="15"/>
        <v>0.99576521444099575</v>
      </c>
      <c r="M79" s="5">
        <f t="shared" si="16"/>
        <v>-2</v>
      </c>
      <c r="N79">
        <v>16610</v>
      </c>
      <c r="O79">
        <f t="shared" si="21"/>
        <v>17291.8</v>
      </c>
      <c r="P79" s="11">
        <f t="shared" si="22"/>
        <v>0.99346187433929312</v>
      </c>
      <c r="Q79" s="5">
        <f t="shared" si="23"/>
        <v>-1</v>
      </c>
      <c r="S79">
        <v>-6</v>
      </c>
      <c r="T79">
        <v>16440</v>
      </c>
      <c r="U79">
        <v>458</v>
      </c>
    </row>
    <row r="80" spans="1:21" x14ac:dyDescent="0.25">
      <c r="A80" s="3">
        <v>43383</v>
      </c>
      <c r="B80">
        <v>15330</v>
      </c>
      <c r="C80">
        <f t="shared" si="17"/>
        <v>15173</v>
      </c>
      <c r="D80" s="4">
        <f t="shared" si="18"/>
        <v>0.94069288761035608</v>
      </c>
      <c r="E80" s="5">
        <f t="shared" si="19"/>
        <v>7</v>
      </c>
      <c r="F80">
        <v>17824</v>
      </c>
      <c r="G80" s="6">
        <f t="shared" si="12"/>
        <v>18007.400000000001</v>
      </c>
      <c r="H80" s="4">
        <f t="shared" si="13"/>
        <v>1</v>
      </c>
      <c r="I80" s="5">
        <f t="shared" si="14"/>
        <v>0</v>
      </c>
      <c r="J80">
        <v>16215</v>
      </c>
      <c r="K80">
        <f t="shared" si="20"/>
        <v>15866.2</v>
      </c>
      <c r="L80" s="11">
        <f t="shared" si="15"/>
        <v>0.9968835999447091</v>
      </c>
      <c r="M80" s="5">
        <f t="shared" si="16"/>
        <v>-1</v>
      </c>
      <c r="N80" s="6">
        <v>17323</v>
      </c>
      <c r="O80">
        <f t="shared" si="21"/>
        <v>17405.599999999999</v>
      </c>
      <c r="P80" s="11">
        <f t="shared" si="22"/>
        <v>1</v>
      </c>
      <c r="Q80" s="5">
        <f t="shared" si="23"/>
        <v>0</v>
      </c>
      <c r="S80">
        <v>-5</v>
      </c>
      <c r="T80">
        <v>16490</v>
      </c>
      <c r="U80">
        <v>458</v>
      </c>
    </row>
    <row r="81" spans="1:21" x14ac:dyDescent="0.25">
      <c r="A81" s="3">
        <v>43384</v>
      </c>
      <c r="B81">
        <v>15453</v>
      </c>
      <c r="C81">
        <f t="shared" si="17"/>
        <v>15280.2</v>
      </c>
      <c r="D81" s="4">
        <f t="shared" si="18"/>
        <v>0.94733905366531101</v>
      </c>
      <c r="E81" s="5">
        <f t="shared" si="19"/>
        <v>8</v>
      </c>
      <c r="F81">
        <v>18333</v>
      </c>
      <c r="G81">
        <f t="shared" si="12"/>
        <v>17778.599999999999</v>
      </c>
      <c r="H81" s="4">
        <f t="shared" si="13"/>
        <v>0.98729411242044918</v>
      </c>
      <c r="I81" s="5">
        <f t="shared" si="14"/>
        <v>1</v>
      </c>
      <c r="J81">
        <v>16446</v>
      </c>
      <c r="K81" s="6">
        <f t="shared" si="20"/>
        <v>15915.8</v>
      </c>
      <c r="L81" s="11">
        <f t="shared" si="15"/>
        <v>1</v>
      </c>
      <c r="M81" s="5">
        <f t="shared" si="16"/>
        <v>0</v>
      </c>
      <c r="N81">
        <v>17598</v>
      </c>
      <c r="O81">
        <f t="shared" si="21"/>
        <v>17320.8</v>
      </c>
      <c r="P81" s="11">
        <f t="shared" si="22"/>
        <v>0.9951280047800708</v>
      </c>
      <c r="Q81" s="5">
        <f t="shared" si="23"/>
        <v>1</v>
      </c>
      <c r="S81">
        <v>-4</v>
      </c>
      <c r="T81">
        <v>16664</v>
      </c>
      <c r="U81">
        <v>458</v>
      </c>
    </row>
    <row r="82" spans="1:21" x14ac:dyDescent="0.25">
      <c r="A82" s="3">
        <v>43385</v>
      </c>
      <c r="B82">
        <v>15144</v>
      </c>
      <c r="C82">
        <f t="shared" si="17"/>
        <v>15697</v>
      </c>
      <c r="D82" s="4">
        <f t="shared" si="18"/>
        <v>0.97317974407300856</v>
      </c>
      <c r="E82" s="5">
        <f t="shared" si="19"/>
        <v>9</v>
      </c>
      <c r="F82" s="6">
        <v>18637</v>
      </c>
      <c r="G82">
        <f t="shared" si="12"/>
        <v>17716.2</v>
      </c>
      <c r="H82" s="4">
        <f t="shared" si="13"/>
        <v>0.98382887035329913</v>
      </c>
      <c r="I82" s="5">
        <f t="shared" si="14"/>
        <v>2</v>
      </c>
      <c r="J82">
        <v>16068</v>
      </c>
      <c r="K82">
        <f t="shared" si="20"/>
        <v>15688.6</v>
      </c>
      <c r="L82" s="11">
        <f t="shared" si="15"/>
        <v>0.98572487716608659</v>
      </c>
      <c r="M82" s="5">
        <f t="shared" si="16"/>
        <v>1</v>
      </c>
      <c r="N82">
        <v>17727</v>
      </c>
      <c r="O82">
        <f t="shared" si="21"/>
        <v>17305.8</v>
      </c>
      <c r="P82" s="11">
        <f t="shared" si="22"/>
        <v>0.99426621317277197</v>
      </c>
      <c r="Q82" s="5">
        <f t="shared" si="23"/>
        <v>2</v>
      </c>
      <c r="S82">
        <v>-3</v>
      </c>
      <c r="T82">
        <v>16723</v>
      </c>
      <c r="U82">
        <v>458</v>
      </c>
    </row>
    <row r="83" spans="1:21" x14ac:dyDescent="0.25">
      <c r="A83" s="3">
        <v>43386</v>
      </c>
      <c r="B83">
        <v>16088</v>
      </c>
      <c r="C83">
        <f t="shared" si="17"/>
        <v>15668</v>
      </c>
      <c r="D83" s="4">
        <f t="shared" si="18"/>
        <v>0.97138180736038093</v>
      </c>
      <c r="E83" s="5">
        <f t="shared" si="19"/>
        <v>10</v>
      </c>
      <c r="F83">
        <v>16348</v>
      </c>
      <c r="G83">
        <f t="shared" si="12"/>
        <v>17525.400000000001</v>
      </c>
      <c r="H83" s="4">
        <f t="shared" si="13"/>
        <v>0.97323322634028231</v>
      </c>
      <c r="I83" s="5">
        <f t="shared" si="14"/>
        <v>3</v>
      </c>
      <c r="J83">
        <v>15047</v>
      </c>
      <c r="K83">
        <f t="shared" si="20"/>
        <v>15560.6</v>
      </c>
      <c r="L83" s="11">
        <f t="shared" si="15"/>
        <v>0.97768255444275509</v>
      </c>
      <c r="M83" s="5">
        <f t="shared" si="16"/>
        <v>2</v>
      </c>
      <c r="N83">
        <v>17346</v>
      </c>
      <c r="O83">
        <f t="shared" si="21"/>
        <v>17235.599999999999</v>
      </c>
      <c r="P83" s="11">
        <f t="shared" si="22"/>
        <v>0.99023302845061356</v>
      </c>
      <c r="Q83" s="5">
        <f t="shared" si="23"/>
        <v>3</v>
      </c>
      <c r="S83">
        <v>-2</v>
      </c>
      <c r="T83">
        <v>16864</v>
      </c>
      <c r="U83">
        <v>458</v>
      </c>
    </row>
    <row r="84" spans="1:21" x14ac:dyDescent="0.25">
      <c r="A84" s="3">
        <v>43387</v>
      </c>
      <c r="B84">
        <v>16470</v>
      </c>
      <c r="C84">
        <f t="shared" si="17"/>
        <v>15796.2</v>
      </c>
      <c r="D84" s="4">
        <f t="shared" si="18"/>
        <v>0.97932992758654902</v>
      </c>
      <c r="E84" s="5">
        <f t="shared" si="19"/>
        <v>11</v>
      </c>
      <c r="F84">
        <v>17439</v>
      </c>
      <c r="G84">
        <f t="shared" si="12"/>
        <v>17214.2</v>
      </c>
      <c r="H84" s="4">
        <f t="shared" si="13"/>
        <v>0.95595144218487949</v>
      </c>
      <c r="I84" s="5">
        <f t="shared" si="14"/>
        <v>4</v>
      </c>
      <c r="J84">
        <v>14667</v>
      </c>
      <c r="K84">
        <f t="shared" si="20"/>
        <v>15344</v>
      </c>
      <c r="L84" s="11">
        <f t="shared" si="15"/>
        <v>0.96407343645936749</v>
      </c>
      <c r="M84" s="5">
        <f t="shared" si="16"/>
        <v>3</v>
      </c>
      <c r="N84">
        <v>16535</v>
      </c>
      <c r="O84">
        <f t="shared" si="21"/>
        <v>17103.400000000001</v>
      </c>
      <c r="P84" s="11">
        <f t="shared" si="22"/>
        <v>0.98263777175162037</v>
      </c>
      <c r="Q84" s="5">
        <f t="shared" si="23"/>
        <v>4</v>
      </c>
      <c r="S84">
        <v>-1</v>
      </c>
      <c r="T84">
        <v>16982</v>
      </c>
      <c r="U84">
        <v>458</v>
      </c>
    </row>
    <row r="85" spans="1:21" x14ac:dyDescent="0.25">
      <c r="A85" s="3">
        <v>43388</v>
      </c>
      <c r="B85">
        <v>15185</v>
      </c>
      <c r="C85">
        <f t="shared" si="17"/>
        <v>15993.2</v>
      </c>
      <c r="D85" s="4">
        <f t="shared" si="18"/>
        <v>0.99154349766888206</v>
      </c>
      <c r="E85" s="5">
        <f t="shared" si="19"/>
        <v>12</v>
      </c>
      <c r="F85">
        <v>16870</v>
      </c>
      <c r="G85">
        <f t="shared" si="12"/>
        <v>16855.2</v>
      </c>
      <c r="H85" s="4">
        <f t="shared" si="13"/>
        <v>0.93601519375367903</v>
      </c>
      <c r="I85" s="5">
        <f t="shared" si="14"/>
        <v>5</v>
      </c>
      <c r="J85">
        <v>15575</v>
      </c>
      <c r="K85">
        <f t="shared" si="20"/>
        <v>15200.8</v>
      </c>
      <c r="L85" s="11">
        <f t="shared" si="15"/>
        <v>0.95507608791264031</v>
      </c>
      <c r="M85" s="5">
        <f t="shared" si="16"/>
        <v>4</v>
      </c>
      <c r="N85">
        <v>16972</v>
      </c>
      <c r="O85">
        <f t="shared" si="21"/>
        <v>16970.8</v>
      </c>
      <c r="P85" s="11">
        <f t="shared" si="22"/>
        <v>0.97501953394309882</v>
      </c>
      <c r="Q85" s="5">
        <f t="shared" si="23"/>
        <v>5</v>
      </c>
      <c r="S85">
        <v>0</v>
      </c>
      <c r="T85">
        <v>17110</v>
      </c>
      <c r="U85">
        <v>458</v>
      </c>
    </row>
    <row r="86" spans="1:21" x14ac:dyDescent="0.25">
      <c r="A86" s="3">
        <v>43389</v>
      </c>
      <c r="B86">
        <v>16094</v>
      </c>
      <c r="C86">
        <f t="shared" si="17"/>
        <v>15984.4</v>
      </c>
      <c r="D86" s="4">
        <f t="shared" si="18"/>
        <v>0.99099791687332606</v>
      </c>
      <c r="E86" s="5">
        <f t="shared" si="19"/>
        <v>13</v>
      </c>
      <c r="F86">
        <v>16777</v>
      </c>
      <c r="G86">
        <f t="shared" si="12"/>
        <v>16969.599999999999</v>
      </c>
      <c r="H86" s="4">
        <f t="shared" si="13"/>
        <v>0.94236813754345417</v>
      </c>
      <c r="I86" s="5">
        <f t="shared" si="14"/>
        <v>6</v>
      </c>
      <c r="J86">
        <v>15363</v>
      </c>
      <c r="K86">
        <f t="shared" si="20"/>
        <v>15381</v>
      </c>
      <c r="L86" s="11">
        <f t="shared" si="15"/>
        <v>0.96639817037158049</v>
      </c>
      <c r="M86" s="5">
        <f t="shared" si="16"/>
        <v>5</v>
      </c>
      <c r="N86">
        <v>16937</v>
      </c>
      <c r="O86">
        <f t="shared" si="21"/>
        <v>16988</v>
      </c>
      <c r="P86" s="11">
        <f t="shared" si="22"/>
        <v>0.97600772165280147</v>
      </c>
      <c r="Q86" s="5">
        <f t="shared" si="23"/>
        <v>6</v>
      </c>
      <c r="S86">
        <v>1</v>
      </c>
      <c r="T86">
        <v>16929</v>
      </c>
      <c r="U86">
        <v>458</v>
      </c>
    </row>
    <row r="87" spans="1:21" x14ac:dyDescent="0.25">
      <c r="A87" s="3">
        <v>43390</v>
      </c>
      <c r="B87">
        <v>16129</v>
      </c>
      <c r="C87">
        <f t="shared" si="17"/>
        <v>15868</v>
      </c>
      <c r="D87" s="4">
        <f t="shared" si="18"/>
        <v>0.98378137089574447</v>
      </c>
      <c r="E87" s="5">
        <f t="shared" si="19"/>
        <v>14</v>
      </c>
      <c r="F87">
        <v>16842</v>
      </c>
      <c r="G87">
        <f t="shared" si="12"/>
        <v>16901.2</v>
      </c>
      <c r="H87" s="4">
        <f t="shared" si="13"/>
        <v>0.93856969912369359</v>
      </c>
      <c r="I87" s="5">
        <f t="shared" si="14"/>
        <v>7</v>
      </c>
      <c r="J87">
        <v>15352</v>
      </c>
      <c r="K87">
        <f t="shared" si="20"/>
        <v>15599.6</v>
      </c>
      <c r="L87" s="11">
        <f t="shared" si="15"/>
        <v>0.98013294964752018</v>
      </c>
      <c r="M87" s="5">
        <f t="shared" si="16"/>
        <v>6</v>
      </c>
      <c r="N87">
        <v>17064</v>
      </c>
      <c r="O87">
        <f t="shared" si="21"/>
        <v>17132.400000000001</v>
      </c>
      <c r="P87" s="11">
        <f t="shared" si="22"/>
        <v>0.98430390219239805</v>
      </c>
      <c r="Q87" s="5">
        <f t="shared" si="23"/>
        <v>7</v>
      </c>
      <c r="S87">
        <v>2</v>
      </c>
      <c r="T87">
        <v>16861</v>
      </c>
      <c r="U87">
        <v>458</v>
      </c>
    </row>
    <row r="88" spans="1:21" x14ac:dyDescent="0.25">
      <c r="A88" s="3">
        <v>43391</v>
      </c>
      <c r="B88">
        <v>16044</v>
      </c>
      <c r="C88">
        <f t="shared" si="17"/>
        <v>15892</v>
      </c>
      <c r="D88" s="4">
        <f t="shared" si="18"/>
        <v>0.98526931851998811</v>
      </c>
      <c r="E88" s="5">
        <f t="shared" si="19"/>
        <v>15</v>
      </c>
      <c r="F88">
        <v>16920</v>
      </c>
      <c r="G88">
        <f t="shared" si="12"/>
        <v>16957</v>
      </c>
      <c r="H88" s="4">
        <f t="shared" si="13"/>
        <v>0.941668425202972</v>
      </c>
      <c r="I88" s="5">
        <f t="shared" si="14"/>
        <v>8</v>
      </c>
      <c r="J88">
        <v>15948</v>
      </c>
      <c r="K88">
        <f t="shared" si="20"/>
        <v>15504.6</v>
      </c>
      <c r="L88" s="11">
        <f t="shared" si="15"/>
        <v>0.97416403825129749</v>
      </c>
      <c r="M88" s="5">
        <f t="shared" si="16"/>
        <v>7</v>
      </c>
      <c r="N88">
        <v>17432</v>
      </c>
      <c r="O88">
        <f t="shared" si="21"/>
        <v>17061.400000000001</v>
      </c>
      <c r="P88" s="11">
        <f t="shared" si="22"/>
        <v>0.98022475525118369</v>
      </c>
      <c r="Q88" s="5">
        <f t="shared" si="23"/>
        <v>8</v>
      </c>
      <c r="S88">
        <v>3</v>
      </c>
      <c r="T88">
        <v>16702</v>
      </c>
      <c r="U88">
        <v>458</v>
      </c>
    </row>
    <row r="89" spans="1:21" x14ac:dyDescent="0.25">
      <c r="A89" s="3">
        <v>43392</v>
      </c>
      <c r="B89">
        <v>15888</v>
      </c>
      <c r="C89">
        <f t="shared" si="17"/>
        <v>15840.4</v>
      </c>
      <c r="D89" s="4">
        <f t="shared" si="18"/>
        <v>0.98207023112786429</v>
      </c>
      <c r="E89" s="5">
        <f t="shared" si="19"/>
        <v>16</v>
      </c>
      <c r="F89">
        <v>17097</v>
      </c>
      <c r="G89">
        <f t="shared" si="12"/>
        <v>16883</v>
      </c>
      <c r="H89" s="4">
        <f t="shared" si="13"/>
        <v>0.9375590035207747</v>
      </c>
      <c r="I89" s="5">
        <f t="shared" si="14"/>
        <v>9</v>
      </c>
      <c r="J89">
        <v>15760</v>
      </c>
      <c r="K89">
        <f t="shared" si="20"/>
        <v>15382.6</v>
      </c>
      <c r="L89" s="11">
        <f t="shared" si="15"/>
        <v>0.96649869940562216</v>
      </c>
      <c r="M89" s="5">
        <f t="shared" si="16"/>
        <v>8</v>
      </c>
      <c r="N89">
        <v>17257</v>
      </c>
      <c r="O89">
        <f t="shared" si="21"/>
        <v>17068</v>
      </c>
      <c r="P89" s="11">
        <f t="shared" si="22"/>
        <v>0.98060394355839509</v>
      </c>
      <c r="Q89" s="5">
        <f t="shared" si="23"/>
        <v>9</v>
      </c>
      <c r="S89">
        <v>4</v>
      </c>
      <c r="T89">
        <v>16506</v>
      </c>
      <c r="U89">
        <v>458</v>
      </c>
    </row>
    <row r="90" spans="1:21" x14ac:dyDescent="0.25">
      <c r="A90" s="3">
        <v>43393</v>
      </c>
      <c r="B90">
        <v>15305</v>
      </c>
      <c r="C90">
        <f t="shared" si="17"/>
        <v>15711.4</v>
      </c>
      <c r="D90" s="4">
        <f t="shared" si="18"/>
        <v>0.97407251264755479</v>
      </c>
      <c r="E90" s="5">
        <f t="shared" si="19"/>
        <v>17</v>
      </c>
      <c r="F90">
        <v>17149</v>
      </c>
      <c r="G90">
        <f t="shared" si="12"/>
        <v>16819.400000000001</v>
      </c>
      <c r="H90" s="4">
        <f t="shared" si="13"/>
        <v>0.93402712218310247</v>
      </c>
      <c r="I90" s="5">
        <f t="shared" si="14"/>
        <v>10</v>
      </c>
      <c r="J90">
        <v>15100</v>
      </c>
      <c r="K90">
        <f t="shared" si="20"/>
        <v>15354.6</v>
      </c>
      <c r="L90" s="11">
        <f t="shared" si="15"/>
        <v>0.96473944130989342</v>
      </c>
      <c r="M90" s="5">
        <f t="shared" si="16"/>
        <v>9</v>
      </c>
      <c r="N90">
        <v>16617</v>
      </c>
      <c r="O90">
        <f t="shared" si="21"/>
        <v>17026</v>
      </c>
      <c r="P90" s="11">
        <f t="shared" si="22"/>
        <v>0.9781909270579584</v>
      </c>
      <c r="Q90" s="5">
        <f t="shared" si="23"/>
        <v>10</v>
      </c>
      <c r="S90">
        <v>5</v>
      </c>
      <c r="T90">
        <v>16402</v>
      </c>
      <c r="U90">
        <v>458</v>
      </c>
    </row>
    <row r="91" spans="1:21" x14ac:dyDescent="0.25">
      <c r="A91" s="3">
        <v>43394</v>
      </c>
      <c r="B91">
        <v>15836</v>
      </c>
      <c r="C91">
        <f t="shared" si="17"/>
        <v>15676.2</v>
      </c>
      <c r="D91" s="4">
        <f t="shared" si="18"/>
        <v>0.97189018946533079</v>
      </c>
      <c r="E91" s="5">
        <f t="shared" si="19"/>
        <v>18</v>
      </c>
      <c r="F91">
        <v>16407</v>
      </c>
      <c r="G91">
        <f t="shared" si="12"/>
        <v>16767.8</v>
      </c>
      <c r="H91" s="4">
        <f t="shared" si="13"/>
        <v>0.93116163355065129</v>
      </c>
      <c r="I91" s="5">
        <f t="shared" si="14"/>
        <v>11</v>
      </c>
      <c r="J91">
        <v>14753</v>
      </c>
      <c r="K91">
        <f t="shared" si="20"/>
        <v>15214.2</v>
      </c>
      <c r="L91" s="11">
        <f t="shared" si="15"/>
        <v>0.95591801857273917</v>
      </c>
      <c r="M91" s="5">
        <f t="shared" si="16"/>
        <v>10</v>
      </c>
      <c r="N91">
        <v>16970</v>
      </c>
      <c r="O91">
        <f t="shared" si="21"/>
        <v>16829</v>
      </c>
      <c r="P91" s="11">
        <f t="shared" si="22"/>
        <v>0.96687273061543422</v>
      </c>
      <c r="Q91" s="5">
        <f t="shared" si="23"/>
        <v>11</v>
      </c>
      <c r="S91">
        <v>6</v>
      </c>
      <c r="T91">
        <v>16519</v>
      </c>
      <c r="U91">
        <v>458</v>
      </c>
    </row>
    <row r="92" spans="1:21" x14ac:dyDescent="0.25">
      <c r="A92" s="3">
        <v>43395</v>
      </c>
      <c r="B92">
        <v>15484</v>
      </c>
      <c r="C92">
        <f t="shared" si="17"/>
        <v>15780.4</v>
      </c>
      <c r="D92" s="4">
        <f t="shared" si="18"/>
        <v>0.97835036206725523</v>
      </c>
      <c r="E92" s="5">
        <f t="shared" si="19"/>
        <v>19</v>
      </c>
      <c r="F92">
        <v>16524</v>
      </c>
      <c r="G92">
        <f t="shared" si="12"/>
        <v>16802.599999999999</v>
      </c>
      <c r="H92" s="4">
        <f t="shared" si="13"/>
        <v>0.93309417239579273</v>
      </c>
      <c r="I92" s="5">
        <f t="shared" si="14"/>
        <v>12</v>
      </c>
      <c r="J92">
        <v>15212</v>
      </c>
      <c r="K92">
        <f t="shared" si="20"/>
        <v>15024.4</v>
      </c>
      <c r="L92" s="11">
        <f t="shared" si="15"/>
        <v>0.94399276190954906</v>
      </c>
      <c r="M92" s="5">
        <f t="shared" si="16"/>
        <v>11</v>
      </c>
      <c r="N92">
        <v>16854</v>
      </c>
      <c r="O92">
        <f t="shared" si="21"/>
        <v>16577.8</v>
      </c>
      <c r="P92" s="11">
        <f t="shared" si="22"/>
        <v>0.95244059383187019</v>
      </c>
      <c r="Q92" s="5">
        <f t="shared" si="23"/>
        <v>12</v>
      </c>
      <c r="S92">
        <v>7</v>
      </c>
      <c r="T92">
        <v>16513</v>
      </c>
      <c r="U92">
        <v>458</v>
      </c>
    </row>
    <row r="93" spans="1:21" x14ac:dyDescent="0.25">
      <c r="A93" s="3">
        <v>43396</v>
      </c>
      <c r="B93">
        <v>15868</v>
      </c>
      <c r="C93">
        <f t="shared" si="17"/>
        <v>15973.4</v>
      </c>
      <c r="D93" s="4">
        <f t="shared" si="18"/>
        <v>0.99031594087888097</v>
      </c>
      <c r="E93" s="5">
        <f t="shared" si="19"/>
        <v>20</v>
      </c>
      <c r="F93">
        <v>16662</v>
      </c>
      <c r="G93">
        <f t="shared" si="12"/>
        <v>16689.400000000001</v>
      </c>
      <c r="H93" s="4">
        <f t="shared" si="13"/>
        <v>0.92680786787653968</v>
      </c>
      <c r="I93" s="5">
        <f t="shared" si="14"/>
        <v>13</v>
      </c>
      <c r="J93">
        <v>15246</v>
      </c>
      <c r="K93">
        <f t="shared" si="20"/>
        <v>15082.2</v>
      </c>
      <c r="L93" s="11">
        <f t="shared" si="15"/>
        <v>0.94762437326430349</v>
      </c>
      <c r="M93" s="5">
        <f t="shared" si="16"/>
        <v>12</v>
      </c>
      <c r="N93">
        <v>16447</v>
      </c>
      <c r="O93">
        <f t="shared" si="21"/>
        <v>16446.8</v>
      </c>
      <c r="P93" s="11">
        <f t="shared" si="22"/>
        <v>0.94491428046146075</v>
      </c>
      <c r="Q93" s="5">
        <f t="shared" si="23"/>
        <v>13</v>
      </c>
      <c r="S93">
        <v>8</v>
      </c>
      <c r="T93">
        <v>16467</v>
      </c>
      <c r="U93">
        <v>458</v>
      </c>
    </row>
    <row r="94" spans="1:21" x14ac:dyDescent="0.25">
      <c r="A94" s="3">
        <v>43397</v>
      </c>
      <c r="B94">
        <v>16409</v>
      </c>
      <c r="C94">
        <f t="shared" si="17"/>
        <v>15954.2</v>
      </c>
      <c r="D94" s="4">
        <f t="shared" si="18"/>
        <v>0.98912558277948615</v>
      </c>
      <c r="E94" s="5">
        <f t="shared" si="19"/>
        <v>21</v>
      </c>
      <c r="F94">
        <v>17271</v>
      </c>
      <c r="G94">
        <f t="shared" si="12"/>
        <v>16762.599999999999</v>
      </c>
      <c r="H94" s="4">
        <f t="shared" si="13"/>
        <v>0.9308728633783887</v>
      </c>
      <c r="I94" s="5">
        <f t="shared" si="14"/>
        <v>14</v>
      </c>
      <c r="J94">
        <v>14811</v>
      </c>
      <c r="K94">
        <f t="shared" si="20"/>
        <v>15178.2</v>
      </c>
      <c r="L94" s="11">
        <f t="shared" si="15"/>
        <v>0.95365611530680217</v>
      </c>
      <c r="M94" s="5">
        <f t="shared" si="16"/>
        <v>13</v>
      </c>
      <c r="N94">
        <v>16001</v>
      </c>
      <c r="O94">
        <f t="shared" si="21"/>
        <v>16440.400000000001</v>
      </c>
      <c r="P94" s="11">
        <f t="shared" si="22"/>
        <v>0.94454658270901337</v>
      </c>
      <c r="Q94" s="5">
        <f t="shared" si="23"/>
        <v>14</v>
      </c>
      <c r="S94">
        <v>9</v>
      </c>
      <c r="T94">
        <v>16435</v>
      </c>
      <c r="U94">
        <v>458</v>
      </c>
    </row>
    <row r="95" spans="1:21" x14ac:dyDescent="0.25">
      <c r="A95" s="3">
        <v>43398</v>
      </c>
      <c r="B95">
        <v>16270</v>
      </c>
      <c r="C95">
        <f t="shared" si="17"/>
        <v>16047.8</v>
      </c>
      <c r="D95" s="4">
        <f t="shared" si="18"/>
        <v>0.99492857851403627</v>
      </c>
      <c r="E95" s="5">
        <f t="shared" si="19"/>
        <v>22</v>
      </c>
      <c r="F95">
        <v>16583</v>
      </c>
      <c r="G95">
        <f t="shared" si="12"/>
        <v>16679.2</v>
      </c>
      <c r="H95" s="4">
        <f t="shared" si="13"/>
        <v>0.92624143407710158</v>
      </c>
      <c r="I95" s="5">
        <f t="shared" si="14"/>
        <v>15</v>
      </c>
      <c r="J95">
        <v>15389</v>
      </c>
      <c r="K95">
        <f t="shared" si="20"/>
        <v>15259</v>
      </c>
      <c r="L95" s="11">
        <f t="shared" si="15"/>
        <v>0.95873283152590516</v>
      </c>
      <c r="M95" s="5">
        <f t="shared" si="16"/>
        <v>14</v>
      </c>
      <c r="N95">
        <v>15962</v>
      </c>
      <c r="O95">
        <f t="shared" si="21"/>
        <v>16430.400000000001</v>
      </c>
      <c r="P95" s="11">
        <f t="shared" si="22"/>
        <v>0.94397205497081416</v>
      </c>
      <c r="Q95" s="5">
        <f t="shared" si="23"/>
        <v>15</v>
      </c>
      <c r="S95">
        <v>10</v>
      </c>
      <c r="T95">
        <v>16353</v>
      </c>
      <c r="U95">
        <v>458</v>
      </c>
    </row>
    <row r="96" spans="1:21" x14ac:dyDescent="0.25">
      <c r="A96" s="3">
        <v>43399</v>
      </c>
      <c r="B96">
        <v>15740</v>
      </c>
      <c r="C96" s="6">
        <f t="shared" si="17"/>
        <v>16129.6</v>
      </c>
      <c r="D96" s="4">
        <f t="shared" si="18"/>
        <v>1</v>
      </c>
      <c r="E96" s="5">
        <f t="shared" si="19"/>
        <v>23</v>
      </c>
      <c r="F96">
        <v>16773</v>
      </c>
      <c r="G96">
        <f t="shared" si="12"/>
        <v>16628.599999999999</v>
      </c>
      <c r="H96" s="4">
        <f t="shared" si="13"/>
        <v>0.92343147817008553</v>
      </c>
      <c r="I96" s="5">
        <f t="shared" si="14"/>
        <v>16</v>
      </c>
      <c r="J96">
        <v>15233</v>
      </c>
      <c r="K96">
        <f t="shared" si="20"/>
        <v>15280.8</v>
      </c>
      <c r="L96" s="11">
        <f t="shared" si="15"/>
        <v>0.96010253961472247</v>
      </c>
      <c r="M96" s="5">
        <f t="shared" si="16"/>
        <v>15</v>
      </c>
      <c r="N96">
        <v>16938</v>
      </c>
      <c r="O96">
        <f t="shared" si="21"/>
        <v>16537.400000000001</v>
      </c>
      <c r="P96" s="11">
        <f t="shared" si="22"/>
        <v>0.95011950176954563</v>
      </c>
      <c r="Q96" s="5">
        <f t="shared" si="23"/>
        <v>16</v>
      </c>
      <c r="S96">
        <v>11</v>
      </c>
      <c r="T96">
        <v>16207</v>
      </c>
      <c r="U96">
        <v>458</v>
      </c>
    </row>
    <row r="97" spans="1:21" x14ac:dyDescent="0.25">
      <c r="A97" s="3">
        <v>43400</v>
      </c>
      <c r="B97">
        <v>15952</v>
      </c>
      <c r="C97">
        <f t="shared" si="17"/>
        <v>15947</v>
      </c>
      <c r="D97" s="4">
        <f t="shared" si="18"/>
        <v>0.98867919849221308</v>
      </c>
      <c r="E97" s="5">
        <f t="shared" si="19"/>
        <v>24</v>
      </c>
      <c r="F97">
        <v>16107</v>
      </c>
      <c r="G97">
        <f t="shared" si="12"/>
        <v>16328.2</v>
      </c>
      <c r="H97" s="4">
        <f t="shared" si="13"/>
        <v>0.90674944744938191</v>
      </c>
      <c r="I97" s="5">
        <f t="shared" si="14"/>
        <v>17</v>
      </c>
      <c r="J97">
        <v>15616</v>
      </c>
      <c r="K97">
        <f t="shared" si="20"/>
        <v>15482.4</v>
      </c>
      <c r="L97" s="11">
        <f t="shared" si="15"/>
        <v>0.97276919790396965</v>
      </c>
      <c r="M97" s="5">
        <f t="shared" si="16"/>
        <v>16</v>
      </c>
      <c r="N97">
        <v>16804</v>
      </c>
      <c r="O97">
        <f t="shared" si="21"/>
        <v>16724.2</v>
      </c>
      <c r="P97" s="11">
        <f t="shared" si="22"/>
        <v>0.96085167991910658</v>
      </c>
      <c r="Q97" s="5">
        <f t="shared" si="23"/>
        <v>17</v>
      </c>
      <c r="S97">
        <v>12</v>
      </c>
      <c r="T97">
        <v>16154</v>
      </c>
      <c r="U97">
        <v>458</v>
      </c>
    </row>
    <row r="98" spans="1:21" x14ac:dyDescent="0.25">
      <c r="A98" s="3">
        <v>43401</v>
      </c>
      <c r="B98">
        <v>16277</v>
      </c>
      <c r="C98">
        <f t="shared" si="17"/>
        <v>15667.4</v>
      </c>
      <c r="D98" s="4">
        <f t="shared" si="18"/>
        <v>0.97134460866977479</v>
      </c>
      <c r="E98" s="5">
        <f t="shared" si="19"/>
        <v>25</v>
      </c>
      <c r="F98">
        <v>16409</v>
      </c>
      <c r="G98">
        <f t="shared" si="12"/>
        <v>16298.6</v>
      </c>
      <c r="H98" s="4">
        <f t="shared" si="13"/>
        <v>0.90510567877650294</v>
      </c>
      <c r="I98" s="5">
        <f t="shared" si="14"/>
        <v>18</v>
      </c>
      <c r="J98">
        <v>15355</v>
      </c>
      <c r="K98">
        <f t="shared" si="20"/>
        <v>15537.6</v>
      </c>
      <c r="L98" s="11">
        <f t="shared" si="15"/>
        <v>0.97623744957840641</v>
      </c>
      <c r="M98" s="5">
        <f t="shared" si="16"/>
        <v>17</v>
      </c>
      <c r="N98">
        <v>16982</v>
      </c>
      <c r="O98">
        <f t="shared" si="21"/>
        <v>16907.400000000001</v>
      </c>
      <c r="P98" s="11">
        <f t="shared" si="22"/>
        <v>0.97137702808291604</v>
      </c>
      <c r="Q98" s="5">
        <f t="shared" si="23"/>
        <v>18</v>
      </c>
      <c r="S98">
        <v>13</v>
      </c>
      <c r="T98">
        <v>16105</v>
      </c>
      <c r="U98">
        <v>458</v>
      </c>
    </row>
    <row r="99" spans="1:21" x14ac:dyDescent="0.25">
      <c r="A99" s="3">
        <v>43402</v>
      </c>
      <c r="B99">
        <v>15496</v>
      </c>
      <c r="C99">
        <f t="shared" si="17"/>
        <v>15369</v>
      </c>
      <c r="D99" s="4">
        <f t="shared" si="18"/>
        <v>0.95284445987501243</v>
      </c>
      <c r="E99" s="5">
        <f t="shared" si="19"/>
        <v>26</v>
      </c>
      <c r="F99">
        <v>15769</v>
      </c>
      <c r="G99">
        <f t="shared" si="12"/>
        <v>16159.8</v>
      </c>
      <c r="H99" s="4">
        <f t="shared" si="13"/>
        <v>0.8973977364861111</v>
      </c>
      <c r="I99" s="5">
        <f t="shared" si="14"/>
        <v>19</v>
      </c>
      <c r="J99">
        <v>15819</v>
      </c>
      <c r="K99">
        <f t="shared" si="20"/>
        <v>15589.6</v>
      </c>
      <c r="L99" s="11">
        <f t="shared" si="15"/>
        <v>0.97950464318475983</v>
      </c>
      <c r="M99" s="5">
        <f t="shared" si="16"/>
        <v>18</v>
      </c>
      <c r="N99">
        <v>16935</v>
      </c>
      <c r="O99">
        <f t="shared" si="21"/>
        <v>16873.2</v>
      </c>
      <c r="P99" s="11">
        <f t="shared" si="22"/>
        <v>0.96941214321827474</v>
      </c>
      <c r="Q99" s="5">
        <f t="shared" si="23"/>
        <v>19</v>
      </c>
      <c r="S99">
        <v>14</v>
      </c>
      <c r="T99">
        <v>16154</v>
      </c>
      <c r="U99">
        <v>458</v>
      </c>
    </row>
    <row r="100" spans="1:21" x14ac:dyDescent="0.25">
      <c r="A100" s="3">
        <v>43403</v>
      </c>
      <c r="B100">
        <f>AVERAGE(B99,B101)</f>
        <v>14872</v>
      </c>
      <c r="C100">
        <f t="shared" si="17"/>
        <v>15367.2</v>
      </c>
      <c r="D100" s="4">
        <f t="shared" si="18"/>
        <v>0.95273286380319411</v>
      </c>
      <c r="E100" s="5">
        <f t="shared" si="19"/>
        <v>27</v>
      </c>
      <c r="F100">
        <v>16435</v>
      </c>
      <c r="G100">
        <f t="shared" si="12"/>
        <v>16256.6</v>
      </c>
      <c r="H100" s="4">
        <f t="shared" si="13"/>
        <v>0.90277330430822877</v>
      </c>
      <c r="I100" s="5">
        <f t="shared" si="14"/>
        <v>20</v>
      </c>
      <c r="J100">
        <v>15665</v>
      </c>
      <c r="K100">
        <f t="shared" si="20"/>
        <v>15613</v>
      </c>
      <c r="L100" s="11">
        <f t="shared" si="15"/>
        <v>0.98097488030761892</v>
      </c>
      <c r="M100" s="5">
        <f t="shared" si="16"/>
        <v>19</v>
      </c>
      <c r="N100">
        <v>16878</v>
      </c>
      <c r="O100">
        <f t="shared" si="21"/>
        <v>16835.2</v>
      </c>
      <c r="P100" s="11">
        <f t="shared" si="22"/>
        <v>0.9672289378131177</v>
      </c>
      <c r="Q100" s="5">
        <f t="shared" si="23"/>
        <v>20</v>
      </c>
      <c r="S100">
        <v>15</v>
      </c>
      <c r="T100">
        <v>16130</v>
      </c>
      <c r="U100">
        <v>458</v>
      </c>
    </row>
    <row r="101" spans="1:21" x14ac:dyDescent="0.25">
      <c r="A101" s="3">
        <v>43404</v>
      </c>
      <c r="B101">
        <v>14248</v>
      </c>
      <c r="C101">
        <f t="shared" si="17"/>
        <v>15137</v>
      </c>
      <c r="D101" s="4">
        <f t="shared" si="18"/>
        <v>0.93846096617399066</v>
      </c>
      <c r="E101" s="5">
        <f t="shared" si="19"/>
        <v>28</v>
      </c>
      <c r="F101">
        <v>16079</v>
      </c>
      <c r="G101">
        <f t="shared" si="12"/>
        <v>16169</v>
      </c>
      <c r="H101" s="4">
        <f t="shared" si="13"/>
        <v>0.89790863756011408</v>
      </c>
      <c r="I101" s="5">
        <f t="shared" si="14"/>
        <v>21</v>
      </c>
      <c r="J101">
        <v>15493</v>
      </c>
      <c r="K101">
        <f t="shared" si="20"/>
        <v>15691.4</v>
      </c>
      <c r="L101" s="11">
        <f t="shared" si="15"/>
        <v>0.98590080297565941</v>
      </c>
      <c r="M101" s="5">
        <f t="shared" si="16"/>
        <v>20</v>
      </c>
      <c r="N101">
        <v>16767</v>
      </c>
      <c r="O101">
        <f t="shared" si="21"/>
        <v>16691</v>
      </c>
      <c r="P101" s="11">
        <f t="shared" si="22"/>
        <v>0.95894424782828525</v>
      </c>
      <c r="Q101" s="5">
        <f t="shared" si="23"/>
        <v>21</v>
      </c>
      <c r="S101">
        <v>16</v>
      </c>
      <c r="T101">
        <v>16216</v>
      </c>
      <c r="U101">
        <v>458</v>
      </c>
    </row>
    <row r="102" spans="1:21" x14ac:dyDescent="0.25">
      <c r="A102" s="3">
        <v>43405</v>
      </c>
      <c r="B102">
        <v>15943</v>
      </c>
      <c r="C102">
        <f t="shared" si="17"/>
        <v>15253.8</v>
      </c>
      <c r="D102" s="4">
        <f t="shared" si="18"/>
        <v>0.9457023112786429</v>
      </c>
      <c r="E102" s="5">
        <f t="shared" si="19"/>
        <v>29</v>
      </c>
      <c r="F102">
        <v>16591</v>
      </c>
      <c r="G102">
        <f t="shared" si="12"/>
        <v>16292.8</v>
      </c>
      <c r="H102" s="4">
        <f t="shared" si="13"/>
        <v>0.90478358896897926</v>
      </c>
      <c r="I102" s="5">
        <f t="shared" si="14"/>
        <v>22</v>
      </c>
      <c r="J102">
        <v>15733</v>
      </c>
      <c r="K102">
        <f t="shared" si="20"/>
        <v>15410.6</v>
      </c>
      <c r="L102" s="11">
        <f t="shared" si="15"/>
        <v>0.96825795750135091</v>
      </c>
      <c r="M102" s="5">
        <f t="shared" si="16"/>
        <v>21</v>
      </c>
      <c r="N102">
        <v>16614</v>
      </c>
      <c r="O102">
        <f t="shared" si="21"/>
        <v>16600</v>
      </c>
      <c r="P102" s="11">
        <f t="shared" si="22"/>
        <v>0.95371604541067245</v>
      </c>
      <c r="Q102" s="5">
        <f t="shared" si="23"/>
        <v>22</v>
      </c>
      <c r="S102">
        <v>17</v>
      </c>
      <c r="T102">
        <v>16197</v>
      </c>
      <c r="U102">
        <v>458</v>
      </c>
    </row>
    <row r="103" spans="1:21" x14ac:dyDescent="0.25">
      <c r="A103" s="3">
        <v>43406</v>
      </c>
      <c r="B103">
        <v>15126</v>
      </c>
      <c r="C103">
        <f t="shared" si="17"/>
        <v>15361.6</v>
      </c>
      <c r="D103" s="4">
        <f t="shared" si="18"/>
        <v>0.95238567602420399</v>
      </c>
      <c r="E103" s="5">
        <f t="shared" si="19"/>
        <v>30</v>
      </c>
      <c r="F103">
        <v>15971</v>
      </c>
      <c r="G103">
        <f t="shared" si="12"/>
        <v>16048.8</v>
      </c>
      <c r="H103" s="4">
        <f t="shared" si="13"/>
        <v>0.89123360396281515</v>
      </c>
      <c r="I103" s="5">
        <f t="shared" si="14"/>
        <v>23</v>
      </c>
      <c r="J103">
        <v>15747</v>
      </c>
      <c r="K103">
        <f t="shared" si="20"/>
        <v>15229.6</v>
      </c>
      <c r="L103" s="11">
        <f t="shared" si="15"/>
        <v>0.9568856105253899</v>
      </c>
      <c r="M103" s="5">
        <f t="shared" si="16"/>
        <v>22</v>
      </c>
      <c r="N103">
        <v>16261</v>
      </c>
      <c r="O103">
        <f t="shared" si="21"/>
        <v>16420</v>
      </c>
      <c r="P103" s="11">
        <f t="shared" si="22"/>
        <v>0.94337454612308691</v>
      </c>
      <c r="Q103" s="5">
        <f t="shared" si="23"/>
        <v>23</v>
      </c>
      <c r="S103">
        <v>18</v>
      </c>
      <c r="T103">
        <v>16265</v>
      </c>
      <c r="U103">
        <v>458</v>
      </c>
    </row>
    <row r="104" spans="1:21" x14ac:dyDescent="0.25">
      <c r="A104" s="3">
        <v>43407</v>
      </c>
      <c r="B104">
        <v>16080</v>
      </c>
      <c r="C104">
        <f t="shared" si="17"/>
        <v>15710.2</v>
      </c>
      <c r="D104" s="4">
        <f t="shared" si="18"/>
        <v>0.97399811526634261</v>
      </c>
      <c r="E104" s="5">
        <f t="shared" si="19"/>
        <v>31</v>
      </c>
      <c r="F104">
        <v>16388</v>
      </c>
      <c r="G104">
        <f t="shared" si="12"/>
        <v>16022</v>
      </c>
      <c r="H104" s="4">
        <f t="shared" si="13"/>
        <v>0.8897453269211546</v>
      </c>
      <c r="I104" s="5">
        <f t="shared" si="14"/>
        <v>24</v>
      </c>
      <c r="J104">
        <v>14415</v>
      </c>
      <c r="K104">
        <f t="shared" si="20"/>
        <v>15126.8</v>
      </c>
      <c r="L104" s="11">
        <f t="shared" si="15"/>
        <v>0.95042662008821421</v>
      </c>
      <c r="M104" s="5">
        <f t="shared" si="16"/>
        <v>23</v>
      </c>
      <c r="N104">
        <v>16480</v>
      </c>
      <c r="O104">
        <f t="shared" si="21"/>
        <v>16332.4</v>
      </c>
      <c r="P104" s="11">
        <f t="shared" si="22"/>
        <v>0.93834168313646193</v>
      </c>
      <c r="Q104" s="5">
        <f t="shared" si="23"/>
        <v>24</v>
      </c>
      <c r="S104">
        <v>19</v>
      </c>
      <c r="T104">
        <v>16215</v>
      </c>
      <c r="U104">
        <v>458</v>
      </c>
    </row>
    <row r="105" spans="1:21" x14ac:dyDescent="0.25">
      <c r="A105" s="3">
        <v>43408</v>
      </c>
      <c r="B105">
        <v>15411</v>
      </c>
      <c r="C105">
        <f t="shared" si="17"/>
        <v>15635.2</v>
      </c>
      <c r="D105" s="4">
        <f t="shared" si="18"/>
        <v>0.96934827894058129</v>
      </c>
      <c r="E105" s="5">
        <f t="shared" si="19"/>
        <v>32</v>
      </c>
      <c r="F105">
        <v>15215</v>
      </c>
      <c r="G105">
        <f t="shared" si="12"/>
        <v>15921.2</v>
      </c>
      <c r="H105" s="4">
        <f t="shared" si="13"/>
        <v>0.88414762819729664</v>
      </c>
      <c r="I105" s="5">
        <f t="shared" si="14"/>
        <v>25</v>
      </c>
      <c r="J105">
        <v>14760</v>
      </c>
      <c r="K105">
        <f t="shared" si="20"/>
        <v>15093</v>
      </c>
      <c r="L105" s="11">
        <f t="shared" si="15"/>
        <v>0.94830294424408457</v>
      </c>
      <c r="M105" s="5">
        <f t="shared" si="16"/>
        <v>24</v>
      </c>
      <c r="N105">
        <v>15978</v>
      </c>
      <c r="O105">
        <f t="shared" si="21"/>
        <v>16323.2</v>
      </c>
      <c r="P105" s="11">
        <f t="shared" si="22"/>
        <v>0.93781311761731867</v>
      </c>
      <c r="Q105" s="5">
        <f t="shared" si="23"/>
        <v>25</v>
      </c>
      <c r="S105">
        <v>20</v>
      </c>
      <c r="T105">
        <v>16261</v>
      </c>
      <c r="U105">
        <v>458</v>
      </c>
    </row>
    <row r="106" spans="1:21" x14ac:dyDescent="0.25">
      <c r="A106" s="3">
        <v>43409</v>
      </c>
      <c r="B106">
        <v>15991</v>
      </c>
      <c r="C106">
        <f t="shared" si="17"/>
        <v>15806</v>
      </c>
      <c r="D106" s="4">
        <f t="shared" si="18"/>
        <v>0.9799375061997817</v>
      </c>
      <c r="E106" s="5">
        <f t="shared" si="19"/>
        <v>33</v>
      </c>
      <c r="F106">
        <v>15945</v>
      </c>
      <c r="G106">
        <f t="shared" si="12"/>
        <v>16022.4</v>
      </c>
      <c r="H106" s="4">
        <f t="shared" si="13"/>
        <v>0.88976754001132863</v>
      </c>
      <c r="I106" s="5">
        <f t="shared" si="14"/>
        <v>26</v>
      </c>
      <c r="J106">
        <v>14979</v>
      </c>
      <c r="K106">
        <f t="shared" si="20"/>
        <v>14919.4</v>
      </c>
      <c r="L106" s="11">
        <f t="shared" si="15"/>
        <v>0.93739554405056613</v>
      </c>
      <c r="M106" s="5">
        <f t="shared" si="16"/>
        <v>25</v>
      </c>
      <c r="N106">
        <v>16329</v>
      </c>
      <c r="O106">
        <f t="shared" si="21"/>
        <v>16345.8</v>
      </c>
      <c r="P106" s="11">
        <f t="shared" si="22"/>
        <v>0.93911155030564875</v>
      </c>
      <c r="Q106" s="5">
        <f t="shared" si="23"/>
        <v>26</v>
      </c>
      <c r="S106">
        <v>21</v>
      </c>
      <c r="T106">
        <v>16090</v>
      </c>
      <c r="U106">
        <v>458</v>
      </c>
    </row>
    <row r="107" spans="1:21" x14ac:dyDescent="0.25">
      <c r="A107" s="3">
        <v>43410</v>
      </c>
      <c r="B107">
        <v>15568</v>
      </c>
      <c r="C107">
        <f t="shared" si="17"/>
        <v>15612.2</v>
      </c>
      <c r="D107" s="4">
        <f t="shared" si="18"/>
        <v>0.96792232913401455</v>
      </c>
      <c r="E107" s="5">
        <f t="shared" si="19"/>
        <v>34</v>
      </c>
      <c r="F107">
        <v>16087</v>
      </c>
      <c r="G107">
        <f t="shared" si="12"/>
        <v>15927.4</v>
      </c>
      <c r="H107" s="4">
        <f t="shared" si="13"/>
        <v>0.88449193109499424</v>
      </c>
      <c r="I107" s="5">
        <f t="shared" si="14"/>
        <v>27</v>
      </c>
      <c r="J107">
        <v>15564</v>
      </c>
      <c r="K107">
        <f t="shared" si="20"/>
        <v>15095</v>
      </c>
      <c r="L107" s="11">
        <f t="shared" si="15"/>
        <v>0.94842860553663655</v>
      </c>
      <c r="M107" s="5">
        <f t="shared" si="16"/>
        <v>26</v>
      </c>
      <c r="N107">
        <v>16568</v>
      </c>
      <c r="O107">
        <f t="shared" si="21"/>
        <v>16483.2</v>
      </c>
      <c r="P107" s="11">
        <f t="shared" si="22"/>
        <v>0.94700556142850589</v>
      </c>
      <c r="Q107" s="5">
        <f t="shared" si="23"/>
        <v>27</v>
      </c>
      <c r="S107">
        <v>22</v>
      </c>
      <c r="T107">
        <v>16041</v>
      </c>
      <c r="U107">
        <v>458</v>
      </c>
    </row>
    <row r="108" spans="1:21" x14ac:dyDescent="0.25">
      <c r="A108" s="3">
        <v>43411</v>
      </c>
      <c r="B108">
        <v>15980</v>
      </c>
      <c r="C108">
        <f t="shared" si="17"/>
        <v>15574.8</v>
      </c>
      <c r="D108" s="4">
        <f t="shared" si="18"/>
        <v>0.96560361075290146</v>
      </c>
      <c r="E108" s="5">
        <f t="shared" si="19"/>
        <v>35</v>
      </c>
      <c r="F108">
        <v>16477</v>
      </c>
      <c r="G108">
        <f t="shared" si="12"/>
        <v>16186.2</v>
      </c>
      <c r="H108" s="4">
        <f t="shared" si="13"/>
        <v>0.89886380043759784</v>
      </c>
      <c r="I108" s="5">
        <f t="shared" si="14"/>
        <v>28</v>
      </c>
      <c r="J108">
        <v>14879</v>
      </c>
      <c r="K108">
        <f t="shared" si="20"/>
        <v>15197.4</v>
      </c>
      <c r="L108" s="11">
        <f t="shared" si="15"/>
        <v>0.95486246371530181</v>
      </c>
      <c r="M108" s="5">
        <f t="shared" si="16"/>
        <v>27</v>
      </c>
      <c r="N108">
        <v>16374</v>
      </c>
      <c r="O108">
        <f t="shared" si="21"/>
        <v>16629.8</v>
      </c>
      <c r="P108" s="11">
        <f t="shared" si="22"/>
        <v>0.95542813807050608</v>
      </c>
      <c r="Q108" s="5">
        <f t="shared" si="23"/>
        <v>28</v>
      </c>
      <c r="S108">
        <v>23</v>
      </c>
      <c r="T108">
        <v>15865</v>
      </c>
      <c r="U108">
        <v>458</v>
      </c>
    </row>
    <row r="109" spans="1:21" x14ac:dyDescent="0.25">
      <c r="A109" s="3">
        <v>43412</v>
      </c>
      <c r="B109">
        <v>15111</v>
      </c>
      <c r="C109">
        <f t="shared" si="17"/>
        <v>15488.6</v>
      </c>
      <c r="D109" s="4">
        <f t="shared" si="18"/>
        <v>0.96025939886915979</v>
      </c>
      <c r="E109" s="5">
        <f t="shared" si="19"/>
        <v>36</v>
      </c>
      <c r="F109">
        <v>15913</v>
      </c>
      <c r="G109">
        <f t="shared" si="12"/>
        <v>15946.2</v>
      </c>
      <c r="H109" s="4">
        <f t="shared" si="13"/>
        <v>0.88553594633317412</v>
      </c>
      <c r="I109" s="5">
        <f t="shared" si="14"/>
        <v>29</v>
      </c>
      <c r="J109">
        <v>15293</v>
      </c>
      <c r="K109">
        <f t="shared" si="20"/>
        <v>15252.6</v>
      </c>
      <c r="L109" s="11">
        <f t="shared" si="15"/>
        <v>0.95833071538973857</v>
      </c>
      <c r="M109" s="5">
        <f t="shared" si="16"/>
        <v>28</v>
      </c>
      <c r="N109">
        <v>17167</v>
      </c>
      <c r="O109">
        <f t="shared" si="21"/>
        <v>16722.8</v>
      </c>
      <c r="P109" s="11">
        <f t="shared" si="22"/>
        <v>0.9607712460357587</v>
      </c>
      <c r="Q109" s="5">
        <f t="shared" si="23"/>
        <v>29</v>
      </c>
      <c r="S109">
        <v>24</v>
      </c>
      <c r="T109">
        <v>15816</v>
      </c>
      <c r="U109">
        <v>458</v>
      </c>
    </row>
    <row r="110" spans="1:21" x14ac:dyDescent="0.25">
      <c r="A110" s="3">
        <v>43413</v>
      </c>
      <c r="B110">
        <v>15224</v>
      </c>
      <c r="C110">
        <f t="shared" si="17"/>
        <v>15183</v>
      </c>
      <c r="D110" s="4">
        <f t="shared" si="18"/>
        <v>0.94131286578712425</v>
      </c>
      <c r="E110" s="5">
        <f t="shared" si="19"/>
        <v>37</v>
      </c>
      <c r="F110">
        <v>16509</v>
      </c>
      <c r="G110">
        <f t="shared" si="12"/>
        <v>15866.6</v>
      </c>
      <c r="H110" s="4">
        <f t="shared" si="13"/>
        <v>0.8811155413885402</v>
      </c>
      <c r="I110" s="5">
        <f t="shared" si="14"/>
        <v>30</v>
      </c>
      <c r="J110">
        <v>15272</v>
      </c>
      <c r="K110">
        <f t="shared" si="20"/>
        <v>15187.6</v>
      </c>
      <c r="L110" s="11">
        <f t="shared" si="15"/>
        <v>0.95424672338179672</v>
      </c>
      <c r="M110" s="5">
        <f t="shared" si="16"/>
        <v>29</v>
      </c>
      <c r="N110">
        <v>16711</v>
      </c>
      <c r="O110">
        <f t="shared" si="21"/>
        <v>16644.8</v>
      </c>
      <c r="P110" s="11">
        <f t="shared" si="22"/>
        <v>0.95628992967780491</v>
      </c>
      <c r="Q110" s="5">
        <f t="shared" si="23"/>
        <v>30</v>
      </c>
      <c r="S110">
        <v>25</v>
      </c>
      <c r="T110">
        <v>15721</v>
      </c>
      <c r="U110">
        <v>458</v>
      </c>
    </row>
    <row r="111" spans="1:21" x14ac:dyDescent="0.25">
      <c r="A111" s="3">
        <v>43414</v>
      </c>
      <c r="B111">
        <v>15560</v>
      </c>
      <c r="C111">
        <f t="shared" si="17"/>
        <v>14973.6</v>
      </c>
      <c r="D111" s="4">
        <f t="shared" si="18"/>
        <v>0.92833052276559869</v>
      </c>
      <c r="E111" s="5">
        <f t="shared" si="19"/>
        <v>38</v>
      </c>
      <c r="F111">
        <v>14745</v>
      </c>
      <c r="G111">
        <f t="shared" si="12"/>
        <v>15595.4</v>
      </c>
      <c r="H111" s="4">
        <f t="shared" si="13"/>
        <v>0.86605506625054141</v>
      </c>
      <c r="I111" s="5">
        <f t="shared" si="14"/>
        <v>31</v>
      </c>
      <c r="J111">
        <v>15255</v>
      </c>
      <c r="K111">
        <f t="shared" si="20"/>
        <v>15164.8</v>
      </c>
      <c r="L111" s="11">
        <f t="shared" si="15"/>
        <v>0.95281418464670331</v>
      </c>
      <c r="M111" s="5">
        <f t="shared" si="16"/>
        <v>30</v>
      </c>
      <c r="N111">
        <v>16794</v>
      </c>
      <c r="O111">
        <f t="shared" si="21"/>
        <v>16692.400000000001</v>
      </c>
      <c r="P111" s="11">
        <f t="shared" si="22"/>
        <v>0.95902468171163324</v>
      </c>
      <c r="Q111" s="5">
        <f t="shared" si="23"/>
        <v>31</v>
      </c>
      <c r="S111">
        <v>26</v>
      </c>
      <c r="T111">
        <v>15821</v>
      </c>
      <c r="U111">
        <v>458</v>
      </c>
    </row>
    <row r="112" spans="1:21" x14ac:dyDescent="0.25">
      <c r="A112" s="3">
        <v>43415</v>
      </c>
      <c r="B112">
        <v>14040</v>
      </c>
      <c r="C112">
        <f t="shared" si="17"/>
        <v>15082.8</v>
      </c>
      <c r="D112" s="4">
        <f t="shared" si="18"/>
        <v>0.93510068445590711</v>
      </c>
      <c r="E112" s="5">
        <f t="shared" si="19"/>
        <v>39</v>
      </c>
      <c r="F112">
        <v>15689</v>
      </c>
      <c r="G112">
        <f t="shared" si="12"/>
        <v>15423.2</v>
      </c>
      <c r="H112" s="4">
        <f t="shared" si="13"/>
        <v>0.85649233093061738</v>
      </c>
      <c r="I112" s="5">
        <f t="shared" si="14"/>
        <v>32</v>
      </c>
      <c r="J112">
        <v>15239</v>
      </c>
      <c r="K112">
        <f t="shared" si="20"/>
        <v>15077.4</v>
      </c>
      <c r="L112" s="11">
        <f t="shared" si="15"/>
        <v>0.94732278616217847</v>
      </c>
      <c r="M112" s="5">
        <f t="shared" si="16"/>
        <v>31</v>
      </c>
      <c r="N112">
        <v>16178</v>
      </c>
      <c r="O112">
        <f t="shared" si="21"/>
        <v>16552</v>
      </c>
      <c r="P112" s="11">
        <f t="shared" si="22"/>
        <v>0.95095831226731631</v>
      </c>
      <c r="Q112" s="5">
        <f t="shared" si="23"/>
        <v>32</v>
      </c>
      <c r="S112">
        <v>27</v>
      </c>
      <c r="T112">
        <v>15869</v>
      </c>
      <c r="U112">
        <v>458</v>
      </c>
    </row>
    <row r="113" spans="1:21" x14ac:dyDescent="0.25">
      <c r="A113" s="3">
        <v>43416</v>
      </c>
      <c r="B113">
        <v>14933</v>
      </c>
      <c r="C113">
        <f t="shared" si="17"/>
        <v>15109.8</v>
      </c>
      <c r="D113" s="4">
        <f t="shared" si="18"/>
        <v>0.93677462553318114</v>
      </c>
      <c r="E113" s="5">
        <f t="shared" si="19"/>
        <v>40</v>
      </c>
      <c r="F113">
        <v>15121</v>
      </c>
      <c r="G113">
        <f t="shared" si="12"/>
        <v>15191.2</v>
      </c>
      <c r="H113" s="4">
        <f t="shared" si="13"/>
        <v>0.84360873862967445</v>
      </c>
      <c r="I113" s="5">
        <f t="shared" si="14"/>
        <v>33</v>
      </c>
      <c r="J113">
        <v>14765</v>
      </c>
      <c r="K113">
        <f t="shared" si="20"/>
        <v>15015.2</v>
      </c>
      <c r="L113" s="11">
        <f t="shared" si="15"/>
        <v>0.94341471996380966</v>
      </c>
      <c r="M113" s="5">
        <f t="shared" si="16"/>
        <v>32</v>
      </c>
      <c r="N113">
        <v>16612</v>
      </c>
      <c r="O113">
        <f t="shared" si="21"/>
        <v>16344.4</v>
      </c>
      <c r="P113" s="11">
        <f t="shared" si="22"/>
        <v>0.93903111642230097</v>
      </c>
      <c r="Q113" s="5">
        <f t="shared" si="23"/>
        <v>33</v>
      </c>
      <c r="S113">
        <v>28</v>
      </c>
      <c r="T113">
        <v>16023</v>
      </c>
      <c r="U113">
        <v>458</v>
      </c>
    </row>
    <row r="114" spans="1:21" x14ac:dyDescent="0.25">
      <c r="A114" s="3">
        <v>43417</v>
      </c>
      <c r="B114">
        <v>15657</v>
      </c>
      <c r="C114">
        <f t="shared" si="17"/>
        <v>15069.6</v>
      </c>
      <c r="D114" s="4">
        <f t="shared" si="18"/>
        <v>0.93428231326257316</v>
      </c>
      <c r="E114" s="5">
        <f t="shared" si="19"/>
        <v>41</v>
      </c>
      <c r="F114">
        <v>15052</v>
      </c>
      <c r="G114">
        <f t="shared" si="12"/>
        <v>15142.6</v>
      </c>
      <c r="H114" s="4">
        <f t="shared" si="13"/>
        <v>0.84090984817352865</v>
      </c>
      <c r="I114" s="5">
        <f t="shared" si="14"/>
        <v>34</v>
      </c>
      <c r="J114">
        <v>14856</v>
      </c>
      <c r="K114">
        <f t="shared" si="20"/>
        <v>14961.4</v>
      </c>
      <c r="L114" s="11">
        <f t="shared" si="15"/>
        <v>0.9400344311941593</v>
      </c>
      <c r="M114" s="5">
        <f t="shared" si="16"/>
        <v>33</v>
      </c>
      <c r="N114">
        <v>16465</v>
      </c>
      <c r="O114">
        <f t="shared" si="21"/>
        <v>16157</v>
      </c>
      <c r="P114" s="11">
        <f t="shared" si="22"/>
        <v>0.92826446660844797</v>
      </c>
      <c r="Q114" s="5">
        <f t="shared" si="23"/>
        <v>34</v>
      </c>
      <c r="S114">
        <v>29</v>
      </c>
      <c r="T114">
        <v>15952</v>
      </c>
      <c r="U114">
        <v>458</v>
      </c>
    </row>
    <row r="115" spans="1:21" x14ac:dyDescent="0.25">
      <c r="A115" s="3">
        <v>43418</v>
      </c>
      <c r="B115">
        <v>15359</v>
      </c>
      <c r="C115">
        <f t="shared" si="17"/>
        <v>15266.6</v>
      </c>
      <c r="D115" s="4">
        <f t="shared" si="18"/>
        <v>0.94649588334490631</v>
      </c>
      <c r="E115" s="5">
        <f t="shared" si="19"/>
        <v>42</v>
      </c>
      <c r="F115">
        <v>15349</v>
      </c>
      <c r="G115">
        <f t="shared" si="12"/>
        <v>14829.4</v>
      </c>
      <c r="H115" s="4">
        <f t="shared" si="13"/>
        <v>0.82351699856725558</v>
      </c>
      <c r="I115" s="5">
        <f t="shared" si="14"/>
        <v>35</v>
      </c>
      <c r="J115">
        <v>14961</v>
      </c>
      <c r="K115">
        <f t="shared" si="20"/>
        <v>14919</v>
      </c>
      <c r="L115" s="11">
        <f t="shared" si="15"/>
        <v>0.93737041179205571</v>
      </c>
      <c r="M115" s="5">
        <f t="shared" si="16"/>
        <v>34</v>
      </c>
      <c r="N115">
        <v>15673</v>
      </c>
      <c r="O115">
        <f t="shared" si="21"/>
        <v>16137.6</v>
      </c>
      <c r="P115" s="11">
        <f t="shared" si="22"/>
        <v>0.92714988279634147</v>
      </c>
      <c r="Q115" s="5">
        <f t="shared" si="23"/>
        <v>35</v>
      </c>
      <c r="S115">
        <v>30</v>
      </c>
      <c r="T115">
        <v>15892</v>
      </c>
      <c r="U115">
        <v>458</v>
      </c>
    </row>
    <row r="116" spans="1:21" x14ac:dyDescent="0.25">
      <c r="A116" s="3">
        <v>43419</v>
      </c>
      <c r="B116">
        <v>15359</v>
      </c>
      <c r="C116">
        <f t="shared" si="17"/>
        <v>15147.4</v>
      </c>
      <c r="D116" s="4">
        <f t="shared" si="18"/>
        <v>0.93910574347782949</v>
      </c>
      <c r="E116" s="5">
        <f t="shared" si="19"/>
        <v>43</v>
      </c>
      <c r="F116">
        <v>14502</v>
      </c>
      <c r="G116">
        <f t="shared" si="12"/>
        <v>14735.4</v>
      </c>
      <c r="H116" s="4">
        <f t="shared" si="13"/>
        <v>0.81829692237635632</v>
      </c>
      <c r="I116" s="5">
        <f t="shared" si="14"/>
        <v>36</v>
      </c>
      <c r="J116">
        <v>14986</v>
      </c>
      <c r="K116">
        <f t="shared" si="20"/>
        <v>14908.6</v>
      </c>
      <c r="L116" s="11">
        <f t="shared" si="15"/>
        <v>0.93671697307078505</v>
      </c>
      <c r="M116" s="5">
        <f t="shared" si="16"/>
        <v>35</v>
      </c>
      <c r="N116">
        <v>15857</v>
      </c>
      <c r="O116">
        <f t="shared" si="21"/>
        <v>15907.6</v>
      </c>
      <c r="P116" s="11">
        <f t="shared" si="22"/>
        <v>0.91393574481775985</v>
      </c>
      <c r="Q116" s="5">
        <f t="shared" si="23"/>
        <v>36</v>
      </c>
      <c r="S116">
        <v>31</v>
      </c>
      <c r="T116">
        <v>15788</v>
      </c>
      <c r="U116">
        <v>458</v>
      </c>
    </row>
    <row r="117" spans="1:21" x14ac:dyDescent="0.25">
      <c r="A117" s="3">
        <v>43420</v>
      </c>
      <c r="B117">
        <v>15025</v>
      </c>
      <c r="C117">
        <f t="shared" si="17"/>
        <v>14956.8</v>
      </c>
      <c r="D117" s="4">
        <f t="shared" si="18"/>
        <v>0.9272889594286281</v>
      </c>
      <c r="E117" s="5">
        <f t="shared" si="19"/>
        <v>44</v>
      </c>
      <c r="F117">
        <v>14123</v>
      </c>
      <c r="G117">
        <f t="shared" si="12"/>
        <v>14665.2</v>
      </c>
      <c r="H117" s="4">
        <f t="shared" si="13"/>
        <v>0.81439852505081245</v>
      </c>
      <c r="I117" s="5">
        <f t="shared" si="14"/>
        <v>37</v>
      </c>
      <c r="J117">
        <v>15027</v>
      </c>
      <c r="K117">
        <f t="shared" si="20"/>
        <v>14825.6</v>
      </c>
      <c r="L117" s="11">
        <f t="shared" si="15"/>
        <v>0.93150202942987481</v>
      </c>
      <c r="M117" s="5">
        <f t="shared" si="16"/>
        <v>36</v>
      </c>
      <c r="N117">
        <v>16081</v>
      </c>
      <c r="O117">
        <f t="shared" si="21"/>
        <v>15956.4</v>
      </c>
      <c r="P117" s="11">
        <f t="shared" si="22"/>
        <v>0.91673944018017195</v>
      </c>
      <c r="Q117" s="5">
        <f t="shared" si="23"/>
        <v>37</v>
      </c>
      <c r="S117">
        <v>32</v>
      </c>
      <c r="T117">
        <v>15663</v>
      </c>
      <c r="U117">
        <v>458</v>
      </c>
    </row>
    <row r="118" spans="1:21" x14ac:dyDescent="0.25">
      <c r="A118" s="3">
        <v>43421</v>
      </c>
      <c r="B118">
        <v>14337</v>
      </c>
      <c r="C118">
        <f t="shared" si="17"/>
        <v>14904.2</v>
      </c>
      <c r="D118" s="4">
        <f t="shared" si="18"/>
        <v>0.92402787421882748</v>
      </c>
      <c r="E118" s="5">
        <f t="shared" si="19"/>
        <v>45</v>
      </c>
      <c r="F118">
        <v>14651</v>
      </c>
      <c r="G118">
        <f t="shared" si="12"/>
        <v>14590.8</v>
      </c>
      <c r="H118" s="4">
        <f t="shared" si="13"/>
        <v>0.81026689027844101</v>
      </c>
      <c r="I118" s="5">
        <f t="shared" si="14"/>
        <v>38</v>
      </c>
      <c r="J118">
        <v>14713</v>
      </c>
      <c r="K118">
        <f t="shared" si="20"/>
        <v>14780.2</v>
      </c>
      <c r="L118" s="11">
        <f t="shared" si="15"/>
        <v>0.92864951808894314</v>
      </c>
      <c r="M118" s="5">
        <f t="shared" si="16"/>
        <v>37</v>
      </c>
      <c r="N118">
        <v>15462</v>
      </c>
      <c r="O118">
        <f t="shared" si="21"/>
        <v>16125.8</v>
      </c>
      <c r="P118" s="11">
        <f t="shared" si="22"/>
        <v>0.92647194006526634</v>
      </c>
      <c r="Q118" s="5">
        <f t="shared" si="23"/>
        <v>38</v>
      </c>
      <c r="S118">
        <v>33</v>
      </c>
      <c r="T118">
        <v>15499</v>
      </c>
      <c r="U118">
        <v>458</v>
      </c>
    </row>
    <row r="119" spans="1:21" x14ac:dyDescent="0.25">
      <c r="A119" s="3">
        <v>43422</v>
      </c>
      <c r="B119">
        <v>14704</v>
      </c>
      <c r="C119">
        <f t="shared" si="17"/>
        <v>14902</v>
      </c>
      <c r="D119" s="4">
        <f t="shared" si="18"/>
        <v>0.92389147901993851</v>
      </c>
      <c r="E119" s="5">
        <f t="shared" si="19"/>
        <v>46</v>
      </c>
      <c r="F119">
        <v>14701</v>
      </c>
      <c r="G119">
        <f t="shared" si="12"/>
        <v>14736.6</v>
      </c>
      <c r="H119" s="4">
        <f t="shared" si="13"/>
        <v>0.81836356164687851</v>
      </c>
      <c r="I119" s="5">
        <f t="shared" si="14"/>
        <v>39</v>
      </c>
      <c r="J119">
        <v>14441</v>
      </c>
      <c r="K119">
        <f t="shared" si="20"/>
        <v>14518.2</v>
      </c>
      <c r="L119" s="11">
        <f t="shared" si="15"/>
        <v>0.91218788876462387</v>
      </c>
      <c r="M119" s="5">
        <f t="shared" si="16"/>
        <v>38</v>
      </c>
      <c r="N119">
        <v>16709</v>
      </c>
      <c r="O119">
        <f t="shared" si="21"/>
        <v>16329.8</v>
      </c>
      <c r="P119" s="11">
        <f t="shared" si="22"/>
        <v>0.93819230592453007</v>
      </c>
      <c r="Q119" s="5">
        <f t="shared" si="23"/>
        <v>39</v>
      </c>
      <c r="S119">
        <v>34</v>
      </c>
      <c r="T119">
        <v>15406</v>
      </c>
      <c r="U119">
        <v>458</v>
      </c>
    </row>
    <row r="120" spans="1:21" x14ac:dyDescent="0.25">
      <c r="A120" s="3">
        <v>43423</v>
      </c>
      <c r="B120">
        <v>15096</v>
      </c>
      <c r="C120">
        <f t="shared" si="17"/>
        <v>14861</v>
      </c>
      <c r="D120" s="4">
        <f t="shared" si="18"/>
        <v>0.9213495684951889</v>
      </c>
      <c r="E120" s="5">
        <f t="shared" si="19"/>
        <v>47</v>
      </c>
      <c r="F120">
        <v>14977</v>
      </c>
      <c r="G120">
        <f t="shared" si="12"/>
        <v>14944.6</v>
      </c>
      <c r="H120" s="4">
        <f t="shared" si="13"/>
        <v>0.82991436853737899</v>
      </c>
      <c r="I120" s="5">
        <f t="shared" si="14"/>
        <v>40</v>
      </c>
      <c r="J120">
        <v>14734</v>
      </c>
      <c r="K120">
        <f t="shared" si="20"/>
        <v>14289</v>
      </c>
      <c r="L120" s="11">
        <f t="shared" si="15"/>
        <v>0.89778710463815836</v>
      </c>
      <c r="M120" s="5">
        <f t="shared" si="16"/>
        <v>39</v>
      </c>
      <c r="N120">
        <v>16520</v>
      </c>
      <c r="O120">
        <f t="shared" si="21"/>
        <v>16307.8</v>
      </c>
      <c r="P120" s="11">
        <f t="shared" si="22"/>
        <v>0.93692834490049182</v>
      </c>
      <c r="Q120" s="5">
        <f t="shared" si="23"/>
        <v>40</v>
      </c>
      <c r="S120">
        <v>35</v>
      </c>
      <c r="T120">
        <v>15292</v>
      </c>
      <c r="U120">
        <v>458</v>
      </c>
    </row>
    <row r="121" spans="1:21" x14ac:dyDescent="0.25">
      <c r="A121" s="3">
        <v>43424</v>
      </c>
      <c r="B121">
        <v>15348</v>
      </c>
      <c r="C121">
        <f t="shared" si="17"/>
        <v>15015</v>
      </c>
      <c r="D121" s="4">
        <f t="shared" si="18"/>
        <v>0.93089723241741884</v>
      </c>
      <c r="E121" s="5">
        <f t="shared" si="19"/>
        <v>48</v>
      </c>
      <c r="F121">
        <v>15231</v>
      </c>
      <c r="G121">
        <f t="shared" si="12"/>
        <v>15071.4</v>
      </c>
      <c r="H121" s="4">
        <f t="shared" si="13"/>
        <v>0.83695591812254955</v>
      </c>
      <c r="I121" s="5">
        <f t="shared" si="14"/>
        <v>41</v>
      </c>
      <c r="J121">
        <v>13676</v>
      </c>
      <c r="K121">
        <f t="shared" si="20"/>
        <v>14161.2</v>
      </c>
      <c r="L121" s="11">
        <f t="shared" si="15"/>
        <v>0.88975734804408202</v>
      </c>
      <c r="M121" s="5">
        <f t="shared" si="16"/>
        <v>40</v>
      </c>
      <c r="N121">
        <v>16877</v>
      </c>
      <c r="O121">
        <f t="shared" si="21"/>
        <v>16269</v>
      </c>
      <c r="P121" s="11">
        <f t="shared" si="22"/>
        <v>0.93469917727627894</v>
      </c>
      <c r="Q121" s="5">
        <f t="shared" si="23"/>
        <v>41</v>
      </c>
      <c r="S121">
        <v>36</v>
      </c>
      <c r="T121">
        <v>15156</v>
      </c>
      <c r="U121">
        <v>458</v>
      </c>
    </row>
    <row r="122" spans="1:21" x14ac:dyDescent="0.25">
      <c r="A122" s="3">
        <v>43425</v>
      </c>
      <c r="B122">
        <v>14820</v>
      </c>
      <c r="C122">
        <f t="shared" si="17"/>
        <v>15122.2</v>
      </c>
      <c r="D122" s="4">
        <f t="shared" si="18"/>
        <v>0.93754339847237378</v>
      </c>
      <c r="E122" s="5">
        <f t="shared" si="19"/>
        <v>49</v>
      </c>
      <c r="F122">
        <v>15163</v>
      </c>
      <c r="G122">
        <f t="shared" si="12"/>
        <v>15187</v>
      </c>
      <c r="H122" s="4">
        <f t="shared" si="13"/>
        <v>0.84337550118284699</v>
      </c>
      <c r="I122" s="5">
        <f t="shared" si="14"/>
        <v>42</v>
      </c>
      <c r="J122">
        <v>13881</v>
      </c>
      <c r="K122">
        <f t="shared" si="20"/>
        <v>14100.6</v>
      </c>
      <c r="L122" s="11">
        <f t="shared" si="15"/>
        <v>0.88594981087975477</v>
      </c>
      <c r="M122" s="5">
        <f t="shared" si="16"/>
        <v>41</v>
      </c>
      <c r="N122">
        <v>15971</v>
      </c>
      <c r="O122">
        <f t="shared" si="21"/>
        <v>16121.2</v>
      </c>
      <c r="P122" s="11">
        <f t="shared" si="22"/>
        <v>0.92620765730569488</v>
      </c>
      <c r="Q122" s="5">
        <f t="shared" si="23"/>
        <v>42</v>
      </c>
      <c r="S122">
        <v>37</v>
      </c>
      <c r="T122">
        <v>15134</v>
      </c>
      <c r="U122">
        <v>458</v>
      </c>
    </row>
    <row r="123" spans="1:21" x14ac:dyDescent="0.25">
      <c r="A123" s="3">
        <v>43426</v>
      </c>
      <c r="B123">
        <v>15107</v>
      </c>
      <c r="C123">
        <f t="shared" si="17"/>
        <v>15128.75</v>
      </c>
      <c r="D123" s="4">
        <f t="shared" si="18"/>
        <v>0.93794948417815693</v>
      </c>
      <c r="E123" s="5">
        <f t="shared" si="19"/>
        <v>50</v>
      </c>
      <c r="F123">
        <v>15285</v>
      </c>
      <c r="G123">
        <f t="shared" si="12"/>
        <v>15280.6</v>
      </c>
      <c r="H123" s="4">
        <f t="shared" si="13"/>
        <v>0.84857336428357222</v>
      </c>
      <c r="I123" s="5">
        <f t="shared" si="14"/>
        <v>43</v>
      </c>
      <c r="J123">
        <v>14074</v>
      </c>
      <c r="K123">
        <f t="shared" si="20"/>
        <v>14047.6</v>
      </c>
      <c r="L123" s="11">
        <f t="shared" si="15"/>
        <v>0.88261978662712526</v>
      </c>
      <c r="M123" s="5">
        <f t="shared" si="16"/>
        <v>42</v>
      </c>
      <c r="N123">
        <v>15268</v>
      </c>
      <c r="O123">
        <f t="shared" si="21"/>
        <v>16000.4</v>
      </c>
      <c r="P123" s="11">
        <f t="shared" si="22"/>
        <v>0.91926736222824845</v>
      </c>
      <c r="Q123" s="5">
        <f t="shared" si="23"/>
        <v>43</v>
      </c>
      <c r="S123">
        <v>38</v>
      </c>
      <c r="T123">
        <v>15078</v>
      </c>
      <c r="U123">
        <v>458</v>
      </c>
    </row>
    <row r="124" spans="1:21" x14ac:dyDescent="0.25">
      <c r="A124" s="3">
        <v>43427</v>
      </c>
      <c r="B124">
        <v>15240</v>
      </c>
      <c r="C124">
        <f t="shared" si="17"/>
        <v>15055.666666666666</v>
      </c>
      <c r="D124" s="4">
        <f t="shared" si="18"/>
        <v>0.93341847700294278</v>
      </c>
      <c r="E124" s="5">
        <f t="shared" si="19"/>
        <v>51</v>
      </c>
      <c r="F124">
        <v>15279</v>
      </c>
      <c r="G124">
        <f t="shared" si="12"/>
        <v>15906.6</v>
      </c>
      <c r="H124" s="4">
        <f t="shared" si="13"/>
        <v>0.88333685040594412</v>
      </c>
      <c r="I124" s="5">
        <f t="shared" si="14"/>
        <v>44</v>
      </c>
      <c r="J124">
        <v>14138</v>
      </c>
      <c r="K124">
        <f t="shared" si="20"/>
        <v>14161</v>
      </c>
      <c r="L124" s="11">
        <f t="shared" si="15"/>
        <v>0.88974478191482687</v>
      </c>
      <c r="M124" s="5">
        <f t="shared" si="16"/>
        <v>43</v>
      </c>
      <c r="N124">
        <v>15970</v>
      </c>
      <c r="O124">
        <f t="shared" si="21"/>
        <v>15787.4</v>
      </c>
      <c r="P124" s="11">
        <f t="shared" si="22"/>
        <v>0.90702992140460548</v>
      </c>
      <c r="Q124" s="5">
        <f t="shared" si="23"/>
        <v>44</v>
      </c>
      <c r="S124">
        <v>39</v>
      </c>
      <c r="T124">
        <v>15118</v>
      </c>
      <c r="U124">
        <v>458</v>
      </c>
    </row>
    <row r="125" spans="1:21" x14ac:dyDescent="0.25">
      <c r="A125" s="3">
        <v>43428</v>
      </c>
      <c r="D125" s="4"/>
      <c r="F125">
        <v>15445</v>
      </c>
      <c r="G125">
        <f t="shared" si="12"/>
        <v>15237.8</v>
      </c>
      <c r="H125" s="4">
        <f t="shared" si="13"/>
        <v>0.84619656363494999</v>
      </c>
      <c r="I125" s="5">
        <f t="shared" si="14"/>
        <v>45</v>
      </c>
      <c r="J125">
        <v>14469</v>
      </c>
      <c r="K125">
        <f t="shared" si="20"/>
        <v>14029</v>
      </c>
      <c r="L125" s="11">
        <f t="shared" si="15"/>
        <v>0.88145113660639118</v>
      </c>
      <c r="M125" s="5">
        <f t="shared" si="16"/>
        <v>44</v>
      </c>
      <c r="N125">
        <v>15916</v>
      </c>
      <c r="O125">
        <f t="shared" si="21"/>
        <v>15727.2</v>
      </c>
      <c r="P125" s="11">
        <f t="shared" si="22"/>
        <v>0.90357126442064639</v>
      </c>
      <c r="Q125" s="5">
        <f t="shared" si="23"/>
        <v>45</v>
      </c>
      <c r="S125">
        <v>40</v>
      </c>
      <c r="T125">
        <v>15138</v>
      </c>
      <c r="U125">
        <v>458</v>
      </c>
    </row>
    <row r="126" spans="1:21" x14ac:dyDescent="0.25">
      <c r="A126" s="3">
        <v>43429</v>
      </c>
      <c r="D126" s="4"/>
      <c r="F126">
        <v>18361</v>
      </c>
      <c r="G126">
        <f t="shared" si="12"/>
        <v>15262.4</v>
      </c>
      <c r="H126" s="4">
        <f t="shared" si="13"/>
        <v>0.84756266868065344</v>
      </c>
      <c r="I126" s="5">
        <f t="shared" si="14"/>
        <v>46</v>
      </c>
      <c r="J126">
        <v>14243</v>
      </c>
      <c r="K126">
        <f t="shared" si="20"/>
        <v>13932</v>
      </c>
      <c r="L126" s="11">
        <f t="shared" si="15"/>
        <v>0.87535656391761651</v>
      </c>
      <c r="M126" s="5">
        <f t="shared" si="16"/>
        <v>45</v>
      </c>
      <c r="N126">
        <v>15812</v>
      </c>
      <c r="O126">
        <f t="shared" si="21"/>
        <v>15725</v>
      </c>
      <c r="P126" s="11">
        <f t="shared" si="22"/>
        <v>0.90344486831824244</v>
      </c>
      <c r="Q126" s="5">
        <f t="shared" si="23"/>
        <v>46</v>
      </c>
      <c r="S126">
        <v>41</v>
      </c>
      <c r="T126">
        <v>15147</v>
      </c>
      <c r="U126">
        <v>458</v>
      </c>
    </row>
    <row r="127" spans="1:21" x14ac:dyDescent="0.25">
      <c r="A127" s="3">
        <v>43430</v>
      </c>
      <c r="D127" s="4"/>
      <c r="F127">
        <v>11819</v>
      </c>
      <c r="G127">
        <f t="shared" si="12"/>
        <v>15202.6</v>
      </c>
      <c r="H127" s="4">
        <f t="shared" si="13"/>
        <v>0.84424181169963453</v>
      </c>
      <c r="I127" s="5">
        <f t="shared" si="14"/>
        <v>47</v>
      </c>
      <c r="J127">
        <v>13221</v>
      </c>
      <c r="K127">
        <f t="shared" si="20"/>
        <v>13848.6</v>
      </c>
      <c r="L127" s="11">
        <f t="shared" si="15"/>
        <v>0.87011648801819585</v>
      </c>
      <c r="M127" s="5">
        <f t="shared" si="16"/>
        <v>46</v>
      </c>
      <c r="N127">
        <v>15670</v>
      </c>
      <c r="O127">
        <f t="shared" si="21"/>
        <v>15633.6</v>
      </c>
      <c r="P127" s="11">
        <f t="shared" si="22"/>
        <v>0.89819368479110184</v>
      </c>
      <c r="Q127" s="5">
        <f t="shared" si="23"/>
        <v>47</v>
      </c>
      <c r="S127">
        <v>42</v>
      </c>
      <c r="T127">
        <v>15119</v>
      </c>
      <c r="U127">
        <v>458</v>
      </c>
    </row>
    <row r="128" spans="1:21" x14ac:dyDescent="0.25">
      <c r="A128" s="3">
        <v>43431</v>
      </c>
      <c r="D128" s="4"/>
      <c r="F128">
        <v>15408</v>
      </c>
      <c r="G128">
        <f t="shared" si="12"/>
        <v>15264.2</v>
      </c>
      <c r="H128" s="4">
        <f t="shared" si="13"/>
        <v>0.84766262758643662</v>
      </c>
      <c r="I128" s="5">
        <f t="shared" si="14"/>
        <v>48</v>
      </c>
      <c r="J128">
        <v>13589</v>
      </c>
      <c r="K128">
        <f t="shared" si="20"/>
        <v>13595.2</v>
      </c>
      <c r="L128" s="11">
        <f t="shared" si="15"/>
        <v>0.85419520225185042</v>
      </c>
      <c r="M128" s="5">
        <f t="shared" si="16"/>
        <v>47</v>
      </c>
      <c r="N128">
        <v>15257</v>
      </c>
      <c r="O128">
        <f t="shared" si="21"/>
        <v>15516.8</v>
      </c>
      <c r="P128" s="11">
        <f t="shared" si="22"/>
        <v>0.89148320080893506</v>
      </c>
      <c r="Q128" s="5">
        <f t="shared" si="23"/>
        <v>48</v>
      </c>
      <c r="S128">
        <v>43</v>
      </c>
      <c r="T128">
        <v>15147</v>
      </c>
      <c r="U128">
        <v>458</v>
      </c>
    </row>
    <row r="129" spans="1:21" x14ac:dyDescent="0.25">
      <c r="A129" s="3">
        <v>43432</v>
      </c>
      <c r="D129" s="4"/>
      <c r="F129">
        <v>14980</v>
      </c>
      <c r="G129">
        <f t="shared" si="12"/>
        <v>14607.6</v>
      </c>
      <c r="H129" s="4">
        <f t="shared" si="13"/>
        <v>0.81119984006575074</v>
      </c>
      <c r="I129" s="5">
        <f t="shared" si="14"/>
        <v>49</v>
      </c>
      <c r="J129">
        <v>13721</v>
      </c>
      <c r="K129">
        <f t="shared" si="20"/>
        <v>13405</v>
      </c>
      <c r="L129" s="11">
        <f t="shared" si="15"/>
        <v>0.84224481333015</v>
      </c>
      <c r="M129" s="5">
        <f t="shared" si="16"/>
        <v>48</v>
      </c>
      <c r="N129">
        <v>15513</v>
      </c>
      <c r="O129">
        <f t="shared" si="21"/>
        <v>15401.4</v>
      </c>
      <c r="P129" s="11">
        <f t="shared" si="22"/>
        <v>0.88485315071011639</v>
      </c>
      <c r="Q129" s="5">
        <f t="shared" si="23"/>
        <v>49</v>
      </c>
      <c r="S129">
        <v>44</v>
      </c>
      <c r="T129">
        <v>15241</v>
      </c>
      <c r="U129">
        <v>458</v>
      </c>
    </row>
    <row r="130" spans="1:21" x14ac:dyDescent="0.25">
      <c r="A130" s="3">
        <v>43433</v>
      </c>
      <c r="D130" s="4"/>
      <c r="F130">
        <v>15753</v>
      </c>
      <c r="G130">
        <f t="shared" si="12"/>
        <v>15240.8</v>
      </c>
      <c r="H130" s="4">
        <f t="shared" si="13"/>
        <v>0.84636316181125526</v>
      </c>
      <c r="I130" s="5">
        <f t="shared" si="14"/>
        <v>50</v>
      </c>
      <c r="J130">
        <v>13202</v>
      </c>
      <c r="K130">
        <f t="shared" si="20"/>
        <v>13448.4</v>
      </c>
      <c r="L130" s="11">
        <f t="shared" si="15"/>
        <v>0.84497166337852958</v>
      </c>
      <c r="M130" s="5">
        <f t="shared" si="16"/>
        <v>49</v>
      </c>
      <c r="N130">
        <v>15332</v>
      </c>
      <c r="O130">
        <f t="shared" si="21"/>
        <v>15224.6</v>
      </c>
      <c r="P130" s="11">
        <f t="shared" si="22"/>
        <v>0.87469550029875454</v>
      </c>
      <c r="Q130" s="5">
        <f t="shared" si="23"/>
        <v>50</v>
      </c>
      <c r="S130">
        <v>45</v>
      </c>
      <c r="T130">
        <v>14966</v>
      </c>
      <c r="U130">
        <v>458</v>
      </c>
    </row>
    <row r="131" spans="1:21" x14ac:dyDescent="0.25">
      <c r="A131" s="3">
        <v>43434</v>
      </c>
      <c r="D131" s="4"/>
      <c r="F131">
        <v>15078</v>
      </c>
      <c r="G131">
        <f t="shared" ref="G131:G194" si="24">AVERAGE(F129:F133)</f>
        <v>15059</v>
      </c>
      <c r="H131" s="4">
        <f t="shared" ref="H131:H194" si="25">+G131/MAX(G$3:G$124)</f>
        <v>0.83626731232715434</v>
      </c>
      <c r="I131" s="5">
        <f t="shared" ref="I131:I194" si="26">+A131-$A$80</f>
        <v>51</v>
      </c>
      <c r="J131">
        <v>13292</v>
      </c>
      <c r="K131">
        <f t="shared" si="20"/>
        <v>13408.8</v>
      </c>
      <c r="L131" s="11">
        <f t="shared" ref="L131:L194" si="27">+K131/MAX(K$3:K$124)</f>
        <v>0.84248356978599881</v>
      </c>
      <c r="M131" s="5">
        <f t="shared" ref="M131:M194" si="28">+A131-$A$81</f>
        <v>50</v>
      </c>
      <c r="N131">
        <v>15235</v>
      </c>
      <c r="O131">
        <f t="shared" si="21"/>
        <v>15153.6</v>
      </c>
      <c r="P131" s="11">
        <f t="shared" si="22"/>
        <v>0.87061635335754017</v>
      </c>
      <c r="Q131" s="5">
        <f t="shared" si="23"/>
        <v>51</v>
      </c>
      <c r="S131">
        <v>46</v>
      </c>
      <c r="T131">
        <v>14945</v>
      </c>
      <c r="U131">
        <v>458</v>
      </c>
    </row>
    <row r="132" spans="1:21" x14ac:dyDescent="0.25">
      <c r="A132" s="3">
        <v>43435</v>
      </c>
      <c r="D132" s="4"/>
      <c r="F132">
        <v>14985</v>
      </c>
      <c r="G132">
        <f t="shared" si="24"/>
        <v>14959.4</v>
      </c>
      <c r="H132" s="4">
        <f t="shared" si="25"/>
        <v>0.83073625287381847</v>
      </c>
      <c r="I132" s="5">
        <f t="shared" si="26"/>
        <v>52</v>
      </c>
      <c r="J132">
        <v>13438</v>
      </c>
      <c r="K132">
        <f t="shared" ref="K132:K195" si="29">AVERAGE(J130:J134)</f>
        <v>13271.6</v>
      </c>
      <c r="L132" s="11">
        <f t="shared" si="27"/>
        <v>0.83386320511692791</v>
      </c>
      <c r="M132" s="5">
        <f t="shared" si="28"/>
        <v>51</v>
      </c>
      <c r="N132">
        <v>14786</v>
      </c>
      <c r="O132">
        <f t="shared" ref="O132:O195" si="30">AVERAGE(N130:N134)</f>
        <v>14988.6</v>
      </c>
      <c r="P132" s="11">
        <f t="shared" si="22"/>
        <v>0.86113664567725334</v>
      </c>
      <c r="Q132" s="5">
        <f t="shared" si="23"/>
        <v>52</v>
      </c>
      <c r="S132">
        <v>47</v>
      </c>
      <c r="T132">
        <v>14810</v>
      </c>
      <c r="U132">
        <v>458</v>
      </c>
    </row>
    <row r="133" spans="1:21" x14ac:dyDescent="0.25">
      <c r="A133" s="3">
        <v>43436</v>
      </c>
      <c r="D133" s="4"/>
      <c r="F133">
        <v>14499</v>
      </c>
      <c r="G133">
        <f t="shared" si="24"/>
        <v>14692.4</v>
      </c>
      <c r="H133" s="4">
        <f t="shared" si="25"/>
        <v>0.81590901518264702</v>
      </c>
      <c r="I133" s="5">
        <f t="shared" si="26"/>
        <v>53</v>
      </c>
      <c r="J133">
        <v>13391</v>
      </c>
      <c r="K133">
        <f t="shared" si="29"/>
        <v>13283.8</v>
      </c>
      <c r="L133" s="11">
        <f t="shared" si="27"/>
        <v>0.8346297390014954</v>
      </c>
      <c r="M133" s="5">
        <f t="shared" si="28"/>
        <v>52</v>
      </c>
      <c r="N133">
        <v>14902</v>
      </c>
      <c r="O133">
        <f t="shared" si="30"/>
        <v>14791.8</v>
      </c>
      <c r="P133" s="11">
        <f t="shared" si="22"/>
        <v>0.84982993978949306</v>
      </c>
      <c r="Q133" s="5">
        <f t="shared" si="23"/>
        <v>53</v>
      </c>
      <c r="S133">
        <v>48</v>
      </c>
      <c r="T133">
        <v>14729</v>
      </c>
      <c r="U133">
        <v>458</v>
      </c>
    </row>
    <row r="134" spans="1:21" x14ac:dyDescent="0.25">
      <c r="A134" s="3">
        <v>43437</v>
      </c>
      <c r="D134" s="4"/>
      <c r="F134">
        <v>14482</v>
      </c>
      <c r="G134">
        <f t="shared" si="24"/>
        <v>14469.4</v>
      </c>
      <c r="H134" s="4">
        <f t="shared" si="25"/>
        <v>0.80352521741062</v>
      </c>
      <c r="I134" s="5">
        <f t="shared" si="26"/>
        <v>54</v>
      </c>
      <c r="J134">
        <v>13035</v>
      </c>
      <c r="K134">
        <f t="shared" si="29"/>
        <v>13172.4</v>
      </c>
      <c r="L134" s="11">
        <f t="shared" si="27"/>
        <v>0.82763040500634588</v>
      </c>
      <c r="M134" s="5">
        <f t="shared" si="28"/>
        <v>53</v>
      </c>
      <c r="N134">
        <v>14688</v>
      </c>
      <c r="O134">
        <f t="shared" si="30"/>
        <v>14651.6</v>
      </c>
      <c r="P134" s="11">
        <f t="shared" ref="P134:P197" si="31">+O134/MAX(O$3:O$124)</f>
        <v>0.84177506089994036</v>
      </c>
      <c r="Q134" s="5">
        <f t="shared" ref="Q134:Q197" si="32">+A134-$A$80</f>
        <v>54</v>
      </c>
      <c r="S134">
        <v>49</v>
      </c>
      <c r="T134">
        <v>14486</v>
      </c>
      <c r="U134">
        <v>458</v>
      </c>
    </row>
    <row r="135" spans="1:21" x14ac:dyDescent="0.25">
      <c r="A135" s="3">
        <v>43438</v>
      </c>
      <c r="D135" s="4"/>
      <c r="F135">
        <v>14418</v>
      </c>
      <c r="G135">
        <f t="shared" si="24"/>
        <v>14187.2</v>
      </c>
      <c r="H135" s="4">
        <f t="shared" si="25"/>
        <v>0.78785388229283515</v>
      </c>
      <c r="I135" s="5">
        <f t="shared" si="26"/>
        <v>55</v>
      </c>
      <c r="J135">
        <v>13263</v>
      </c>
      <c r="K135">
        <f t="shared" si="29"/>
        <v>13043.6</v>
      </c>
      <c r="L135" s="11">
        <f t="shared" si="27"/>
        <v>0.81953781776599355</v>
      </c>
      <c r="M135" s="5">
        <f t="shared" si="28"/>
        <v>54</v>
      </c>
      <c r="N135">
        <v>14348</v>
      </c>
      <c r="O135">
        <f t="shared" si="30"/>
        <v>14516.6</v>
      </c>
      <c r="P135" s="11">
        <f t="shared" si="31"/>
        <v>0.83401893643425118</v>
      </c>
      <c r="Q135" s="5">
        <f t="shared" si="32"/>
        <v>55</v>
      </c>
      <c r="S135">
        <v>50</v>
      </c>
      <c r="T135">
        <v>14625</v>
      </c>
      <c r="U135">
        <v>458</v>
      </c>
    </row>
    <row r="136" spans="1:21" x14ac:dyDescent="0.25">
      <c r="A136" s="3">
        <v>43439</v>
      </c>
      <c r="D136" s="4"/>
      <c r="F136">
        <v>13963</v>
      </c>
      <c r="G136">
        <f t="shared" si="24"/>
        <v>14397.4</v>
      </c>
      <c r="H136" s="4">
        <f t="shared" si="25"/>
        <v>0.79952686117929284</v>
      </c>
      <c r="I136" s="5">
        <f t="shared" si="26"/>
        <v>56</v>
      </c>
      <c r="J136">
        <v>12735</v>
      </c>
      <c r="K136">
        <f t="shared" si="29"/>
        <v>12862</v>
      </c>
      <c r="L136" s="11">
        <f t="shared" si="27"/>
        <v>0.80812777240226696</v>
      </c>
      <c r="M136" s="5">
        <f t="shared" si="28"/>
        <v>55</v>
      </c>
      <c r="N136">
        <v>14534</v>
      </c>
      <c r="O136">
        <f t="shared" si="30"/>
        <v>14453.6</v>
      </c>
      <c r="P136" s="11">
        <f t="shared" si="31"/>
        <v>0.83039941168359621</v>
      </c>
      <c r="Q136" s="5">
        <f t="shared" si="32"/>
        <v>56</v>
      </c>
      <c r="S136">
        <v>51</v>
      </c>
      <c r="T136">
        <v>14495</v>
      </c>
      <c r="U136">
        <v>458</v>
      </c>
    </row>
    <row r="137" spans="1:21" x14ac:dyDescent="0.25">
      <c r="A137" s="3">
        <v>43440</v>
      </c>
      <c r="D137" s="4"/>
      <c r="F137">
        <v>13574</v>
      </c>
      <c r="G137">
        <f t="shared" si="24"/>
        <v>14551</v>
      </c>
      <c r="H137" s="4">
        <f t="shared" si="25"/>
        <v>0.80805668780612405</v>
      </c>
      <c r="I137" s="5">
        <f t="shared" si="26"/>
        <v>57</v>
      </c>
      <c r="J137">
        <v>12794</v>
      </c>
      <c r="K137">
        <f t="shared" si="29"/>
        <v>12943</v>
      </c>
      <c r="L137" s="11">
        <f t="shared" si="27"/>
        <v>0.81321705475062522</v>
      </c>
      <c r="M137" s="5">
        <f t="shared" si="28"/>
        <v>56</v>
      </c>
      <c r="N137">
        <v>14111</v>
      </c>
      <c r="O137">
        <f t="shared" si="30"/>
        <v>14376.2</v>
      </c>
      <c r="P137" s="11">
        <f t="shared" si="31"/>
        <v>0.82595256698993436</v>
      </c>
      <c r="Q137" s="5">
        <f t="shared" si="32"/>
        <v>57</v>
      </c>
      <c r="S137">
        <v>52</v>
      </c>
      <c r="T137">
        <v>14411</v>
      </c>
      <c r="U137">
        <v>458</v>
      </c>
    </row>
    <row r="138" spans="1:21" x14ac:dyDescent="0.25">
      <c r="A138" s="3">
        <v>43441</v>
      </c>
      <c r="D138" s="4"/>
      <c r="F138">
        <v>15550</v>
      </c>
      <c r="G138">
        <f t="shared" si="24"/>
        <v>14619.8</v>
      </c>
      <c r="H138" s="4">
        <f t="shared" si="25"/>
        <v>0.81187733931605888</v>
      </c>
      <c r="I138" s="5">
        <f t="shared" si="26"/>
        <v>58</v>
      </c>
      <c r="J138">
        <v>12483</v>
      </c>
      <c r="K138">
        <f t="shared" si="29"/>
        <v>12990.6</v>
      </c>
      <c r="L138" s="11">
        <f t="shared" si="27"/>
        <v>0.81620779351336414</v>
      </c>
      <c r="M138" s="5">
        <f t="shared" si="28"/>
        <v>57</v>
      </c>
      <c r="N138">
        <v>14587</v>
      </c>
      <c r="O138">
        <f t="shared" si="30"/>
        <v>13304.8</v>
      </c>
      <c r="P138" s="11">
        <f t="shared" si="31"/>
        <v>0.76439766511927199</v>
      </c>
      <c r="Q138" s="5">
        <f t="shared" si="32"/>
        <v>58</v>
      </c>
      <c r="S138">
        <v>53</v>
      </c>
      <c r="T138">
        <v>14219</v>
      </c>
      <c r="U138">
        <v>458</v>
      </c>
    </row>
    <row r="139" spans="1:21" x14ac:dyDescent="0.25">
      <c r="A139" s="3">
        <v>43442</v>
      </c>
      <c r="D139" s="4"/>
      <c r="F139">
        <v>15250</v>
      </c>
      <c r="G139">
        <f t="shared" si="24"/>
        <v>14907.6</v>
      </c>
      <c r="H139" s="4">
        <f t="shared" si="25"/>
        <v>0.82785965769628034</v>
      </c>
      <c r="I139" s="5">
        <f t="shared" si="26"/>
        <v>59</v>
      </c>
      <c r="J139">
        <v>13440</v>
      </c>
      <c r="K139">
        <f t="shared" si="29"/>
        <v>13025</v>
      </c>
      <c r="L139" s="11">
        <f t="shared" si="27"/>
        <v>0.81836916774525947</v>
      </c>
      <c r="M139" s="5">
        <f t="shared" si="28"/>
        <v>58</v>
      </c>
      <c r="N139">
        <v>14301</v>
      </c>
      <c r="O139">
        <f t="shared" si="30"/>
        <v>13297.6</v>
      </c>
      <c r="P139" s="11">
        <f t="shared" si="31"/>
        <v>0.76398400514776865</v>
      </c>
      <c r="Q139" s="5">
        <f t="shared" si="32"/>
        <v>59</v>
      </c>
      <c r="S139">
        <v>54</v>
      </c>
      <c r="T139">
        <v>14055</v>
      </c>
      <c r="U139">
        <v>458</v>
      </c>
    </row>
    <row r="140" spans="1:21" x14ac:dyDescent="0.25">
      <c r="A140" s="3">
        <v>43443</v>
      </c>
      <c r="D140" s="4"/>
      <c r="F140">
        <v>14762</v>
      </c>
      <c r="G140">
        <f t="shared" si="24"/>
        <v>15075.2</v>
      </c>
      <c r="H140" s="4">
        <f t="shared" si="25"/>
        <v>0.83716694247920298</v>
      </c>
      <c r="I140" s="5">
        <f t="shared" si="26"/>
        <v>60</v>
      </c>
      <c r="J140">
        <v>13501</v>
      </c>
      <c r="K140">
        <f t="shared" si="29"/>
        <v>13017.6</v>
      </c>
      <c r="L140" s="11">
        <f t="shared" si="27"/>
        <v>0.8179042209628169</v>
      </c>
      <c r="M140" s="5">
        <f t="shared" si="28"/>
        <v>59</v>
      </c>
      <c r="N140">
        <v>8991</v>
      </c>
      <c r="O140">
        <f t="shared" si="30"/>
        <v>13437.8</v>
      </c>
      <c r="P140" s="11">
        <f t="shared" si="31"/>
        <v>0.77203888403732135</v>
      </c>
      <c r="Q140" s="5">
        <f t="shared" si="32"/>
        <v>60</v>
      </c>
      <c r="S140">
        <v>55</v>
      </c>
      <c r="T140">
        <v>13855</v>
      </c>
      <c r="U140">
        <v>458</v>
      </c>
    </row>
    <row r="141" spans="1:21" x14ac:dyDescent="0.25">
      <c r="A141" s="3">
        <v>43444</v>
      </c>
      <c r="D141" s="4"/>
      <c r="F141">
        <v>15402</v>
      </c>
      <c r="G141">
        <f t="shared" si="24"/>
        <v>14830.6</v>
      </c>
      <c r="H141" s="4">
        <f t="shared" si="25"/>
        <v>0.82358363783777777</v>
      </c>
      <c r="I141" s="5">
        <f t="shared" si="26"/>
        <v>61</v>
      </c>
      <c r="J141">
        <v>12907</v>
      </c>
      <c r="K141">
        <f t="shared" si="29"/>
        <v>13130.2</v>
      </c>
      <c r="L141" s="11">
        <f t="shared" si="27"/>
        <v>0.82497895173349767</v>
      </c>
      <c r="M141" s="5">
        <f t="shared" si="28"/>
        <v>60</v>
      </c>
      <c r="N141">
        <v>14498</v>
      </c>
      <c r="O141">
        <f t="shared" si="30"/>
        <v>13405.8</v>
      </c>
      <c r="P141" s="11">
        <f t="shared" si="31"/>
        <v>0.77020039527508388</v>
      </c>
      <c r="Q141" s="5">
        <f t="shared" si="32"/>
        <v>61</v>
      </c>
      <c r="S141">
        <v>56</v>
      </c>
      <c r="T141">
        <v>13931</v>
      </c>
      <c r="U141">
        <v>458</v>
      </c>
    </row>
    <row r="142" spans="1:21" x14ac:dyDescent="0.25">
      <c r="A142" s="3">
        <v>43445</v>
      </c>
      <c r="D142" s="4"/>
      <c r="F142">
        <v>14412</v>
      </c>
      <c r="G142">
        <f t="shared" si="24"/>
        <v>14627.2</v>
      </c>
      <c r="H142" s="4">
        <f t="shared" si="25"/>
        <v>0.81228828148427867</v>
      </c>
      <c r="I142" s="5">
        <f t="shared" si="26"/>
        <v>62</v>
      </c>
      <c r="J142">
        <v>12757</v>
      </c>
      <c r="K142">
        <f t="shared" si="29"/>
        <v>13030</v>
      </c>
      <c r="L142" s="11">
        <f t="shared" si="27"/>
        <v>0.81868332097663965</v>
      </c>
      <c r="M142" s="5">
        <f t="shared" si="28"/>
        <v>61</v>
      </c>
      <c r="N142">
        <v>14812</v>
      </c>
      <c r="O142">
        <f t="shared" si="30"/>
        <v>13461.4</v>
      </c>
      <c r="P142" s="11">
        <f t="shared" si="31"/>
        <v>0.7733947694994715</v>
      </c>
      <c r="Q142" s="5">
        <f t="shared" si="32"/>
        <v>62</v>
      </c>
      <c r="S142">
        <v>57</v>
      </c>
      <c r="T142">
        <v>13973</v>
      </c>
      <c r="U142">
        <v>458</v>
      </c>
    </row>
    <row r="143" spans="1:21" x14ac:dyDescent="0.25">
      <c r="A143" s="3">
        <v>43446</v>
      </c>
      <c r="D143" s="4"/>
      <c r="F143">
        <v>14327</v>
      </c>
      <c r="G143">
        <f t="shared" si="24"/>
        <v>14671.8</v>
      </c>
      <c r="H143" s="4">
        <f t="shared" si="25"/>
        <v>0.81476504103868397</v>
      </c>
      <c r="I143" s="5">
        <f t="shared" si="26"/>
        <v>63</v>
      </c>
      <c r="J143">
        <v>13046</v>
      </c>
      <c r="K143">
        <f t="shared" si="29"/>
        <v>12936.2</v>
      </c>
      <c r="L143" s="11">
        <f t="shared" si="27"/>
        <v>0.81278980635594822</v>
      </c>
      <c r="M143" s="5">
        <f t="shared" si="28"/>
        <v>62</v>
      </c>
      <c r="N143">
        <v>14427</v>
      </c>
      <c r="O143">
        <f t="shared" si="30"/>
        <v>14481.6</v>
      </c>
      <c r="P143" s="11">
        <f t="shared" si="31"/>
        <v>0.83200808935055393</v>
      </c>
      <c r="Q143" s="5">
        <f t="shared" si="32"/>
        <v>63</v>
      </c>
      <c r="S143">
        <v>58</v>
      </c>
      <c r="T143">
        <v>13650</v>
      </c>
      <c r="U143">
        <v>458</v>
      </c>
    </row>
    <row r="144" spans="1:21" x14ac:dyDescent="0.25">
      <c r="A144" s="3">
        <v>43447</v>
      </c>
      <c r="D144" s="4"/>
      <c r="F144">
        <v>14233</v>
      </c>
      <c r="G144">
        <f t="shared" si="24"/>
        <v>14450.4</v>
      </c>
      <c r="H144" s="4">
        <f t="shared" si="25"/>
        <v>0.80247009562735316</v>
      </c>
      <c r="I144" s="5">
        <f t="shared" si="26"/>
        <v>64</v>
      </c>
      <c r="J144">
        <v>12939</v>
      </c>
      <c r="K144">
        <f t="shared" si="29"/>
        <v>13021</v>
      </c>
      <c r="L144" s="11">
        <f t="shared" si="27"/>
        <v>0.8181178451601554</v>
      </c>
      <c r="M144" s="5">
        <f t="shared" si="28"/>
        <v>63</v>
      </c>
      <c r="N144">
        <v>14579</v>
      </c>
      <c r="O144">
        <f t="shared" si="30"/>
        <v>14408.6</v>
      </c>
      <c r="P144" s="11">
        <f t="shared" si="31"/>
        <v>0.82781403686169974</v>
      </c>
      <c r="Q144" s="5">
        <f t="shared" si="32"/>
        <v>64</v>
      </c>
      <c r="S144">
        <v>59</v>
      </c>
      <c r="T144">
        <v>13741</v>
      </c>
      <c r="U144">
        <v>458</v>
      </c>
    </row>
    <row r="145" spans="1:21" x14ac:dyDescent="0.25">
      <c r="A145" s="3">
        <v>43448</v>
      </c>
      <c r="D145" s="4"/>
      <c r="F145">
        <v>14985</v>
      </c>
      <c r="G145">
        <f t="shared" si="24"/>
        <v>14444.2</v>
      </c>
      <c r="H145" s="4">
        <f t="shared" si="25"/>
        <v>0.80212579272965556</v>
      </c>
      <c r="I145" s="5">
        <f t="shared" si="26"/>
        <v>65</v>
      </c>
      <c r="J145">
        <v>13032</v>
      </c>
      <c r="K145">
        <f t="shared" si="29"/>
        <v>13129</v>
      </c>
      <c r="L145" s="11">
        <f t="shared" si="27"/>
        <v>0.8249035549579663</v>
      </c>
      <c r="M145" s="5">
        <f t="shared" si="28"/>
        <v>64</v>
      </c>
      <c r="N145">
        <v>14092</v>
      </c>
      <c r="O145">
        <f t="shared" si="30"/>
        <v>14271</v>
      </c>
      <c r="P145" s="11">
        <f t="shared" si="31"/>
        <v>0.8199085351840788</v>
      </c>
      <c r="Q145" s="5">
        <f t="shared" si="32"/>
        <v>65</v>
      </c>
      <c r="S145">
        <v>60</v>
      </c>
      <c r="T145">
        <v>13881</v>
      </c>
      <c r="U145">
        <v>458</v>
      </c>
    </row>
    <row r="146" spans="1:21" x14ac:dyDescent="0.25">
      <c r="A146" s="3">
        <v>43449</v>
      </c>
      <c r="D146" s="4"/>
      <c r="F146">
        <v>14295</v>
      </c>
      <c r="G146">
        <f t="shared" si="24"/>
        <v>14493</v>
      </c>
      <c r="H146" s="4">
        <f t="shared" si="25"/>
        <v>0.80483578973088832</v>
      </c>
      <c r="I146" s="5">
        <f t="shared" si="26"/>
        <v>66</v>
      </c>
      <c r="J146">
        <v>13331</v>
      </c>
      <c r="K146">
        <f t="shared" si="29"/>
        <v>13147.2</v>
      </c>
      <c r="L146" s="11">
        <f t="shared" si="27"/>
        <v>0.82604707272019007</v>
      </c>
      <c r="M146" s="5">
        <f t="shared" si="28"/>
        <v>65</v>
      </c>
      <c r="N146">
        <v>14133</v>
      </c>
      <c r="O146">
        <f t="shared" si="30"/>
        <v>14180.6</v>
      </c>
      <c r="P146" s="11">
        <f t="shared" si="31"/>
        <v>0.81471480443075805</v>
      </c>
      <c r="Q146" s="5">
        <f t="shared" si="32"/>
        <v>66</v>
      </c>
      <c r="S146">
        <v>61</v>
      </c>
      <c r="T146">
        <v>13755</v>
      </c>
      <c r="U146">
        <v>458</v>
      </c>
    </row>
    <row r="147" spans="1:21" x14ac:dyDescent="0.25">
      <c r="A147" s="3">
        <v>43450</v>
      </c>
      <c r="D147" s="4"/>
      <c r="F147">
        <v>14381</v>
      </c>
      <c r="G147">
        <f t="shared" si="24"/>
        <v>14695.2</v>
      </c>
      <c r="H147" s="4">
        <f t="shared" si="25"/>
        <v>0.81606450681386533</v>
      </c>
      <c r="I147" s="5">
        <f t="shared" si="26"/>
        <v>67</v>
      </c>
      <c r="J147">
        <v>13297</v>
      </c>
      <c r="K147">
        <f t="shared" si="29"/>
        <v>13174.4</v>
      </c>
      <c r="L147" s="11">
        <f t="shared" si="27"/>
        <v>0.82775606629889797</v>
      </c>
      <c r="M147" s="5">
        <f t="shared" si="28"/>
        <v>66</v>
      </c>
      <c r="N147">
        <v>14124</v>
      </c>
      <c r="O147">
        <f t="shared" si="30"/>
        <v>14010.6</v>
      </c>
      <c r="P147" s="11">
        <f t="shared" si="31"/>
        <v>0.80494783288137162</v>
      </c>
      <c r="Q147" s="5">
        <f t="shared" si="32"/>
        <v>67</v>
      </c>
      <c r="S147">
        <v>62</v>
      </c>
      <c r="T147">
        <v>13675</v>
      </c>
      <c r="U147">
        <v>458</v>
      </c>
    </row>
    <row r="148" spans="1:21" x14ac:dyDescent="0.25">
      <c r="A148" s="3">
        <v>43451</v>
      </c>
      <c r="D148" s="4"/>
      <c r="F148">
        <v>14571</v>
      </c>
      <c r="G148">
        <f t="shared" si="24"/>
        <v>14731.4</v>
      </c>
      <c r="H148" s="4">
        <f t="shared" si="25"/>
        <v>0.81807479147461593</v>
      </c>
      <c r="I148" s="5">
        <f t="shared" si="26"/>
        <v>68</v>
      </c>
      <c r="J148">
        <v>13137</v>
      </c>
      <c r="K148">
        <f t="shared" si="29"/>
        <v>13179</v>
      </c>
      <c r="L148" s="11">
        <f t="shared" si="27"/>
        <v>0.82804508727176773</v>
      </c>
      <c r="M148" s="5">
        <f t="shared" si="28"/>
        <v>67</v>
      </c>
      <c r="N148">
        <v>13975</v>
      </c>
      <c r="O148">
        <f t="shared" si="30"/>
        <v>13927</v>
      </c>
      <c r="P148" s="11">
        <f t="shared" si="31"/>
        <v>0.80014478099002628</v>
      </c>
      <c r="Q148" s="5">
        <f t="shared" si="32"/>
        <v>68</v>
      </c>
      <c r="S148">
        <v>63</v>
      </c>
      <c r="T148">
        <v>14058</v>
      </c>
      <c r="U148">
        <v>458</v>
      </c>
    </row>
    <row r="149" spans="1:21" x14ac:dyDescent="0.25">
      <c r="A149" s="3">
        <v>43452</v>
      </c>
      <c r="D149" s="4"/>
      <c r="F149">
        <v>15244</v>
      </c>
      <c r="G149">
        <f t="shared" si="24"/>
        <v>14787.4</v>
      </c>
      <c r="H149" s="4">
        <f t="shared" si="25"/>
        <v>0.82118462409898141</v>
      </c>
      <c r="I149" s="5">
        <f t="shared" si="26"/>
        <v>69</v>
      </c>
      <c r="J149">
        <v>13075</v>
      </c>
      <c r="K149">
        <f t="shared" si="29"/>
        <v>13166.8</v>
      </c>
      <c r="L149" s="11">
        <f t="shared" si="27"/>
        <v>0.82727855338720013</v>
      </c>
      <c r="M149" s="5">
        <f t="shared" si="28"/>
        <v>68</v>
      </c>
      <c r="N149">
        <v>13729</v>
      </c>
      <c r="O149">
        <f t="shared" si="30"/>
        <v>13894.2</v>
      </c>
      <c r="P149" s="11">
        <f t="shared" si="31"/>
        <v>0.79826033000873298</v>
      </c>
      <c r="Q149" s="5">
        <f t="shared" si="32"/>
        <v>69</v>
      </c>
      <c r="S149">
        <v>64</v>
      </c>
      <c r="T149">
        <v>13996</v>
      </c>
      <c r="U149">
        <v>458</v>
      </c>
    </row>
    <row r="150" spans="1:21" x14ac:dyDescent="0.25">
      <c r="A150" s="3">
        <v>43453</v>
      </c>
      <c r="D150" s="4"/>
      <c r="F150">
        <v>15166</v>
      </c>
      <c r="G150">
        <f t="shared" si="24"/>
        <v>14847.6</v>
      </c>
      <c r="H150" s="4">
        <f t="shared" si="25"/>
        <v>0.82452769417017446</v>
      </c>
      <c r="I150" s="5">
        <f t="shared" si="26"/>
        <v>70</v>
      </c>
      <c r="J150">
        <v>13055</v>
      </c>
      <c r="K150">
        <f t="shared" si="29"/>
        <v>13095.4</v>
      </c>
      <c r="L150" s="11">
        <f t="shared" si="27"/>
        <v>0.82279244524309181</v>
      </c>
      <c r="M150" s="5">
        <f t="shared" si="28"/>
        <v>69</v>
      </c>
      <c r="N150">
        <v>13674</v>
      </c>
      <c r="O150">
        <f t="shared" si="30"/>
        <v>13956</v>
      </c>
      <c r="P150" s="11">
        <f t="shared" si="31"/>
        <v>0.80181091143080396</v>
      </c>
      <c r="Q150" s="5">
        <f t="shared" si="32"/>
        <v>70</v>
      </c>
      <c r="S150">
        <v>65</v>
      </c>
      <c r="T150">
        <v>13954</v>
      </c>
      <c r="U150">
        <v>458</v>
      </c>
    </row>
    <row r="151" spans="1:21" x14ac:dyDescent="0.25">
      <c r="A151" s="3">
        <v>43454</v>
      </c>
      <c r="D151" s="4"/>
      <c r="F151">
        <v>14575</v>
      </c>
      <c r="G151">
        <f t="shared" si="24"/>
        <v>14763</v>
      </c>
      <c r="H151" s="4">
        <f t="shared" si="25"/>
        <v>0.81982962559836503</v>
      </c>
      <c r="I151" s="5">
        <f t="shared" si="26"/>
        <v>71</v>
      </c>
      <c r="J151">
        <v>13270</v>
      </c>
      <c r="K151">
        <f t="shared" si="29"/>
        <v>12922.6</v>
      </c>
      <c r="L151" s="11">
        <f t="shared" si="27"/>
        <v>0.81193530956659421</v>
      </c>
      <c r="M151" s="5">
        <f t="shared" si="28"/>
        <v>70</v>
      </c>
      <c r="N151">
        <v>13969</v>
      </c>
      <c r="O151">
        <f t="shared" si="30"/>
        <v>14097.8</v>
      </c>
      <c r="P151" s="11">
        <f t="shared" si="31"/>
        <v>0.80995771475846856</v>
      </c>
      <c r="Q151" s="5">
        <f t="shared" si="32"/>
        <v>71</v>
      </c>
      <c r="S151">
        <v>66</v>
      </c>
      <c r="T151">
        <v>13949</v>
      </c>
      <c r="U151">
        <v>458</v>
      </c>
    </row>
    <row r="152" spans="1:21" x14ac:dyDescent="0.25">
      <c r="A152" s="3">
        <v>43455</v>
      </c>
      <c r="D152" s="4"/>
      <c r="F152">
        <v>14682</v>
      </c>
      <c r="G152">
        <f t="shared" si="24"/>
        <v>14590.6</v>
      </c>
      <c r="H152" s="4">
        <f t="shared" si="25"/>
        <v>0.81025578373335405</v>
      </c>
      <c r="I152" s="5">
        <f t="shared" si="26"/>
        <v>72</v>
      </c>
      <c r="J152">
        <v>12940</v>
      </c>
      <c r="K152">
        <f t="shared" si="29"/>
        <v>12875</v>
      </c>
      <c r="L152" s="11">
        <f t="shared" si="27"/>
        <v>0.80894457080385529</v>
      </c>
      <c r="M152" s="5">
        <f t="shared" si="28"/>
        <v>71</v>
      </c>
      <c r="N152">
        <v>14433</v>
      </c>
      <c r="O152">
        <f t="shared" si="30"/>
        <v>14328.4</v>
      </c>
      <c r="P152" s="11">
        <f t="shared" si="31"/>
        <v>0.82320632440134212</v>
      </c>
      <c r="Q152" s="5">
        <f t="shared" si="32"/>
        <v>72</v>
      </c>
      <c r="S152">
        <v>67</v>
      </c>
      <c r="T152">
        <v>13962</v>
      </c>
      <c r="U152">
        <v>458</v>
      </c>
    </row>
    <row r="153" spans="1:21" x14ac:dyDescent="0.25">
      <c r="A153" s="3">
        <v>43456</v>
      </c>
      <c r="D153" s="4"/>
      <c r="F153">
        <v>14148</v>
      </c>
      <c r="G153">
        <f t="shared" si="24"/>
        <v>14512.6</v>
      </c>
      <c r="H153" s="4">
        <f t="shared" si="25"/>
        <v>0.80592423114941636</v>
      </c>
      <c r="I153" s="5">
        <f t="shared" si="26"/>
        <v>73</v>
      </c>
      <c r="J153">
        <v>12273</v>
      </c>
      <c r="K153">
        <f t="shared" si="29"/>
        <v>12760</v>
      </c>
      <c r="L153" s="11">
        <f t="shared" si="27"/>
        <v>0.80171904648211212</v>
      </c>
      <c r="M153" s="5">
        <f t="shared" si="28"/>
        <v>72</v>
      </c>
      <c r="N153">
        <v>14684</v>
      </c>
      <c r="O153">
        <f t="shared" si="30"/>
        <v>14559.8</v>
      </c>
      <c r="P153" s="11">
        <f t="shared" si="31"/>
        <v>0.83650089626327162</v>
      </c>
      <c r="Q153" s="5">
        <f t="shared" si="32"/>
        <v>73</v>
      </c>
      <c r="S153">
        <v>68</v>
      </c>
      <c r="T153">
        <v>13942</v>
      </c>
      <c r="U153">
        <v>458</v>
      </c>
    </row>
    <row r="154" spans="1:21" x14ac:dyDescent="0.25">
      <c r="A154" s="3">
        <v>43457</v>
      </c>
      <c r="D154" s="4"/>
      <c r="F154">
        <v>14382</v>
      </c>
      <c r="G154">
        <f t="shared" si="24"/>
        <v>14483.2</v>
      </c>
      <c r="H154" s="4">
        <f t="shared" si="25"/>
        <v>0.80429156902162446</v>
      </c>
      <c r="I154" s="5">
        <f t="shared" si="26"/>
        <v>74</v>
      </c>
      <c r="J154">
        <v>12837</v>
      </c>
      <c r="K154">
        <f t="shared" si="29"/>
        <v>12788.2</v>
      </c>
      <c r="L154" s="11">
        <f t="shared" si="27"/>
        <v>0.80349087070709613</v>
      </c>
      <c r="M154" s="5">
        <f t="shared" si="28"/>
        <v>73</v>
      </c>
      <c r="N154">
        <v>14882</v>
      </c>
      <c r="O154">
        <f t="shared" si="30"/>
        <v>14791.8</v>
      </c>
      <c r="P154" s="11">
        <f t="shared" si="31"/>
        <v>0.84982993978949306</v>
      </c>
      <c r="Q154" s="5">
        <f t="shared" si="32"/>
        <v>74</v>
      </c>
      <c r="S154">
        <v>69</v>
      </c>
      <c r="T154">
        <v>13926</v>
      </c>
      <c r="U154">
        <v>458</v>
      </c>
    </row>
    <row r="155" spans="1:21" x14ac:dyDescent="0.25">
      <c r="A155" s="3">
        <v>43458</v>
      </c>
      <c r="D155" s="4"/>
      <c r="F155">
        <v>14776</v>
      </c>
      <c r="G155">
        <f t="shared" si="24"/>
        <v>14440.4</v>
      </c>
      <c r="H155" s="4">
        <f t="shared" si="25"/>
        <v>0.80191476837300213</v>
      </c>
      <c r="I155" s="5">
        <f t="shared" si="26"/>
        <v>75</v>
      </c>
      <c r="J155">
        <v>12480</v>
      </c>
      <c r="K155">
        <f t="shared" si="29"/>
        <v>12771.8</v>
      </c>
      <c r="L155" s="11">
        <f t="shared" si="27"/>
        <v>0.80246044810816919</v>
      </c>
      <c r="M155" s="5">
        <f t="shared" si="28"/>
        <v>74</v>
      </c>
      <c r="N155">
        <v>14831</v>
      </c>
      <c r="O155">
        <f t="shared" si="30"/>
        <v>14793.4</v>
      </c>
      <c r="P155" s="11">
        <f t="shared" si="31"/>
        <v>0.84992186422760496</v>
      </c>
      <c r="Q155" s="5">
        <f t="shared" si="32"/>
        <v>75</v>
      </c>
      <c r="S155">
        <v>70</v>
      </c>
      <c r="T155">
        <v>13909</v>
      </c>
      <c r="U155">
        <v>458</v>
      </c>
    </row>
    <row r="156" spans="1:21" x14ac:dyDescent="0.25">
      <c r="A156" s="3">
        <v>43459</v>
      </c>
      <c r="D156" s="4"/>
      <c r="F156">
        <v>14428</v>
      </c>
      <c r="G156">
        <f t="shared" si="24"/>
        <v>14453</v>
      </c>
      <c r="H156" s="4">
        <f t="shared" si="25"/>
        <v>0.8026144807134844</v>
      </c>
      <c r="I156" s="5">
        <f t="shared" si="26"/>
        <v>76</v>
      </c>
      <c r="J156">
        <v>13411</v>
      </c>
      <c r="K156">
        <f t="shared" si="29"/>
        <v>12854.8</v>
      </c>
      <c r="L156" s="11">
        <f t="shared" si="27"/>
        <v>0.80767539174907954</v>
      </c>
      <c r="M156" s="5">
        <f t="shared" si="28"/>
        <v>75</v>
      </c>
      <c r="N156">
        <v>15129</v>
      </c>
      <c r="O156">
        <f t="shared" si="30"/>
        <v>14730.2</v>
      </c>
      <c r="P156" s="11">
        <f t="shared" si="31"/>
        <v>0.84629084892218609</v>
      </c>
      <c r="Q156" s="5">
        <f t="shared" si="32"/>
        <v>76</v>
      </c>
      <c r="S156">
        <v>71</v>
      </c>
      <c r="T156">
        <v>13912</v>
      </c>
      <c r="U156">
        <v>458</v>
      </c>
    </row>
    <row r="157" spans="1:21" x14ac:dyDescent="0.25">
      <c r="A157" s="3">
        <v>43460</v>
      </c>
      <c r="D157" s="4"/>
      <c r="F157">
        <v>14468</v>
      </c>
      <c r="G157">
        <f t="shared" si="24"/>
        <v>14365.4</v>
      </c>
      <c r="H157" s="4">
        <f t="shared" si="25"/>
        <v>0.7977498139653697</v>
      </c>
      <c r="I157" s="5">
        <f t="shared" si="26"/>
        <v>77</v>
      </c>
      <c r="J157">
        <v>12858</v>
      </c>
      <c r="K157">
        <f t="shared" si="29"/>
        <v>12781.8</v>
      </c>
      <c r="L157" s="11">
        <f t="shared" si="27"/>
        <v>0.80308875457092954</v>
      </c>
      <c r="M157" s="5">
        <f t="shared" si="28"/>
        <v>76</v>
      </c>
      <c r="N157">
        <v>14441</v>
      </c>
      <c r="O157">
        <f t="shared" si="30"/>
        <v>14681.2</v>
      </c>
      <c r="P157" s="11">
        <f t="shared" si="31"/>
        <v>0.84347566300500998</v>
      </c>
      <c r="Q157" s="5">
        <f t="shared" si="32"/>
        <v>77</v>
      </c>
      <c r="S157">
        <v>72</v>
      </c>
      <c r="T157">
        <v>13893</v>
      </c>
      <c r="U157">
        <v>458</v>
      </c>
    </row>
    <row r="158" spans="1:21" x14ac:dyDescent="0.25">
      <c r="A158" s="3">
        <v>43461</v>
      </c>
      <c r="D158" s="4"/>
      <c r="F158">
        <v>14211</v>
      </c>
      <c r="G158">
        <f t="shared" si="24"/>
        <v>14248.4</v>
      </c>
      <c r="H158" s="4">
        <f t="shared" si="25"/>
        <v>0.79125248508946311</v>
      </c>
      <c r="I158" s="5">
        <f t="shared" si="26"/>
        <v>78</v>
      </c>
      <c r="J158">
        <v>12688</v>
      </c>
      <c r="K158">
        <f t="shared" si="29"/>
        <v>12882.6</v>
      </c>
      <c r="L158" s="11">
        <f t="shared" si="27"/>
        <v>0.80942208371555313</v>
      </c>
      <c r="M158" s="5">
        <f t="shared" si="28"/>
        <v>77</v>
      </c>
      <c r="N158">
        <v>14368</v>
      </c>
      <c r="O158">
        <f t="shared" si="30"/>
        <v>14657</v>
      </c>
      <c r="P158" s="11">
        <f t="shared" si="31"/>
        <v>0.84208530587856789</v>
      </c>
      <c r="Q158" s="5">
        <f t="shared" si="32"/>
        <v>78</v>
      </c>
      <c r="S158">
        <v>73</v>
      </c>
      <c r="T158">
        <v>13954</v>
      </c>
      <c r="U158">
        <v>458</v>
      </c>
    </row>
    <row r="159" spans="1:21" x14ac:dyDescent="0.25">
      <c r="A159" s="3">
        <v>43462</v>
      </c>
      <c r="D159" s="4"/>
      <c r="F159">
        <v>13944</v>
      </c>
      <c r="G159">
        <f t="shared" si="24"/>
        <v>14043.6</v>
      </c>
      <c r="H159" s="4">
        <f t="shared" si="25"/>
        <v>0.77987938292035497</v>
      </c>
      <c r="I159" s="5">
        <f t="shared" si="26"/>
        <v>79</v>
      </c>
      <c r="J159">
        <v>12472</v>
      </c>
      <c r="K159">
        <f t="shared" si="29"/>
        <v>12707</v>
      </c>
      <c r="L159" s="11">
        <f t="shared" si="27"/>
        <v>0.79838902222948271</v>
      </c>
      <c r="M159" s="5">
        <f t="shared" si="28"/>
        <v>78</v>
      </c>
      <c r="N159">
        <v>14637</v>
      </c>
      <c r="O159">
        <f t="shared" si="30"/>
        <v>14348.6</v>
      </c>
      <c r="P159" s="11">
        <f t="shared" si="31"/>
        <v>0.82436687043250456</v>
      </c>
      <c r="Q159" s="5">
        <f t="shared" si="32"/>
        <v>79</v>
      </c>
      <c r="S159">
        <v>74</v>
      </c>
      <c r="T159">
        <v>14016</v>
      </c>
      <c r="U159">
        <v>458</v>
      </c>
    </row>
    <row r="160" spans="1:21" x14ac:dyDescent="0.25">
      <c r="A160" s="3">
        <v>43463</v>
      </c>
      <c r="D160" s="4"/>
      <c r="F160">
        <v>14191</v>
      </c>
      <c r="G160">
        <f t="shared" si="24"/>
        <v>13780.6</v>
      </c>
      <c r="H160" s="4">
        <f t="shared" si="25"/>
        <v>0.76527427613092391</v>
      </c>
      <c r="I160" s="5">
        <f t="shared" si="26"/>
        <v>80</v>
      </c>
      <c r="J160">
        <v>12984</v>
      </c>
      <c r="K160">
        <f t="shared" si="29"/>
        <v>12749</v>
      </c>
      <c r="L160" s="11">
        <f t="shared" si="27"/>
        <v>0.80102790937307589</v>
      </c>
      <c r="M160" s="5">
        <f t="shared" si="28"/>
        <v>79</v>
      </c>
      <c r="N160">
        <v>14710</v>
      </c>
      <c r="O160">
        <f t="shared" si="30"/>
        <v>14282.8</v>
      </c>
      <c r="P160" s="11">
        <f t="shared" si="31"/>
        <v>0.82058647791515382</v>
      </c>
      <c r="Q160" s="5">
        <f t="shared" si="32"/>
        <v>80</v>
      </c>
      <c r="S160">
        <v>75</v>
      </c>
      <c r="T160">
        <v>14030</v>
      </c>
      <c r="U160">
        <v>458</v>
      </c>
    </row>
    <row r="161" spans="1:21" x14ac:dyDescent="0.25">
      <c r="A161" s="3">
        <v>43464</v>
      </c>
      <c r="D161" s="4"/>
      <c r="F161">
        <v>13404</v>
      </c>
      <c r="G161">
        <f t="shared" si="24"/>
        <v>13734.6</v>
      </c>
      <c r="H161" s="4">
        <f t="shared" si="25"/>
        <v>0.76271977076090935</v>
      </c>
      <c r="I161" s="5">
        <f t="shared" si="26"/>
        <v>81</v>
      </c>
      <c r="J161">
        <v>12533</v>
      </c>
      <c r="K161">
        <f t="shared" si="29"/>
        <v>12760.6</v>
      </c>
      <c r="L161" s="11">
        <f t="shared" si="27"/>
        <v>0.8017567448698778</v>
      </c>
      <c r="M161" s="5">
        <f t="shared" si="28"/>
        <v>80</v>
      </c>
      <c r="N161">
        <v>13587</v>
      </c>
      <c r="O161">
        <f t="shared" si="30"/>
        <v>14338.8</v>
      </c>
      <c r="P161" s="11">
        <f t="shared" si="31"/>
        <v>0.82380383324906925</v>
      </c>
      <c r="Q161" s="5">
        <f t="shared" si="32"/>
        <v>81</v>
      </c>
      <c r="S161">
        <v>76</v>
      </c>
      <c r="T161">
        <v>13988</v>
      </c>
      <c r="U161">
        <v>458</v>
      </c>
    </row>
    <row r="162" spans="1:21" x14ac:dyDescent="0.25">
      <c r="A162" s="3">
        <v>43465</v>
      </c>
      <c r="D162" s="4"/>
      <c r="F162">
        <v>13153</v>
      </c>
      <c r="G162">
        <f t="shared" si="24"/>
        <v>13724</v>
      </c>
      <c r="H162" s="4">
        <f t="shared" si="25"/>
        <v>0.76213112387129733</v>
      </c>
      <c r="I162" s="5">
        <f t="shared" si="26"/>
        <v>82</v>
      </c>
      <c r="J162">
        <v>13068</v>
      </c>
      <c r="K162">
        <f t="shared" si="29"/>
        <v>12762.6</v>
      </c>
      <c r="L162" s="11">
        <f t="shared" si="27"/>
        <v>0.80188240616242989</v>
      </c>
      <c r="M162" s="5">
        <f t="shared" si="28"/>
        <v>81</v>
      </c>
      <c r="N162">
        <v>14112</v>
      </c>
      <c r="O162">
        <f t="shared" si="30"/>
        <v>14299.8</v>
      </c>
      <c r="P162" s="11">
        <f t="shared" si="31"/>
        <v>0.82156317507009247</v>
      </c>
      <c r="Q162" s="5">
        <f t="shared" si="32"/>
        <v>82</v>
      </c>
      <c r="S162">
        <v>77</v>
      </c>
      <c r="T162">
        <v>13976</v>
      </c>
      <c r="U162">
        <v>458</v>
      </c>
    </row>
    <row r="163" spans="1:21" x14ac:dyDescent="0.25">
      <c r="A163" s="3">
        <v>43466</v>
      </c>
      <c r="D163" s="4"/>
      <c r="F163">
        <v>13981</v>
      </c>
      <c r="G163">
        <f t="shared" si="24"/>
        <v>13698.4</v>
      </c>
      <c r="H163" s="4">
        <f t="shared" si="25"/>
        <v>0.76070948610015876</v>
      </c>
      <c r="I163" s="5">
        <f t="shared" si="26"/>
        <v>83</v>
      </c>
      <c r="J163">
        <v>12746</v>
      </c>
      <c r="K163">
        <f t="shared" si="29"/>
        <v>12734.8</v>
      </c>
      <c r="L163" s="11">
        <f t="shared" si="27"/>
        <v>0.80013571419595619</v>
      </c>
      <c r="M163" s="5">
        <f t="shared" si="28"/>
        <v>82</v>
      </c>
      <c r="N163">
        <v>14648</v>
      </c>
      <c r="O163">
        <f t="shared" si="30"/>
        <v>14172.6</v>
      </c>
      <c r="P163" s="11">
        <f t="shared" si="31"/>
        <v>0.81425518224019866</v>
      </c>
      <c r="Q163" s="5">
        <f t="shared" si="32"/>
        <v>83</v>
      </c>
      <c r="S163">
        <v>78</v>
      </c>
      <c r="T163">
        <v>13871</v>
      </c>
      <c r="U163">
        <v>458</v>
      </c>
    </row>
    <row r="164" spans="1:21" x14ac:dyDescent="0.25">
      <c r="A164" s="3">
        <v>43467</v>
      </c>
      <c r="D164" s="4"/>
      <c r="F164">
        <v>13891</v>
      </c>
      <c r="G164">
        <f t="shared" si="24"/>
        <v>14084.2</v>
      </c>
      <c r="H164" s="4">
        <f t="shared" si="25"/>
        <v>0.78213401157301998</v>
      </c>
      <c r="I164" s="5">
        <f t="shared" si="26"/>
        <v>84</v>
      </c>
      <c r="J164">
        <v>12482</v>
      </c>
      <c r="K164">
        <f t="shared" si="29"/>
        <v>12805</v>
      </c>
      <c r="L164" s="11">
        <f t="shared" si="27"/>
        <v>0.80454642556453337</v>
      </c>
      <c r="M164" s="5">
        <f t="shared" si="28"/>
        <v>83</v>
      </c>
      <c r="N164">
        <v>14442</v>
      </c>
      <c r="O164">
        <f t="shared" si="30"/>
        <v>14224.8</v>
      </c>
      <c r="P164" s="11">
        <f t="shared" si="31"/>
        <v>0.81725421703359846</v>
      </c>
      <c r="Q164" s="5">
        <f t="shared" si="32"/>
        <v>84</v>
      </c>
      <c r="S164">
        <v>79</v>
      </c>
      <c r="T164">
        <v>13714</v>
      </c>
      <c r="U164">
        <v>458</v>
      </c>
    </row>
    <row r="165" spans="1:21" x14ac:dyDescent="0.25">
      <c r="A165" s="3">
        <v>43468</v>
      </c>
      <c r="D165" s="4"/>
      <c r="F165">
        <v>14063</v>
      </c>
      <c r="G165">
        <f t="shared" si="24"/>
        <v>14035.8</v>
      </c>
      <c r="H165" s="4">
        <f t="shared" si="25"/>
        <v>0.77944622766196114</v>
      </c>
      <c r="I165" s="5">
        <f t="shared" si="26"/>
        <v>85</v>
      </c>
      <c r="J165">
        <v>12845</v>
      </c>
      <c r="K165">
        <f t="shared" si="29"/>
        <v>12815.6</v>
      </c>
      <c r="L165" s="11">
        <f t="shared" si="27"/>
        <v>0.8052124304150593</v>
      </c>
      <c r="M165" s="5">
        <f t="shared" si="28"/>
        <v>84</v>
      </c>
      <c r="N165">
        <v>14074</v>
      </c>
      <c r="O165">
        <f t="shared" si="30"/>
        <v>14207.4</v>
      </c>
      <c r="P165" s="11">
        <f t="shared" si="31"/>
        <v>0.81625453876913179</v>
      </c>
      <c r="Q165" s="5">
        <f t="shared" si="32"/>
        <v>85</v>
      </c>
      <c r="S165">
        <v>80</v>
      </c>
      <c r="T165">
        <v>13608</v>
      </c>
      <c r="U165">
        <v>458</v>
      </c>
    </row>
    <row r="166" spans="1:21" x14ac:dyDescent="0.25">
      <c r="A166" s="3">
        <v>43469</v>
      </c>
      <c r="D166" s="4"/>
      <c r="F166">
        <v>15333</v>
      </c>
      <c r="G166">
        <f t="shared" si="24"/>
        <v>14054.4</v>
      </c>
      <c r="H166" s="4">
        <f t="shared" si="25"/>
        <v>0.78047913635505395</v>
      </c>
      <c r="I166" s="5">
        <f t="shared" si="26"/>
        <v>86</v>
      </c>
      <c r="J166">
        <v>12884</v>
      </c>
      <c r="K166">
        <f t="shared" si="29"/>
        <v>12967.6</v>
      </c>
      <c r="L166" s="11">
        <f t="shared" si="27"/>
        <v>0.81476268864901547</v>
      </c>
      <c r="M166" s="5">
        <f t="shared" si="28"/>
        <v>85</v>
      </c>
      <c r="N166">
        <v>13848</v>
      </c>
      <c r="O166">
        <f t="shared" si="30"/>
        <v>14064.6</v>
      </c>
      <c r="P166" s="11">
        <f t="shared" si="31"/>
        <v>0.80805028266764733</v>
      </c>
      <c r="Q166" s="5">
        <f t="shared" si="32"/>
        <v>86</v>
      </c>
      <c r="S166">
        <v>81</v>
      </c>
      <c r="T166">
        <v>13612</v>
      </c>
      <c r="U166">
        <v>458</v>
      </c>
    </row>
    <row r="167" spans="1:21" x14ac:dyDescent="0.25">
      <c r="A167" s="3">
        <v>43470</v>
      </c>
      <c r="D167" s="4"/>
      <c r="F167">
        <v>12911</v>
      </c>
      <c r="G167">
        <f t="shared" si="24"/>
        <v>13985.2</v>
      </c>
      <c r="H167" s="4">
        <f t="shared" si="25"/>
        <v>0.77663627175494521</v>
      </c>
      <c r="I167" s="5">
        <f t="shared" si="26"/>
        <v>87</v>
      </c>
      <c r="J167">
        <v>13121</v>
      </c>
      <c r="K167">
        <f t="shared" si="29"/>
        <v>13042.2</v>
      </c>
      <c r="L167" s="11">
        <f t="shared" si="27"/>
        <v>0.81944985486120714</v>
      </c>
      <c r="M167" s="5">
        <f t="shared" si="28"/>
        <v>86</v>
      </c>
      <c r="N167">
        <v>14025</v>
      </c>
      <c r="O167">
        <f t="shared" si="30"/>
        <v>13857.4</v>
      </c>
      <c r="P167" s="11">
        <f t="shared" si="31"/>
        <v>0.79614606793215981</v>
      </c>
      <c r="Q167" s="5">
        <f t="shared" si="32"/>
        <v>87</v>
      </c>
      <c r="S167">
        <v>82</v>
      </c>
      <c r="T167">
        <v>13586</v>
      </c>
      <c r="U167">
        <v>458</v>
      </c>
    </row>
    <row r="168" spans="1:21" x14ac:dyDescent="0.25">
      <c r="A168" s="3">
        <v>43471</v>
      </c>
      <c r="D168" s="4"/>
      <c r="F168">
        <v>14074</v>
      </c>
      <c r="G168">
        <f t="shared" si="24"/>
        <v>13918</v>
      </c>
      <c r="H168" s="4">
        <f t="shared" si="25"/>
        <v>0.77290447260570649</v>
      </c>
      <c r="I168" s="5">
        <f t="shared" si="26"/>
        <v>88</v>
      </c>
      <c r="J168">
        <v>13506</v>
      </c>
      <c r="K168">
        <f t="shared" si="29"/>
        <v>13065.8</v>
      </c>
      <c r="L168" s="11">
        <f t="shared" si="27"/>
        <v>0.82093265811332139</v>
      </c>
      <c r="M168" s="5">
        <f t="shared" si="28"/>
        <v>87</v>
      </c>
      <c r="N168">
        <v>13934</v>
      </c>
      <c r="O168">
        <f t="shared" si="30"/>
        <v>13568.4</v>
      </c>
      <c r="P168" s="11">
        <f t="shared" si="31"/>
        <v>0.77954221629820297</v>
      </c>
      <c r="Q168" s="5">
        <f t="shared" si="32"/>
        <v>88</v>
      </c>
      <c r="S168">
        <v>83</v>
      </c>
      <c r="T168">
        <v>13559</v>
      </c>
      <c r="U168">
        <v>458</v>
      </c>
    </row>
    <row r="169" spans="1:21" x14ac:dyDescent="0.25">
      <c r="A169" s="3">
        <v>43472</v>
      </c>
      <c r="D169" s="4"/>
      <c r="F169">
        <v>13545</v>
      </c>
      <c r="G169">
        <f t="shared" si="24"/>
        <v>13650.4</v>
      </c>
      <c r="H169" s="4">
        <f t="shared" si="25"/>
        <v>0.75804391527927395</v>
      </c>
      <c r="I169" s="5">
        <f t="shared" si="26"/>
        <v>89</v>
      </c>
      <c r="J169">
        <v>12855</v>
      </c>
      <c r="K169">
        <f t="shared" si="29"/>
        <v>13064.2</v>
      </c>
      <c r="L169" s="11">
        <f t="shared" si="27"/>
        <v>0.82083212907927983</v>
      </c>
      <c r="M169" s="5">
        <f t="shared" si="28"/>
        <v>88</v>
      </c>
      <c r="N169">
        <v>13406</v>
      </c>
      <c r="O169">
        <f t="shared" si="30"/>
        <v>13443.8</v>
      </c>
      <c r="P169" s="11">
        <f t="shared" si="31"/>
        <v>0.77238360068024081</v>
      </c>
      <c r="Q169" s="5">
        <f t="shared" si="32"/>
        <v>89</v>
      </c>
      <c r="S169">
        <v>84</v>
      </c>
      <c r="T169">
        <v>13708</v>
      </c>
      <c r="U169">
        <v>458</v>
      </c>
    </row>
    <row r="170" spans="1:21" x14ac:dyDescent="0.25">
      <c r="A170" s="3">
        <v>43473</v>
      </c>
      <c r="D170" s="4"/>
      <c r="F170">
        <v>13727</v>
      </c>
      <c r="G170">
        <f t="shared" si="24"/>
        <v>13863.4</v>
      </c>
      <c r="H170" s="4">
        <f t="shared" si="25"/>
        <v>0.76987238579695005</v>
      </c>
      <c r="I170" s="5">
        <f t="shared" si="26"/>
        <v>90</v>
      </c>
      <c r="J170">
        <v>12963</v>
      </c>
      <c r="K170">
        <f t="shared" si="29"/>
        <v>12971</v>
      </c>
      <c r="L170" s="11">
        <f t="shared" si="27"/>
        <v>0.81497631284635397</v>
      </c>
      <c r="M170" s="5">
        <f t="shared" si="28"/>
        <v>89</v>
      </c>
      <c r="N170">
        <v>12629</v>
      </c>
      <c r="O170">
        <f t="shared" si="30"/>
        <v>13149.6</v>
      </c>
      <c r="P170" s="11">
        <f t="shared" si="31"/>
        <v>0.75548099462242047</v>
      </c>
      <c r="Q170" s="5">
        <f t="shared" si="32"/>
        <v>90</v>
      </c>
      <c r="S170">
        <v>85</v>
      </c>
      <c r="T170">
        <v>13737</v>
      </c>
      <c r="U170">
        <v>458</v>
      </c>
    </row>
    <row r="171" spans="1:21" x14ac:dyDescent="0.25">
      <c r="A171" s="3">
        <v>43474</v>
      </c>
      <c r="D171" s="4"/>
      <c r="F171">
        <v>13995</v>
      </c>
      <c r="G171">
        <f t="shared" si="24"/>
        <v>13954.4</v>
      </c>
      <c r="H171" s="4">
        <f t="shared" si="25"/>
        <v>0.77492586381154405</v>
      </c>
      <c r="I171" s="5">
        <f t="shared" si="26"/>
        <v>91</v>
      </c>
      <c r="J171">
        <v>12876</v>
      </c>
      <c r="K171">
        <f t="shared" si="29"/>
        <v>12979.6</v>
      </c>
      <c r="L171" s="11">
        <f t="shared" si="27"/>
        <v>0.8155166564043278</v>
      </c>
      <c r="M171" s="5">
        <f t="shared" si="28"/>
        <v>90</v>
      </c>
      <c r="N171">
        <v>13225</v>
      </c>
      <c r="O171">
        <f t="shared" si="30"/>
        <v>12959</v>
      </c>
      <c r="P171" s="11">
        <f t="shared" si="31"/>
        <v>0.74453049593234366</v>
      </c>
      <c r="Q171" s="5">
        <f t="shared" si="32"/>
        <v>91</v>
      </c>
      <c r="S171">
        <v>86</v>
      </c>
      <c r="T171">
        <v>13720</v>
      </c>
      <c r="U171">
        <v>458</v>
      </c>
    </row>
    <row r="172" spans="1:21" x14ac:dyDescent="0.25">
      <c r="A172" s="3">
        <v>43475</v>
      </c>
      <c r="D172" s="4"/>
      <c r="F172">
        <v>13976</v>
      </c>
      <c r="G172">
        <f t="shared" si="24"/>
        <v>14059</v>
      </c>
      <c r="H172" s="4">
        <f t="shared" si="25"/>
        <v>0.78073458689205544</v>
      </c>
      <c r="I172" s="5">
        <f t="shared" si="26"/>
        <v>92</v>
      </c>
      <c r="J172">
        <v>12655</v>
      </c>
      <c r="K172">
        <f t="shared" si="29"/>
        <v>12982.2</v>
      </c>
      <c r="L172" s="11">
        <f t="shared" si="27"/>
        <v>0.81568001608464558</v>
      </c>
      <c r="M172" s="5">
        <f t="shared" si="28"/>
        <v>91</v>
      </c>
      <c r="N172">
        <v>12554</v>
      </c>
      <c r="O172">
        <f t="shared" si="30"/>
        <v>13001.4</v>
      </c>
      <c r="P172" s="11">
        <f t="shared" si="31"/>
        <v>0.74696649354230826</v>
      </c>
      <c r="Q172" s="5">
        <f t="shared" si="32"/>
        <v>92</v>
      </c>
      <c r="S172">
        <v>87</v>
      </c>
      <c r="T172">
        <v>13636</v>
      </c>
      <c r="U172">
        <v>458</v>
      </c>
    </row>
    <row r="173" spans="1:21" x14ac:dyDescent="0.25">
      <c r="A173" s="3">
        <v>43476</v>
      </c>
      <c r="D173" s="4"/>
      <c r="F173">
        <v>14529</v>
      </c>
      <c r="G173">
        <f t="shared" si="24"/>
        <v>14191.2</v>
      </c>
      <c r="H173" s="4">
        <f t="shared" si="25"/>
        <v>0.78807601319457554</v>
      </c>
      <c r="I173" s="5">
        <f t="shared" si="26"/>
        <v>93</v>
      </c>
      <c r="J173">
        <v>13549</v>
      </c>
      <c r="K173">
        <f t="shared" si="29"/>
        <v>12989.4</v>
      </c>
      <c r="L173" s="11">
        <f t="shared" si="27"/>
        <v>0.81613239673783289</v>
      </c>
      <c r="M173" s="5">
        <f t="shared" si="28"/>
        <v>92</v>
      </c>
      <c r="N173">
        <v>12981</v>
      </c>
      <c r="O173">
        <f t="shared" si="30"/>
        <v>13054.4</v>
      </c>
      <c r="P173" s="11">
        <f t="shared" si="31"/>
        <v>0.75001149055476402</v>
      </c>
      <c r="Q173" s="5">
        <f t="shared" si="32"/>
        <v>93</v>
      </c>
      <c r="S173">
        <v>88</v>
      </c>
      <c r="T173">
        <v>13517</v>
      </c>
      <c r="U173">
        <v>458</v>
      </c>
    </row>
    <row r="174" spans="1:21" x14ac:dyDescent="0.25">
      <c r="A174" s="3">
        <v>43477</v>
      </c>
      <c r="D174" s="4"/>
      <c r="F174">
        <v>14068</v>
      </c>
      <c r="G174">
        <f t="shared" si="24"/>
        <v>14199.8</v>
      </c>
      <c r="H174" s="4">
        <f t="shared" si="25"/>
        <v>0.78855359463331731</v>
      </c>
      <c r="I174" s="5">
        <f t="shared" si="26"/>
        <v>94</v>
      </c>
      <c r="J174">
        <v>12868</v>
      </c>
      <c r="K174">
        <f t="shared" si="29"/>
        <v>13018.2</v>
      </c>
      <c r="L174" s="11">
        <f t="shared" si="27"/>
        <v>0.81794191935058247</v>
      </c>
      <c r="M174" s="5">
        <f t="shared" si="28"/>
        <v>93</v>
      </c>
      <c r="N174">
        <v>13618</v>
      </c>
      <c r="O174">
        <f t="shared" si="30"/>
        <v>13043.6</v>
      </c>
      <c r="P174" s="11">
        <f t="shared" si="31"/>
        <v>0.74939100059750896</v>
      </c>
      <c r="Q174" s="5">
        <f t="shared" si="32"/>
        <v>94</v>
      </c>
      <c r="S174">
        <v>89</v>
      </c>
      <c r="T174">
        <v>13355</v>
      </c>
      <c r="U174">
        <v>458</v>
      </c>
    </row>
    <row r="175" spans="1:21" x14ac:dyDescent="0.25">
      <c r="A175" s="3">
        <v>43478</v>
      </c>
      <c r="D175" s="4"/>
      <c r="F175">
        <v>14388</v>
      </c>
      <c r="G175">
        <f t="shared" si="24"/>
        <v>14134.4</v>
      </c>
      <c r="H175" s="4">
        <f t="shared" si="25"/>
        <v>0.78492175438986189</v>
      </c>
      <c r="I175" s="5">
        <f t="shared" si="26"/>
        <v>95</v>
      </c>
      <c r="J175">
        <v>12999</v>
      </c>
      <c r="K175">
        <f t="shared" si="29"/>
        <v>12965.8</v>
      </c>
      <c r="L175" s="11">
        <f t="shared" si="27"/>
        <v>0.81464959348571864</v>
      </c>
      <c r="M175" s="5">
        <f t="shared" si="28"/>
        <v>94</v>
      </c>
      <c r="N175">
        <v>12894</v>
      </c>
      <c r="O175">
        <f t="shared" si="30"/>
        <v>13050</v>
      </c>
      <c r="P175" s="11">
        <f t="shared" si="31"/>
        <v>0.74975869834995645</v>
      </c>
      <c r="Q175" s="5">
        <f t="shared" si="32"/>
        <v>95</v>
      </c>
      <c r="S175">
        <v>90</v>
      </c>
      <c r="T175">
        <v>13331</v>
      </c>
      <c r="U175">
        <v>458</v>
      </c>
    </row>
    <row r="176" spans="1:21" x14ac:dyDescent="0.25">
      <c r="A176" s="3">
        <v>43479</v>
      </c>
      <c r="D176" s="4"/>
      <c r="F176">
        <v>14038</v>
      </c>
      <c r="G176">
        <f t="shared" si="24"/>
        <v>13912</v>
      </c>
      <c r="H176" s="4">
        <f t="shared" si="25"/>
        <v>0.77257127625309585</v>
      </c>
      <c r="I176" s="5">
        <f t="shared" si="26"/>
        <v>96</v>
      </c>
      <c r="J176">
        <v>13020</v>
      </c>
      <c r="K176">
        <f t="shared" si="29"/>
        <v>12753.6</v>
      </c>
      <c r="L176" s="11">
        <f t="shared" si="27"/>
        <v>0.80131693034594564</v>
      </c>
      <c r="M176" s="5">
        <f t="shared" si="28"/>
        <v>95</v>
      </c>
      <c r="N176">
        <v>13171</v>
      </c>
      <c r="O176">
        <f t="shared" si="30"/>
        <v>13062.4</v>
      </c>
      <c r="P176" s="11">
        <f t="shared" si="31"/>
        <v>0.75047111274532341</v>
      </c>
      <c r="Q176" s="5">
        <f t="shared" si="32"/>
        <v>96</v>
      </c>
      <c r="S176">
        <v>91</v>
      </c>
      <c r="T176">
        <v>13299</v>
      </c>
      <c r="U176">
        <v>458</v>
      </c>
    </row>
    <row r="177" spans="1:21" x14ac:dyDescent="0.25">
      <c r="A177" s="3">
        <v>43480</v>
      </c>
      <c r="D177" s="4"/>
      <c r="F177">
        <v>13649</v>
      </c>
      <c r="G177">
        <f t="shared" si="24"/>
        <v>13819.4</v>
      </c>
      <c r="H177" s="4">
        <f t="shared" si="25"/>
        <v>0.76742894587780575</v>
      </c>
      <c r="I177" s="5">
        <f t="shared" si="26"/>
        <v>97</v>
      </c>
      <c r="J177">
        <v>12393</v>
      </c>
      <c r="K177">
        <f t="shared" si="29"/>
        <v>12758.2</v>
      </c>
      <c r="L177" s="11">
        <f t="shared" si="27"/>
        <v>0.8016059513188154</v>
      </c>
      <c r="M177" s="5">
        <f t="shared" si="28"/>
        <v>96</v>
      </c>
      <c r="N177">
        <v>12586</v>
      </c>
      <c r="O177">
        <f t="shared" si="30"/>
        <v>12850.2</v>
      </c>
      <c r="P177" s="11">
        <f t="shared" si="31"/>
        <v>0.73827963414073638</v>
      </c>
      <c r="Q177" s="5">
        <f t="shared" si="32"/>
        <v>97</v>
      </c>
      <c r="S177">
        <v>92</v>
      </c>
      <c r="T177">
        <v>13350</v>
      </c>
      <c r="U177">
        <v>458</v>
      </c>
    </row>
    <row r="178" spans="1:21" x14ac:dyDescent="0.25">
      <c r="A178" s="3">
        <v>43481</v>
      </c>
      <c r="D178" s="4"/>
      <c r="F178">
        <v>13417</v>
      </c>
      <c r="G178">
        <f t="shared" si="24"/>
        <v>13587.4</v>
      </c>
      <c r="H178" s="4">
        <f t="shared" si="25"/>
        <v>0.75454535357686281</v>
      </c>
      <c r="I178" s="5">
        <f t="shared" si="26"/>
        <v>98</v>
      </c>
      <c r="J178">
        <v>12488</v>
      </c>
      <c r="K178">
        <f t="shared" si="29"/>
        <v>12699.8</v>
      </c>
      <c r="L178" s="11">
        <f t="shared" si="27"/>
        <v>0.79793664157629529</v>
      </c>
      <c r="M178" s="5">
        <f t="shared" si="28"/>
        <v>97</v>
      </c>
      <c r="N178">
        <v>13043</v>
      </c>
      <c r="O178">
        <f t="shared" si="30"/>
        <v>12947.6</v>
      </c>
      <c r="P178" s="11">
        <f t="shared" si="31"/>
        <v>0.74387553431079656</v>
      </c>
      <c r="Q178" s="5">
        <f t="shared" si="32"/>
        <v>98</v>
      </c>
      <c r="S178">
        <v>93</v>
      </c>
      <c r="T178">
        <v>13421</v>
      </c>
      <c r="U178">
        <v>458</v>
      </c>
    </row>
    <row r="179" spans="1:21" x14ac:dyDescent="0.25">
      <c r="A179" s="3">
        <v>43482</v>
      </c>
      <c r="D179" s="4"/>
      <c r="F179">
        <v>13605</v>
      </c>
      <c r="G179">
        <f t="shared" si="24"/>
        <v>13557.4</v>
      </c>
      <c r="H179" s="4">
        <f t="shared" si="25"/>
        <v>0.75287937181380982</v>
      </c>
      <c r="I179" s="5">
        <f t="shared" si="26"/>
        <v>99</v>
      </c>
      <c r="J179">
        <v>12891</v>
      </c>
      <c r="K179">
        <f t="shared" si="29"/>
        <v>12643.4</v>
      </c>
      <c r="L179" s="11">
        <f t="shared" si="27"/>
        <v>0.79439299312632727</v>
      </c>
      <c r="M179" s="5">
        <f t="shared" si="28"/>
        <v>98</v>
      </c>
      <c r="N179">
        <v>12557</v>
      </c>
      <c r="O179">
        <f t="shared" si="30"/>
        <v>12802</v>
      </c>
      <c r="P179" s="11">
        <f t="shared" si="31"/>
        <v>0.73551041044261622</v>
      </c>
      <c r="Q179" s="5">
        <f t="shared" si="32"/>
        <v>99</v>
      </c>
      <c r="S179">
        <v>94</v>
      </c>
      <c r="T179">
        <v>13403</v>
      </c>
      <c r="U179">
        <v>458</v>
      </c>
    </row>
    <row r="180" spans="1:21" x14ac:dyDescent="0.25">
      <c r="A180" s="3">
        <v>43483</v>
      </c>
      <c r="D180" s="4"/>
      <c r="F180">
        <v>13228</v>
      </c>
      <c r="G180">
        <f t="shared" si="24"/>
        <v>13617.6</v>
      </c>
      <c r="H180" s="4">
        <f t="shared" si="25"/>
        <v>0.75622244188500276</v>
      </c>
      <c r="I180" s="5">
        <f t="shared" si="26"/>
        <v>100</v>
      </c>
      <c r="J180">
        <v>12707</v>
      </c>
      <c r="K180">
        <f t="shared" si="29"/>
        <v>12754</v>
      </c>
      <c r="L180" s="11">
        <f t="shared" si="27"/>
        <v>0.80134206260445595</v>
      </c>
      <c r="M180" s="5">
        <f t="shared" si="28"/>
        <v>99</v>
      </c>
      <c r="N180">
        <v>13381</v>
      </c>
      <c r="O180">
        <f t="shared" si="30"/>
        <v>12736.2</v>
      </c>
      <c r="P180" s="11">
        <f t="shared" si="31"/>
        <v>0.73173001792526549</v>
      </c>
      <c r="Q180" s="5">
        <f t="shared" si="32"/>
        <v>100</v>
      </c>
      <c r="S180">
        <v>95</v>
      </c>
      <c r="T180">
        <v>13313</v>
      </c>
      <c r="U180">
        <v>458</v>
      </c>
    </row>
    <row r="181" spans="1:21" x14ac:dyDescent="0.25">
      <c r="A181" s="3">
        <v>43484</v>
      </c>
      <c r="D181" s="4"/>
      <c r="F181">
        <v>13888</v>
      </c>
      <c r="G181">
        <f t="shared" si="24"/>
        <v>13556.4</v>
      </c>
      <c r="H181" s="4">
        <f t="shared" si="25"/>
        <v>0.75282383908837469</v>
      </c>
      <c r="I181" s="5">
        <f t="shared" si="26"/>
        <v>101</v>
      </c>
      <c r="J181">
        <v>12738</v>
      </c>
      <c r="K181">
        <f t="shared" si="29"/>
        <v>12781.4</v>
      </c>
      <c r="L181" s="11">
        <f t="shared" si="27"/>
        <v>0.80306362231241912</v>
      </c>
      <c r="M181" s="5">
        <f t="shared" si="28"/>
        <v>100</v>
      </c>
      <c r="N181">
        <v>12443</v>
      </c>
      <c r="O181">
        <f t="shared" si="30"/>
        <v>12417.4</v>
      </c>
      <c r="P181" s="11">
        <f t="shared" si="31"/>
        <v>0.71341407363147502</v>
      </c>
      <c r="Q181" s="5">
        <f t="shared" si="32"/>
        <v>101</v>
      </c>
      <c r="S181">
        <v>96</v>
      </c>
      <c r="T181">
        <v>13244</v>
      </c>
      <c r="U181">
        <v>458</v>
      </c>
    </row>
    <row r="182" spans="1:21" x14ac:dyDescent="0.25">
      <c r="A182" s="3">
        <v>43485</v>
      </c>
      <c r="D182" s="4"/>
      <c r="F182">
        <v>13950</v>
      </c>
      <c r="G182">
        <f t="shared" si="24"/>
        <v>13554.6</v>
      </c>
      <c r="H182" s="4">
        <f t="shared" si="25"/>
        <v>0.75272388018259151</v>
      </c>
      <c r="I182" s="5">
        <f t="shared" si="26"/>
        <v>102</v>
      </c>
      <c r="J182">
        <v>12946</v>
      </c>
      <c r="K182">
        <f t="shared" si="29"/>
        <v>12670.8</v>
      </c>
      <c r="L182" s="11">
        <f t="shared" si="27"/>
        <v>0.79611455283429045</v>
      </c>
      <c r="M182" s="5">
        <f t="shared" si="28"/>
        <v>101</v>
      </c>
      <c r="N182">
        <v>12257</v>
      </c>
      <c r="O182">
        <f t="shared" si="30"/>
        <v>12346</v>
      </c>
      <c r="P182" s="11">
        <f t="shared" si="31"/>
        <v>0.70931194558073274</v>
      </c>
      <c r="Q182" s="5">
        <f t="shared" si="32"/>
        <v>102</v>
      </c>
      <c r="S182">
        <v>97</v>
      </c>
      <c r="T182">
        <v>13123</v>
      </c>
      <c r="U182">
        <v>458</v>
      </c>
    </row>
    <row r="183" spans="1:21" x14ac:dyDescent="0.25">
      <c r="A183" s="3">
        <v>43486</v>
      </c>
      <c r="D183" s="4"/>
      <c r="F183">
        <v>13111</v>
      </c>
      <c r="G183">
        <f t="shared" si="24"/>
        <v>13656.6</v>
      </c>
      <c r="H183" s="4">
        <f t="shared" si="25"/>
        <v>0.75838821817697166</v>
      </c>
      <c r="I183" s="5">
        <f t="shared" si="26"/>
        <v>103</v>
      </c>
      <c r="J183">
        <v>12625</v>
      </c>
      <c r="K183">
        <f t="shared" si="29"/>
        <v>12429.6</v>
      </c>
      <c r="L183" s="11">
        <f t="shared" si="27"/>
        <v>0.78095980095251261</v>
      </c>
      <c r="M183" s="5">
        <f t="shared" si="28"/>
        <v>102</v>
      </c>
      <c r="N183">
        <v>11449</v>
      </c>
      <c r="O183">
        <f t="shared" si="30"/>
        <v>12093.6</v>
      </c>
      <c r="P183" s="11">
        <f t="shared" si="31"/>
        <v>0.69481086546858495</v>
      </c>
      <c r="Q183" s="5">
        <f t="shared" si="32"/>
        <v>103</v>
      </c>
      <c r="S183">
        <v>98</v>
      </c>
      <c r="T183">
        <v>13059</v>
      </c>
      <c r="U183">
        <v>458</v>
      </c>
    </row>
    <row r="184" spans="1:21" x14ac:dyDescent="0.25">
      <c r="A184" s="3">
        <v>43487</v>
      </c>
      <c r="D184" s="4"/>
      <c r="F184">
        <v>13596</v>
      </c>
      <c r="G184">
        <f t="shared" si="24"/>
        <v>13599.2</v>
      </c>
      <c r="H184" s="4">
        <f t="shared" si="25"/>
        <v>0.75520063973699703</v>
      </c>
      <c r="I184" s="5">
        <f t="shared" si="26"/>
        <v>104</v>
      </c>
      <c r="J184">
        <v>12338</v>
      </c>
      <c r="K184">
        <f t="shared" si="29"/>
        <v>12201.8</v>
      </c>
      <c r="L184" s="11">
        <f t="shared" si="27"/>
        <v>0.76664697973083351</v>
      </c>
      <c r="M184" s="5">
        <f t="shared" si="28"/>
        <v>103</v>
      </c>
      <c r="N184">
        <v>12200</v>
      </c>
      <c r="O184">
        <f t="shared" si="30"/>
        <v>11936.8</v>
      </c>
      <c r="P184" s="11">
        <f t="shared" si="31"/>
        <v>0.68580227053362142</v>
      </c>
      <c r="Q184" s="5">
        <f t="shared" si="32"/>
        <v>104</v>
      </c>
      <c r="S184">
        <v>99</v>
      </c>
      <c r="T184">
        <v>13038</v>
      </c>
      <c r="U184">
        <v>458</v>
      </c>
    </row>
    <row r="185" spans="1:21" x14ac:dyDescent="0.25">
      <c r="A185" s="3">
        <v>43488</v>
      </c>
      <c r="D185" s="4"/>
      <c r="F185">
        <v>13738</v>
      </c>
      <c r="G185">
        <f t="shared" si="24"/>
        <v>13539.8</v>
      </c>
      <c r="H185" s="4">
        <f t="shared" si="25"/>
        <v>0.75190199584615203</v>
      </c>
      <c r="I185" s="5">
        <f t="shared" si="26"/>
        <v>105</v>
      </c>
      <c r="J185">
        <v>11501</v>
      </c>
      <c r="K185">
        <f t="shared" si="29"/>
        <v>11935.6</v>
      </c>
      <c r="L185" s="11">
        <f t="shared" si="27"/>
        <v>0.74992146169215501</v>
      </c>
      <c r="M185" s="5">
        <f t="shared" si="28"/>
        <v>104</v>
      </c>
      <c r="N185">
        <v>12119</v>
      </c>
      <c r="O185">
        <f t="shared" si="30"/>
        <v>11865.4</v>
      </c>
      <c r="P185" s="11">
        <f t="shared" si="31"/>
        <v>0.68170014248287913</v>
      </c>
      <c r="Q185" s="5">
        <f t="shared" si="32"/>
        <v>105</v>
      </c>
      <c r="S185">
        <v>100</v>
      </c>
      <c r="T185">
        <v>13045</v>
      </c>
      <c r="U185">
        <v>458</v>
      </c>
    </row>
    <row r="186" spans="1:21" x14ac:dyDescent="0.25">
      <c r="A186" s="3">
        <v>43489</v>
      </c>
      <c r="D186" s="4"/>
      <c r="F186">
        <v>13601</v>
      </c>
      <c r="G186">
        <f t="shared" si="24"/>
        <v>13652.8</v>
      </c>
      <c r="H186" s="4">
        <f t="shared" si="25"/>
        <v>0.75817719382031823</v>
      </c>
      <c r="I186" s="5">
        <f t="shared" si="26"/>
        <v>106</v>
      </c>
      <c r="J186">
        <v>11599</v>
      </c>
      <c r="K186">
        <f t="shared" si="29"/>
        <v>11698</v>
      </c>
      <c r="L186" s="11">
        <f t="shared" si="27"/>
        <v>0.73499290013697083</v>
      </c>
      <c r="M186" s="5">
        <f t="shared" si="28"/>
        <v>105</v>
      </c>
      <c r="N186">
        <v>11659</v>
      </c>
      <c r="O186">
        <f t="shared" si="30"/>
        <v>11931</v>
      </c>
      <c r="P186" s="11">
        <f t="shared" si="31"/>
        <v>0.68546904444546586</v>
      </c>
      <c r="Q186" s="5">
        <f t="shared" si="32"/>
        <v>106</v>
      </c>
      <c r="S186">
        <v>101</v>
      </c>
      <c r="T186">
        <v>12882</v>
      </c>
      <c r="U186">
        <v>458</v>
      </c>
    </row>
    <row r="187" spans="1:21" x14ac:dyDescent="0.25">
      <c r="A187" s="3">
        <v>43490</v>
      </c>
      <c r="D187" s="4"/>
      <c r="F187">
        <v>13653</v>
      </c>
      <c r="G187">
        <f t="shared" si="24"/>
        <v>13619.8</v>
      </c>
      <c r="H187" s="4">
        <f t="shared" si="25"/>
        <v>0.75634461388095997</v>
      </c>
      <c r="I187" s="5">
        <f t="shared" si="26"/>
        <v>107</v>
      </c>
      <c r="J187">
        <v>11615</v>
      </c>
      <c r="K187">
        <f t="shared" si="29"/>
        <v>11538.6</v>
      </c>
      <c r="L187" s="11">
        <f t="shared" si="27"/>
        <v>0.72497769512057209</v>
      </c>
      <c r="M187" s="5">
        <f t="shared" si="28"/>
        <v>106</v>
      </c>
      <c r="N187">
        <v>11900</v>
      </c>
      <c r="O187">
        <f t="shared" si="30"/>
        <v>11804.4</v>
      </c>
      <c r="P187" s="11">
        <f t="shared" si="31"/>
        <v>0.67819552327986399</v>
      </c>
      <c r="Q187" s="5">
        <f t="shared" si="32"/>
        <v>107</v>
      </c>
      <c r="S187">
        <v>102</v>
      </c>
      <c r="T187">
        <v>12777</v>
      </c>
      <c r="U187">
        <v>458</v>
      </c>
    </row>
    <row r="188" spans="1:21" x14ac:dyDescent="0.25">
      <c r="A188" s="3">
        <v>43491</v>
      </c>
      <c r="D188" s="4"/>
      <c r="F188">
        <v>13676</v>
      </c>
      <c r="G188">
        <f t="shared" si="24"/>
        <v>13571.2</v>
      </c>
      <c r="H188" s="4">
        <f t="shared" si="25"/>
        <v>0.75364572342481417</v>
      </c>
      <c r="I188" s="5">
        <f t="shared" si="26"/>
        <v>108</v>
      </c>
      <c r="J188">
        <v>11437</v>
      </c>
      <c r="K188">
        <f t="shared" si="29"/>
        <v>11479.2</v>
      </c>
      <c r="L188" s="11">
        <f t="shared" si="27"/>
        <v>0.7212455547317761</v>
      </c>
      <c r="M188" s="5">
        <f t="shared" si="28"/>
        <v>107</v>
      </c>
      <c r="N188">
        <v>11777</v>
      </c>
      <c r="O188">
        <f t="shared" si="30"/>
        <v>11864.8</v>
      </c>
      <c r="P188" s="11">
        <f t="shared" si="31"/>
        <v>0.68166567081858709</v>
      </c>
      <c r="Q188" s="5">
        <f t="shared" si="32"/>
        <v>108</v>
      </c>
      <c r="S188">
        <v>103</v>
      </c>
      <c r="T188">
        <v>12651</v>
      </c>
      <c r="U188">
        <v>458</v>
      </c>
    </row>
    <row r="189" spans="1:21" x14ac:dyDescent="0.25">
      <c r="A189" s="3">
        <v>43492</v>
      </c>
      <c r="D189" s="4"/>
      <c r="F189">
        <v>13431</v>
      </c>
      <c r="G189">
        <f t="shared" si="24"/>
        <v>13468</v>
      </c>
      <c r="H189" s="4">
        <f t="shared" si="25"/>
        <v>0.74791474615991194</v>
      </c>
      <c r="I189" s="5">
        <f t="shared" si="26"/>
        <v>109</v>
      </c>
      <c r="J189">
        <v>11541</v>
      </c>
      <c r="K189">
        <f t="shared" si="29"/>
        <v>11437</v>
      </c>
      <c r="L189" s="11">
        <f t="shared" si="27"/>
        <v>0.71859410145892766</v>
      </c>
      <c r="M189" s="5">
        <f t="shared" si="28"/>
        <v>108</v>
      </c>
      <c r="N189">
        <v>11567</v>
      </c>
      <c r="O189">
        <f t="shared" si="30"/>
        <v>12044.2</v>
      </c>
      <c r="P189" s="11">
        <f t="shared" si="31"/>
        <v>0.69197269844188092</v>
      </c>
      <c r="Q189" s="5">
        <f t="shared" si="32"/>
        <v>109</v>
      </c>
      <c r="S189">
        <v>104</v>
      </c>
      <c r="T189">
        <v>12491</v>
      </c>
      <c r="U189">
        <v>458</v>
      </c>
    </row>
    <row r="190" spans="1:21" x14ac:dyDescent="0.25">
      <c r="A190" s="3">
        <v>43493</v>
      </c>
      <c r="D190" s="4"/>
      <c r="F190">
        <v>13495</v>
      </c>
      <c r="G190">
        <f t="shared" si="24"/>
        <v>13306.2</v>
      </c>
      <c r="H190" s="4">
        <f t="shared" si="25"/>
        <v>0.73892955118451298</v>
      </c>
      <c r="I190" s="5">
        <f t="shared" si="26"/>
        <v>110</v>
      </c>
      <c r="J190">
        <v>11204</v>
      </c>
      <c r="K190">
        <f t="shared" si="29"/>
        <v>11367.2</v>
      </c>
      <c r="L190" s="11">
        <f t="shared" si="27"/>
        <v>0.71420852234886101</v>
      </c>
      <c r="M190" s="5">
        <f t="shared" si="28"/>
        <v>109</v>
      </c>
      <c r="N190">
        <v>12421</v>
      </c>
      <c r="O190">
        <f t="shared" si="30"/>
        <v>12038.2</v>
      </c>
      <c r="P190" s="11">
        <f t="shared" si="31"/>
        <v>0.69162798179896134</v>
      </c>
      <c r="Q190" s="5">
        <f t="shared" si="32"/>
        <v>110</v>
      </c>
      <c r="S190">
        <v>105</v>
      </c>
      <c r="T190">
        <v>12368</v>
      </c>
      <c r="U190">
        <v>458</v>
      </c>
    </row>
    <row r="191" spans="1:21" x14ac:dyDescent="0.25">
      <c r="A191" s="3">
        <v>43494</v>
      </c>
      <c r="D191" s="4"/>
      <c r="F191">
        <v>13085</v>
      </c>
      <c r="G191">
        <f t="shared" si="24"/>
        <v>13181</v>
      </c>
      <c r="H191" s="4">
        <f t="shared" si="25"/>
        <v>0.73197685396003864</v>
      </c>
      <c r="I191" s="5">
        <f t="shared" si="26"/>
        <v>111</v>
      </c>
      <c r="J191">
        <v>11388</v>
      </c>
      <c r="K191">
        <f t="shared" si="29"/>
        <v>11398.4</v>
      </c>
      <c r="L191" s="11">
        <f t="shared" si="27"/>
        <v>0.71616883851267299</v>
      </c>
      <c r="M191" s="5">
        <f t="shared" si="28"/>
        <v>110</v>
      </c>
      <c r="N191">
        <v>12556</v>
      </c>
      <c r="O191">
        <f t="shared" si="30"/>
        <v>12212.8</v>
      </c>
      <c r="P191" s="11">
        <f t="shared" si="31"/>
        <v>0.70165923610791936</v>
      </c>
      <c r="Q191" s="5">
        <f t="shared" si="32"/>
        <v>111</v>
      </c>
      <c r="S191">
        <v>106</v>
      </c>
      <c r="T191">
        <v>12374</v>
      </c>
      <c r="U191">
        <v>458</v>
      </c>
    </row>
    <row r="192" spans="1:21" x14ac:dyDescent="0.25">
      <c r="A192" s="3">
        <v>43495</v>
      </c>
      <c r="D192" s="4"/>
      <c r="F192">
        <v>12844</v>
      </c>
      <c r="G192">
        <f t="shared" si="24"/>
        <v>13121.6</v>
      </c>
      <c r="H192" s="4">
        <f t="shared" si="25"/>
        <v>0.72867821006919375</v>
      </c>
      <c r="I192" s="5">
        <f t="shared" si="26"/>
        <v>112</v>
      </c>
      <c r="J192">
        <v>11266</v>
      </c>
      <c r="K192">
        <f t="shared" si="29"/>
        <v>11266.8</v>
      </c>
      <c r="L192" s="11">
        <f t="shared" si="27"/>
        <v>0.70790032546274773</v>
      </c>
      <c r="M192" s="5">
        <f t="shared" si="28"/>
        <v>111</v>
      </c>
      <c r="N192">
        <v>11870</v>
      </c>
      <c r="O192">
        <f t="shared" si="30"/>
        <v>12307.6</v>
      </c>
      <c r="P192" s="11">
        <f t="shared" si="31"/>
        <v>0.70710575906604778</v>
      </c>
      <c r="Q192" s="5">
        <f t="shared" si="32"/>
        <v>112</v>
      </c>
      <c r="S192">
        <v>107</v>
      </c>
      <c r="T192">
        <v>12301</v>
      </c>
      <c r="U192">
        <v>458</v>
      </c>
    </row>
    <row r="193" spans="1:21" x14ac:dyDescent="0.25">
      <c r="A193" s="3">
        <v>43496</v>
      </c>
      <c r="D193" s="4"/>
      <c r="F193">
        <v>13050</v>
      </c>
      <c r="G193">
        <f t="shared" si="24"/>
        <v>12986.8</v>
      </c>
      <c r="H193" s="4">
        <f t="shared" si="25"/>
        <v>0.7211923986805423</v>
      </c>
      <c r="I193" s="5">
        <f t="shared" si="26"/>
        <v>113</v>
      </c>
      <c r="J193">
        <v>11593</v>
      </c>
      <c r="K193">
        <f t="shared" si="29"/>
        <v>11264.8</v>
      </c>
      <c r="L193" s="11">
        <f t="shared" si="27"/>
        <v>0.70777466417019563</v>
      </c>
      <c r="M193" s="5">
        <f t="shared" si="28"/>
        <v>112</v>
      </c>
      <c r="N193">
        <v>12650</v>
      </c>
      <c r="O193">
        <f t="shared" si="30"/>
        <v>12272.6</v>
      </c>
      <c r="P193" s="11">
        <f t="shared" si="31"/>
        <v>0.70509491198235064</v>
      </c>
      <c r="Q193" s="5">
        <f t="shared" si="32"/>
        <v>113</v>
      </c>
      <c r="S193">
        <v>108</v>
      </c>
      <c r="T193">
        <v>12291</v>
      </c>
      <c r="U193">
        <v>458</v>
      </c>
    </row>
    <row r="194" spans="1:21" x14ac:dyDescent="0.25">
      <c r="A194" s="3">
        <v>43497</v>
      </c>
      <c r="D194" s="4"/>
      <c r="F194">
        <v>13134</v>
      </c>
      <c r="G194">
        <f t="shared" si="24"/>
        <v>12929</v>
      </c>
      <c r="H194" s="4">
        <f t="shared" si="25"/>
        <v>0.71798260715039364</v>
      </c>
      <c r="I194" s="5">
        <f t="shared" si="26"/>
        <v>114</v>
      </c>
      <c r="J194">
        <v>10883</v>
      </c>
      <c r="K194">
        <f t="shared" si="29"/>
        <v>11176</v>
      </c>
      <c r="L194" s="11">
        <f t="shared" si="27"/>
        <v>0.70219530278088449</v>
      </c>
      <c r="M194" s="5">
        <f t="shared" si="28"/>
        <v>113</v>
      </c>
      <c r="N194">
        <v>12041</v>
      </c>
      <c r="O194">
        <f t="shared" si="30"/>
        <v>12259</v>
      </c>
      <c r="P194" s="11">
        <f t="shared" si="31"/>
        <v>0.7043135542583997</v>
      </c>
      <c r="Q194" s="5">
        <f t="shared" si="32"/>
        <v>114</v>
      </c>
      <c r="S194">
        <v>109</v>
      </c>
      <c r="T194">
        <v>12293</v>
      </c>
      <c r="U194">
        <v>458</v>
      </c>
    </row>
    <row r="195" spans="1:21" x14ac:dyDescent="0.25">
      <c r="A195" s="3">
        <v>43498</v>
      </c>
      <c r="D195" s="4"/>
      <c r="F195">
        <v>12821</v>
      </c>
      <c r="G195">
        <f t="shared" ref="G195:G258" si="33">AVERAGE(F193:F197)</f>
        <v>12822.4</v>
      </c>
      <c r="H195" s="4">
        <f t="shared" ref="H195:H258" si="34">+G195/MAX(G$3:G$124)</f>
        <v>0.71206281861901211</v>
      </c>
      <c r="I195" s="5">
        <f t="shared" ref="I195:I258" si="35">+A195-$A$80</f>
        <v>115</v>
      </c>
      <c r="J195">
        <v>11194</v>
      </c>
      <c r="K195">
        <f t="shared" si="29"/>
        <v>11070.4</v>
      </c>
      <c r="L195" s="11">
        <f t="shared" ref="L195:L258" si="36">+K195/MAX(K$3:K$124)</f>
        <v>0.69556038653413588</v>
      </c>
      <c r="M195" s="5">
        <f t="shared" ref="M195:M258" si="37">+A195-$A$81</f>
        <v>114</v>
      </c>
      <c r="N195">
        <v>12246</v>
      </c>
      <c r="O195">
        <f t="shared" si="30"/>
        <v>12392.4</v>
      </c>
      <c r="P195" s="11">
        <f t="shared" si="31"/>
        <v>0.71197775428597698</v>
      </c>
      <c r="Q195" s="5">
        <f t="shared" si="32"/>
        <v>115</v>
      </c>
      <c r="S195">
        <v>110</v>
      </c>
      <c r="T195">
        <v>12248</v>
      </c>
      <c r="U195">
        <v>458</v>
      </c>
    </row>
    <row r="196" spans="1:21" x14ac:dyDescent="0.25">
      <c r="A196" s="3">
        <v>43499</v>
      </c>
      <c r="D196" s="4"/>
      <c r="F196">
        <v>12796</v>
      </c>
      <c r="G196">
        <f t="shared" si="33"/>
        <v>12626</v>
      </c>
      <c r="H196" s="4">
        <f t="shared" si="34"/>
        <v>0.70115619134355867</v>
      </c>
      <c r="I196" s="5">
        <f t="shared" si="35"/>
        <v>116</v>
      </c>
      <c r="J196">
        <v>10944</v>
      </c>
      <c r="K196">
        <f t="shared" ref="K196:K259" si="38">AVERAGE(J194:J198)</f>
        <v>10595.2</v>
      </c>
      <c r="L196" s="11">
        <f t="shared" si="36"/>
        <v>0.66570326342376762</v>
      </c>
      <c r="M196" s="5">
        <f t="shared" si="37"/>
        <v>115</v>
      </c>
      <c r="N196">
        <v>12488</v>
      </c>
      <c r="O196">
        <f t="shared" ref="O196:O259" si="39">AVERAGE(N194:N198)</f>
        <v>12276.2</v>
      </c>
      <c r="P196" s="11">
        <f t="shared" si="31"/>
        <v>0.70530174196810236</v>
      </c>
      <c r="Q196" s="5">
        <f t="shared" si="32"/>
        <v>116</v>
      </c>
      <c r="S196">
        <v>111</v>
      </c>
      <c r="T196">
        <v>12220</v>
      </c>
      <c r="U196">
        <v>458</v>
      </c>
    </row>
    <row r="197" spans="1:21" x14ac:dyDescent="0.25">
      <c r="A197" s="3">
        <v>43500</v>
      </c>
      <c r="D197" s="4"/>
      <c r="F197">
        <v>12311</v>
      </c>
      <c r="G197">
        <f t="shared" si="33"/>
        <v>12400.4</v>
      </c>
      <c r="H197" s="4">
        <f t="shared" si="34"/>
        <v>0.6886280084854004</v>
      </c>
      <c r="I197" s="5">
        <f t="shared" si="35"/>
        <v>117</v>
      </c>
      <c r="J197">
        <v>10738</v>
      </c>
      <c r="K197">
        <f t="shared" si="38"/>
        <v>10596.8</v>
      </c>
      <c r="L197" s="11">
        <f t="shared" si="36"/>
        <v>0.66580379245780918</v>
      </c>
      <c r="M197" s="5">
        <f t="shared" si="37"/>
        <v>116</v>
      </c>
      <c r="N197">
        <v>12537</v>
      </c>
      <c r="O197">
        <f t="shared" si="39"/>
        <v>12442.4</v>
      </c>
      <c r="P197" s="11">
        <f t="shared" si="31"/>
        <v>0.71485039297697295</v>
      </c>
      <c r="Q197" s="5">
        <f t="shared" si="32"/>
        <v>117</v>
      </c>
      <c r="S197">
        <v>112</v>
      </c>
      <c r="T197">
        <v>12231</v>
      </c>
      <c r="U197">
        <v>458</v>
      </c>
    </row>
    <row r="198" spans="1:21" x14ac:dyDescent="0.25">
      <c r="A198" s="3">
        <v>43501</v>
      </c>
      <c r="D198" s="4"/>
      <c r="F198">
        <v>12068</v>
      </c>
      <c r="G198">
        <f t="shared" si="33"/>
        <v>12259.2</v>
      </c>
      <c r="H198" s="4">
        <f t="shared" si="34"/>
        <v>0.6807867876539645</v>
      </c>
      <c r="I198" s="5">
        <f t="shared" si="35"/>
        <v>118</v>
      </c>
      <c r="J198">
        <v>9217</v>
      </c>
      <c r="K198">
        <f t="shared" si="38"/>
        <v>10497.4</v>
      </c>
      <c r="L198" s="11">
        <f t="shared" si="36"/>
        <v>0.65955842621797212</v>
      </c>
      <c r="M198" s="5">
        <f t="shared" si="37"/>
        <v>117</v>
      </c>
      <c r="N198">
        <v>12069</v>
      </c>
      <c r="O198">
        <f t="shared" si="39"/>
        <v>12412.6</v>
      </c>
      <c r="P198" s="11">
        <f t="shared" ref="P198:P261" si="40">+O198/MAX(O$3:O$124)</f>
        <v>0.71313830031713943</v>
      </c>
      <c r="Q198" s="5">
        <f t="shared" ref="Q198:Q261" si="41">+A198-$A$80</f>
        <v>118</v>
      </c>
      <c r="S198">
        <v>113</v>
      </c>
      <c r="T198">
        <v>12145</v>
      </c>
      <c r="U198">
        <v>458</v>
      </c>
    </row>
    <row r="199" spans="1:21" x14ac:dyDescent="0.25">
      <c r="A199" s="3">
        <v>43502</v>
      </c>
      <c r="D199" s="4"/>
      <c r="F199">
        <v>12006</v>
      </c>
      <c r="G199">
        <f t="shared" si="33"/>
        <v>12108.6</v>
      </c>
      <c r="H199" s="4">
        <f t="shared" si="34"/>
        <v>0.67242355920343855</v>
      </c>
      <c r="I199" s="5">
        <f t="shared" si="35"/>
        <v>119</v>
      </c>
      <c r="J199">
        <v>10891</v>
      </c>
      <c r="K199">
        <f t="shared" si="38"/>
        <v>10298.6</v>
      </c>
      <c r="L199" s="11">
        <f t="shared" si="36"/>
        <v>0.64706769373829787</v>
      </c>
      <c r="M199" s="5">
        <f t="shared" si="37"/>
        <v>118</v>
      </c>
      <c r="N199">
        <v>12872</v>
      </c>
      <c r="O199">
        <f t="shared" si="39"/>
        <v>12422.8</v>
      </c>
      <c r="P199" s="11">
        <f t="shared" si="40"/>
        <v>0.71372431861010255</v>
      </c>
      <c r="Q199" s="5">
        <f t="shared" si="41"/>
        <v>119</v>
      </c>
      <c r="S199">
        <v>114</v>
      </c>
      <c r="T199">
        <v>12086</v>
      </c>
      <c r="U199">
        <v>458</v>
      </c>
    </row>
    <row r="200" spans="1:21" x14ac:dyDescent="0.25">
      <c r="A200" s="3">
        <v>43503</v>
      </c>
      <c r="D200" s="4"/>
      <c r="F200">
        <v>12115</v>
      </c>
      <c r="G200">
        <f t="shared" si="33"/>
        <v>12163.6</v>
      </c>
      <c r="H200" s="4">
        <f t="shared" si="34"/>
        <v>0.67547785910236902</v>
      </c>
      <c r="I200" s="5">
        <f t="shared" si="35"/>
        <v>120</v>
      </c>
      <c r="J200">
        <v>10697</v>
      </c>
      <c r="K200">
        <f t="shared" si="38"/>
        <v>10215.799999999999</v>
      </c>
      <c r="L200" s="11">
        <f t="shared" si="36"/>
        <v>0.64186531622664267</v>
      </c>
      <c r="M200" s="5">
        <f t="shared" si="37"/>
        <v>119</v>
      </c>
      <c r="N200">
        <v>12097</v>
      </c>
      <c r="O200">
        <f t="shared" si="39"/>
        <v>12426.4</v>
      </c>
      <c r="P200" s="11">
        <f t="shared" si="40"/>
        <v>0.71393114859585427</v>
      </c>
      <c r="Q200" s="5">
        <f t="shared" si="41"/>
        <v>120</v>
      </c>
      <c r="S200">
        <v>115</v>
      </c>
      <c r="T200">
        <v>11937</v>
      </c>
      <c r="U200">
        <v>458</v>
      </c>
    </row>
    <row r="201" spans="1:21" x14ac:dyDescent="0.25">
      <c r="A201" s="3">
        <v>43504</v>
      </c>
      <c r="D201" s="4"/>
      <c r="F201">
        <v>12043</v>
      </c>
      <c r="G201">
        <f t="shared" si="33"/>
        <v>12134.6</v>
      </c>
      <c r="H201" s="4">
        <f t="shared" si="34"/>
        <v>0.67386741006475115</v>
      </c>
      <c r="I201" s="5">
        <f t="shared" si="35"/>
        <v>121</v>
      </c>
      <c r="J201">
        <v>9950</v>
      </c>
      <c r="K201">
        <f t="shared" si="38"/>
        <v>10243.200000000001</v>
      </c>
      <c r="L201" s="11">
        <f t="shared" si="36"/>
        <v>0.64358687593460595</v>
      </c>
      <c r="M201" s="5">
        <f t="shared" si="37"/>
        <v>120</v>
      </c>
      <c r="N201">
        <v>12539</v>
      </c>
      <c r="O201">
        <f t="shared" si="39"/>
        <v>12438</v>
      </c>
      <c r="P201" s="11">
        <f t="shared" si="40"/>
        <v>0.71459760077216539</v>
      </c>
      <c r="Q201" s="5">
        <f t="shared" si="41"/>
        <v>121</v>
      </c>
      <c r="S201">
        <v>116</v>
      </c>
      <c r="T201">
        <v>11833</v>
      </c>
      <c r="U201">
        <v>458</v>
      </c>
    </row>
    <row r="202" spans="1:21" x14ac:dyDescent="0.25">
      <c r="A202" s="3">
        <v>43505</v>
      </c>
      <c r="D202" s="4"/>
      <c r="F202">
        <v>12586</v>
      </c>
      <c r="G202">
        <f t="shared" si="33"/>
        <v>12079.4</v>
      </c>
      <c r="H202" s="4">
        <f t="shared" si="34"/>
        <v>0.67080200362073361</v>
      </c>
      <c r="I202" s="5">
        <f t="shared" si="35"/>
        <v>122</v>
      </c>
      <c r="J202">
        <v>10324</v>
      </c>
      <c r="K202">
        <f t="shared" si="38"/>
        <v>10034.799999999999</v>
      </c>
      <c r="L202" s="11">
        <f t="shared" si="36"/>
        <v>0.63049296925068166</v>
      </c>
      <c r="M202" s="5">
        <f t="shared" si="37"/>
        <v>121</v>
      </c>
      <c r="N202">
        <v>12555</v>
      </c>
      <c r="O202">
        <f t="shared" si="39"/>
        <v>12355.8</v>
      </c>
      <c r="P202" s="11">
        <f t="shared" si="40"/>
        <v>0.70987498276416783</v>
      </c>
      <c r="Q202" s="5">
        <f t="shared" si="41"/>
        <v>122</v>
      </c>
      <c r="S202">
        <v>117</v>
      </c>
      <c r="T202">
        <v>11780</v>
      </c>
      <c r="U202">
        <v>458</v>
      </c>
    </row>
    <row r="203" spans="1:21" x14ac:dyDescent="0.25">
      <c r="A203" s="3">
        <v>43506</v>
      </c>
      <c r="D203" s="4"/>
      <c r="F203">
        <v>11923</v>
      </c>
      <c r="G203">
        <f t="shared" si="33"/>
        <v>11867</v>
      </c>
      <c r="H203" s="4">
        <f t="shared" si="34"/>
        <v>0.6590068527383186</v>
      </c>
      <c r="I203" s="5">
        <f t="shared" si="35"/>
        <v>123</v>
      </c>
      <c r="J203">
        <v>9354</v>
      </c>
      <c r="K203">
        <f t="shared" si="38"/>
        <v>9820</v>
      </c>
      <c r="L203" s="11">
        <f t="shared" si="36"/>
        <v>0.616996946430591</v>
      </c>
      <c r="M203" s="5">
        <f t="shared" si="37"/>
        <v>122</v>
      </c>
      <c r="N203">
        <v>12127</v>
      </c>
      <c r="O203">
        <f t="shared" si="39"/>
        <v>12345.4</v>
      </c>
      <c r="P203" s="11">
        <f t="shared" si="40"/>
        <v>0.70927747391644069</v>
      </c>
      <c r="Q203" s="5">
        <f t="shared" si="41"/>
        <v>123</v>
      </c>
      <c r="S203">
        <v>118</v>
      </c>
      <c r="T203">
        <v>11657</v>
      </c>
      <c r="U203">
        <v>458</v>
      </c>
    </row>
    <row r="204" spans="1:21" x14ac:dyDescent="0.25">
      <c r="A204" s="3">
        <v>43507</v>
      </c>
      <c r="D204" s="4"/>
      <c r="F204">
        <v>11730</v>
      </c>
      <c r="G204">
        <f t="shared" si="33"/>
        <v>11665.8</v>
      </c>
      <c r="H204" s="4">
        <f t="shared" si="34"/>
        <v>0.64783366838077672</v>
      </c>
      <c r="I204" s="5">
        <f t="shared" si="35"/>
        <v>124</v>
      </c>
      <c r="J204">
        <v>9849</v>
      </c>
      <c r="K204">
        <f t="shared" si="38"/>
        <v>9724.6</v>
      </c>
      <c r="L204" s="11">
        <f t="shared" si="36"/>
        <v>0.611002902775858</v>
      </c>
      <c r="M204" s="5">
        <f t="shared" si="37"/>
        <v>123</v>
      </c>
      <c r="N204">
        <v>12461</v>
      </c>
      <c r="O204">
        <f t="shared" si="39"/>
        <v>12221.2</v>
      </c>
      <c r="P204" s="11">
        <f t="shared" si="40"/>
        <v>0.70214183940800667</v>
      </c>
      <c r="Q204" s="5">
        <f t="shared" si="41"/>
        <v>124</v>
      </c>
      <c r="S204">
        <v>119</v>
      </c>
      <c r="T204">
        <v>11582</v>
      </c>
      <c r="U204">
        <v>458</v>
      </c>
    </row>
    <row r="205" spans="1:21" x14ac:dyDescent="0.25">
      <c r="A205" s="3">
        <v>43508</v>
      </c>
      <c r="D205" s="4"/>
      <c r="F205">
        <v>11053</v>
      </c>
      <c r="G205">
        <f t="shared" si="33"/>
        <v>11383.4</v>
      </c>
      <c r="H205" s="4">
        <f t="shared" si="34"/>
        <v>0.6321512267179048</v>
      </c>
      <c r="I205" s="5">
        <f t="shared" si="35"/>
        <v>125</v>
      </c>
      <c r="J205">
        <v>9623</v>
      </c>
      <c r="K205">
        <f t="shared" si="38"/>
        <v>9482</v>
      </c>
      <c r="L205" s="11">
        <f t="shared" si="36"/>
        <v>0.59576018798929364</v>
      </c>
      <c r="M205" s="5">
        <f t="shared" si="37"/>
        <v>124</v>
      </c>
      <c r="N205">
        <v>12045</v>
      </c>
      <c r="O205">
        <f t="shared" si="39"/>
        <v>12108.2</v>
      </c>
      <c r="P205" s="11">
        <f t="shared" si="40"/>
        <v>0.69564967596635574</v>
      </c>
      <c r="Q205" s="5">
        <f t="shared" si="41"/>
        <v>125</v>
      </c>
      <c r="S205">
        <v>120</v>
      </c>
      <c r="T205">
        <v>11611</v>
      </c>
      <c r="U205">
        <v>458</v>
      </c>
    </row>
    <row r="206" spans="1:21" x14ac:dyDescent="0.25">
      <c r="A206" s="3">
        <v>43509</v>
      </c>
      <c r="D206" s="4"/>
      <c r="F206">
        <v>11037</v>
      </c>
      <c r="G206">
        <f t="shared" si="33"/>
        <v>11225.2</v>
      </c>
      <c r="H206" s="4">
        <f t="shared" si="34"/>
        <v>0.62336594955407221</v>
      </c>
      <c r="I206" s="5">
        <f t="shared" si="35"/>
        <v>126</v>
      </c>
      <c r="J206">
        <v>9473</v>
      </c>
      <c r="K206">
        <f t="shared" si="38"/>
        <v>9397.2000000000007</v>
      </c>
      <c r="L206" s="11">
        <f t="shared" si="36"/>
        <v>0.59043214918508657</v>
      </c>
      <c r="M206" s="5">
        <f t="shared" si="37"/>
        <v>125</v>
      </c>
      <c r="N206">
        <v>11918</v>
      </c>
      <c r="O206">
        <f t="shared" si="39"/>
        <v>12066.6</v>
      </c>
      <c r="P206" s="11">
        <f t="shared" si="40"/>
        <v>0.69325964057544709</v>
      </c>
      <c r="Q206" s="5">
        <f t="shared" si="41"/>
        <v>126</v>
      </c>
      <c r="S206">
        <v>121</v>
      </c>
      <c r="T206">
        <v>11536</v>
      </c>
      <c r="U206">
        <v>458</v>
      </c>
    </row>
    <row r="207" spans="1:21" x14ac:dyDescent="0.25">
      <c r="A207" s="3">
        <v>43510</v>
      </c>
      <c r="D207" s="4"/>
      <c r="F207">
        <v>11174</v>
      </c>
      <c r="G207">
        <f t="shared" si="33"/>
        <v>11039.8</v>
      </c>
      <c r="H207" s="4">
        <f t="shared" si="34"/>
        <v>0.61307018225840482</v>
      </c>
      <c r="I207" s="5">
        <f t="shared" si="35"/>
        <v>127</v>
      </c>
      <c r="J207">
        <v>9111</v>
      </c>
      <c r="K207">
        <f t="shared" si="38"/>
        <v>9201</v>
      </c>
      <c r="L207" s="11">
        <f t="shared" si="36"/>
        <v>0.57810477638572988</v>
      </c>
      <c r="M207" s="5">
        <f t="shared" si="37"/>
        <v>126</v>
      </c>
      <c r="N207">
        <v>11990</v>
      </c>
      <c r="O207">
        <f t="shared" si="39"/>
        <v>11926</v>
      </c>
      <c r="P207" s="11">
        <f t="shared" si="40"/>
        <v>0.68518178057636625</v>
      </c>
      <c r="Q207" s="5">
        <f t="shared" si="41"/>
        <v>127</v>
      </c>
      <c r="S207">
        <v>122</v>
      </c>
      <c r="T207">
        <v>11418</v>
      </c>
      <c r="U207">
        <v>458</v>
      </c>
    </row>
    <row r="208" spans="1:21" x14ac:dyDescent="0.25">
      <c r="A208" s="3">
        <v>43511</v>
      </c>
      <c r="D208" s="4"/>
      <c r="F208">
        <v>11132</v>
      </c>
      <c r="G208">
        <f t="shared" si="33"/>
        <v>10880.6</v>
      </c>
      <c r="H208" s="4">
        <f t="shared" si="34"/>
        <v>0.6042293723691371</v>
      </c>
      <c r="I208" s="5">
        <f t="shared" si="35"/>
        <v>128</v>
      </c>
      <c r="J208">
        <v>8930</v>
      </c>
      <c r="K208">
        <f t="shared" si="38"/>
        <v>8941.6</v>
      </c>
      <c r="L208" s="11">
        <f t="shared" si="36"/>
        <v>0.56180650674172838</v>
      </c>
      <c r="M208" s="5">
        <f t="shared" si="37"/>
        <v>127</v>
      </c>
      <c r="N208">
        <v>11919</v>
      </c>
      <c r="O208">
        <f t="shared" si="39"/>
        <v>11861.2</v>
      </c>
      <c r="P208" s="11">
        <f t="shared" si="40"/>
        <v>0.68145884083283548</v>
      </c>
      <c r="Q208" s="5">
        <f t="shared" si="41"/>
        <v>128</v>
      </c>
      <c r="S208">
        <v>123</v>
      </c>
      <c r="T208">
        <v>11312</v>
      </c>
      <c r="U208">
        <v>458</v>
      </c>
    </row>
    <row r="209" spans="1:21" x14ac:dyDescent="0.25">
      <c r="A209" s="3">
        <v>43512</v>
      </c>
      <c r="D209" s="4"/>
      <c r="F209">
        <v>10803</v>
      </c>
      <c r="G209">
        <f t="shared" si="33"/>
        <v>10577.6</v>
      </c>
      <c r="H209" s="4">
        <f t="shared" si="34"/>
        <v>0.58740295656230213</v>
      </c>
      <c r="I209" s="5">
        <f t="shared" si="35"/>
        <v>129</v>
      </c>
      <c r="J209">
        <v>8868</v>
      </c>
      <c r="K209">
        <f t="shared" si="38"/>
        <v>8769</v>
      </c>
      <c r="L209" s="11">
        <f t="shared" si="36"/>
        <v>0.55096193719448605</v>
      </c>
      <c r="M209" s="5">
        <f t="shared" si="37"/>
        <v>128</v>
      </c>
      <c r="N209">
        <v>11758</v>
      </c>
      <c r="O209">
        <f t="shared" si="39"/>
        <v>11799</v>
      </c>
      <c r="P209" s="11">
        <f t="shared" si="40"/>
        <v>0.67788527830123646</v>
      </c>
      <c r="Q209" s="5">
        <f t="shared" si="41"/>
        <v>129</v>
      </c>
      <c r="S209">
        <v>124</v>
      </c>
      <c r="T209">
        <v>11123</v>
      </c>
      <c r="U209">
        <v>458</v>
      </c>
    </row>
    <row r="210" spans="1:21" x14ac:dyDescent="0.25">
      <c r="A210" s="3">
        <v>43513</v>
      </c>
      <c r="D210" s="4"/>
      <c r="F210">
        <v>10257</v>
      </c>
      <c r="G210">
        <f t="shared" si="33"/>
        <v>10354.4</v>
      </c>
      <c r="H210" s="4">
        <f t="shared" si="34"/>
        <v>0.57500805224518803</v>
      </c>
      <c r="I210" s="5">
        <f t="shared" si="35"/>
        <v>130</v>
      </c>
      <c r="J210">
        <v>8326</v>
      </c>
      <c r="K210">
        <f t="shared" si="38"/>
        <v>8642.7999999999993</v>
      </c>
      <c r="L210" s="11">
        <f t="shared" si="36"/>
        <v>0.54303270963445127</v>
      </c>
      <c r="M210" s="5">
        <f t="shared" si="37"/>
        <v>129</v>
      </c>
      <c r="N210">
        <v>11721</v>
      </c>
      <c r="O210">
        <f t="shared" si="39"/>
        <v>11713.8</v>
      </c>
      <c r="P210" s="11">
        <f t="shared" si="40"/>
        <v>0.67299030197177923</v>
      </c>
      <c r="Q210" s="5">
        <f t="shared" si="41"/>
        <v>130</v>
      </c>
      <c r="S210">
        <v>125</v>
      </c>
      <c r="T210">
        <v>10963</v>
      </c>
      <c r="U210">
        <v>458</v>
      </c>
    </row>
    <row r="211" spans="1:21" x14ac:dyDescent="0.25">
      <c r="A211" s="3">
        <v>43514</v>
      </c>
      <c r="D211" s="4"/>
      <c r="F211">
        <v>9522</v>
      </c>
      <c r="G211">
        <f t="shared" si="33"/>
        <v>10139.6</v>
      </c>
      <c r="H211" s="4">
        <f t="shared" si="34"/>
        <v>0.56307962282172885</v>
      </c>
      <c r="I211" s="5">
        <f t="shared" si="35"/>
        <v>131</v>
      </c>
      <c r="J211">
        <v>8610</v>
      </c>
      <c r="K211">
        <f t="shared" si="38"/>
        <v>8552.7999999999993</v>
      </c>
      <c r="L211" s="11">
        <f t="shared" si="36"/>
        <v>0.53737795146960876</v>
      </c>
      <c r="M211" s="5">
        <f t="shared" si="37"/>
        <v>130</v>
      </c>
      <c r="N211">
        <v>11607</v>
      </c>
      <c r="O211">
        <f t="shared" si="39"/>
        <v>11646.4</v>
      </c>
      <c r="P211" s="11">
        <f t="shared" si="40"/>
        <v>0.66911798501631659</v>
      </c>
      <c r="Q211" s="5">
        <f t="shared" si="41"/>
        <v>131</v>
      </c>
      <c r="S211">
        <v>126</v>
      </c>
      <c r="T211">
        <v>10831</v>
      </c>
      <c r="U211">
        <v>458</v>
      </c>
    </row>
    <row r="212" spans="1:21" x14ac:dyDescent="0.25">
      <c r="A212" s="3">
        <v>43515</v>
      </c>
      <c r="D212" s="4"/>
      <c r="F212">
        <v>10058</v>
      </c>
      <c r="G212">
        <f t="shared" si="33"/>
        <v>9943</v>
      </c>
      <c r="H212" s="4">
        <f t="shared" si="34"/>
        <v>0.55216188900118834</v>
      </c>
      <c r="I212" s="5">
        <f t="shared" si="35"/>
        <v>132</v>
      </c>
      <c r="J212">
        <f>16960/2</f>
        <v>8480</v>
      </c>
      <c r="K212">
        <f t="shared" si="38"/>
        <v>8384.7000000000007</v>
      </c>
      <c r="L212" s="11">
        <f t="shared" si="36"/>
        <v>0.52681611983060861</v>
      </c>
      <c r="M212" s="5">
        <f t="shared" si="37"/>
        <v>131</v>
      </c>
      <c r="N212">
        <v>11564</v>
      </c>
      <c r="O212">
        <f t="shared" si="39"/>
        <v>11397.8</v>
      </c>
      <c r="P212" s="11">
        <f t="shared" si="40"/>
        <v>0.65483522544468453</v>
      </c>
      <c r="Q212" s="5">
        <f t="shared" si="41"/>
        <v>132</v>
      </c>
      <c r="S212">
        <v>127</v>
      </c>
      <c r="T212">
        <v>10636</v>
      </c>
      <c r="U212">
        <v>458</v>
      </c>
    </row>
    <row r="213" spans="1:21" x14ac:dyDescent="0.25">
      <c r="A213" s="3">
        <v>43516</v>
      </c>
      <c r="D213" s="4"/>
      <c r="F213">
        <v>10058</v>
      </c>
      <c r="G213">
        <f t="shared" si="33"/>
        <v>9925.2000000000007</v>
      </c>
      <c r="H213" s="4">
        <f t="shared" si="34"/>
        <v>0.5511734064884436</v>
      </c>
      <c r="I213" s="5">
        <f t="shared" si="35"/>
        <v>133</v>
      </c>
      <c r="J213">
        <f>16960/2</f>
        <v>8480</v>
      </c>
      <c r="K213">
        <f t="shared" si="38"/>
        <v>8325</v>
      </c>
      <c r="L213" s="11">
        <f t="shared" si="36"/>
        <v>0.52306513024792978</v>
      </c>
      <c r="M213" s="5">
        <f t="shared" si="37"/>
        <v>132</v>
      </c>
      <c r="N213">
        <v>11582</v>
      </c>
      <c r="O213">
        <f t="shared" si="39"/>
        <v>11337.4</v>
      </c>
      <c r="P213" s="11">
        <f t="shared" si="40"/>
        <v>0.65136507790596132</v>
      </c>
      <c r="Q213" s="5">
        <f t="shared" si="41"/>
        <v>133</v>
      </c>
      <c r="S213">
        <v>128</v>
      </c>
      <c r="T213">
        <v>10504</v>
      </c>
      <c r="U213">
        <v>458</v>
      </c>
    </row>
    <row r="214" spans="1:21" x14ac:dyDescent="0.25">
      <c r="A214" s="3">
        <v>43517</v>
      </c>
      <c r="D214" s="4"/>
      <c r="F214">
        <v>9820</v>
      </c>
      <c r="G214">
        <f t="shared" si="33"/>
        <v>10100</v>
      </c>
      <c r="H214" s="4">
        <f t="shared" si="34"/>
        <v>0.56088052689449885</v>
      </c>
      <c r="I214" s="5">
        <f t="shared" si="35"/>
        <v>134</v>
      </c>
      <c r="J214">
        <f>16055/2</f>
        <v>8027.5</v>
      </c>
      <c r="K214">
        <f t="shared" si="38"/>
        <v>8049.1</v>
      </c>
      <c r="L214" s="11">
        <f t="shared" si="36"/>
        <v>0.50573015494037377</v>
      </c>
      <c r="M214" s="5">
        <f t="shared" si="37"/>
        <v>133</v>
      </c>
      <c r="N214">
        <v>10515</v>
      </c>
      <c r="O214">
        <f t="shared" si="39"/>
        <v>11240</v>
      </c>
      <c r="P214" s="11">
        <f t="shared" si="40"/>
        <v>0.64576917773590115</v>
      </c>
      <c r="Q214" s="5">
        <f t="shared" si="41"/>
        <v>134</v>
      </c>
      <c r="S214">
        <v>129</v>
      </c>
      <c r="T214">
        <v>10340</v>
      </c>
      <c r="U214">
        <v>458</v>
      </c>
    </row>
    <row r="215" spans="1:21" x14ac:dyDescent="0.25">
      <c r="A215" s="3">
        <v>43518</v>
      </c>
      <c r="D215" s="4"/>
      <c r="F215">
        <v>10168</v>
      </c>
      <c r="G215">
        <f t="shared" si="33"/>
        <v>10082.6</v>
      </c>
      <c r="H215" s="4">
        <f t="shared" si="34"/>
        <v>0.55991425747192813</v>
      </c>
      <c r="I215" s="5">
        <f t="shared" si="35"/>
        <v>135</v>
      </c>
      <c r="J215">
        <f>16055/2</f>
        <v>8027.5</v>
      </c>
      <c r="K215">
        <f t="shared" si="38"/>
        <v>7799.2</v>
      </c>
      <c r="L215" s="11">
        <f t="shared" si="36"/>
        <v>0.49002877643599441</v>
      </c>
      <c r="M215" s="5">
        <f t="shared" si="37"/>
        <v>134</v>
      </c>
      <c r="N215">
        <v>11419</v>
      </c>
      <c r="O215">
        <f t="shared" si="39"/>
        <v>11129</v>
      </c>
      <c r="P215" s="11">
        <f t="shared" si="40"/>
        <v>0.63939191984189003</v>
      </c>
      <c r="Q215" s="5">
        <f t="shared" si="41"/>
        <v>135</v>
      </c>
      <c r="S215">
        <v>130</v>
      </c>
      <c r="T215">
        <v>10207</v>
      </c>
      <c r="U215">
        <v>458</v>
      </c>
    </row>
    <row r="216" spans="1:21" x14ac:dyDescent="0.25">
      <c r="A216" s="3">
        <v>43519</v>
      </c>
      <c r="D216" s="4"/>
      <c r="F216">
        <v>10396</v>
      </c>
      <c r="G216">
        <f t="shared" si="33"/>
        <v>9975.6</v>
      </c>
      <c r="H216" s="4">
        <f t="shared" si="34"/>
        <v>0.55397225585037257</v>
      </c>
      <c r="I216" s="5">
        <f t="shared" si="35"/>
        <v>136</v>
      </c>
      <c r="J216">
        <f>14461/2</f>
        <v>7230.5</v>
      </c>
      <c r="K216">
        <f t="shared" si="38"/>
        <v>7822.6</v>
      </c>
      <c r="L216" s="11">
        <f t="shared" si="36"/>
        <v>0.4914990135588535</v>
      </c>
      <c r="M216" s="5">
        <f t="shared" si="37"/>
        <v>135</v>
      </c>
      <c r="N216">
        <v>11120</v>
      </c>
      <c r="O216">
        <f t="shared" si="39"/>
        <v>10983.2</v>
      </c>
      <c r="P216" s="11">
        <f t="shared" si="40"/>
        <v>0.63101530541894568</v>
      </c>
      <c r="Q216" s="5">
        <f t="shared" si="41"/>
        <v>136</v>
      </c>
      <c r="S216">
        <v>131</v>
      </c>
      <c r="T216">
        <v>10057</v>
      </c>
      <c r="U216">
        <v>458</v>
      </c>
    </row>
    <row r="217" spans="1:21" x14ac:dyDescent="0.25">
      <c r="A217" s="3">
        <v>43520</v>
      </c>
      <c r="D217" s="4"/>
      <c r="F217">
        <v>9971</v>
      </c>
      <c r="G217">
        <f t="shared" si="33"/>
        <v>10201.799999999999</v>
      </c>
      <c r="H217" s="4">
        <f t="shared" si="34"/>
        <v>0.56653375834379194</v>
      </c>
      <c r="I217" s="5">
        <f t="shared" si="35"/>
        <v>137</v>
      </c>
      <c r="J217">
        <f>14461/2</f>
        <v>7230.5</v>
      </c>
      <c r="K217">
        <f t="shared" si="38"/>
        <v>7936.5</v>
      </c>
      <c r="L217" s="11">
        <f t="shared" si="36"/>
        <v>0.49865542416969305</v>
      </c>
      <c r="M217" s="5">
        <f t="shared" si="37"/>
        <v>136</v>
      </c>
      <c r="N217">
        <v>11009</v>
      </c>
      <c r="O217">
        <f t="shared" si="39"/>
        <v>11034</v>
      </c>
      <c r="P217" s="11">
        <f t="shared" si="40"/>
        <v>0.6339339063289976</v>
      </c>
      <c r="Q217" s="5">
        <f t="shared" si="41"/>
        <v>137</v>
      </c>
      <c r="S217">
        <v>132</v>
      </c>
      <c r="T217">
        <v>9889</v>
      </c>
      <c r="U217">
        <v>458</v>
      </c>
    </row>
    <row r="218" spans="1:21" x14ac:dyDescent="0.25">
      <c r="A218" s="3">
        <v>43521</v>
      </c>
      <c r="D218" s="4"/>
      <c r="F218">
        <v>9523</v>
      </c>
      <c r="G218">
        <f t="shared" si="33"/>
        <v>10037.4</v>
      </c>
      <c r="H218" s="4">
        <f t="shared" si="34"/>
        <v>0.55740417828226163</v>
      </c>
      <c r="I218" s="5">
        <f t="shared" si="35"/>
        <v>138</v>
      </c>
      <c r="J218">
        <f>17194/2</f>
        <v>8597</v>
      </c>
      <c r="K218">
        <f t="shared" si="38"/>
        <v>8110.7</v>
      </c>
      <c r="L218" s="11">
        <f t="shared" si="36"/>
        <v>0.509600522750977</v>
      </c>
      <c r="M218" s="5">
        <f t="shared" si="37"/>
        <v>137</v>
      </c>
      <c r="N218">
        <v>10853</v>
      </c>
      <c r="O218">
        <f t="shared" si="39"/>
        <v>10861.8</v>
      </c>
      <c r="P218" s="11">
        <f t="shared" si="40"/>
        <v>0.62404053867720732</v>
      </c>
      <c r="Q218" s="5">
        <f t="shared" si="41"/>
        <v>138</v>
      </c>
      <c r="S218">
        <v>133</v>
      </c>
      <c r="T218">
        <v>9771</v>
      </c>
      <c r="U218">
        <v>458</v>
      </c>
    </row>
    <row r="219" spans="1:21" x14ac:dyDescent="0.25">
      <c r="A219" s="3">
        <v>43522</v>
      </c>
      <c r="D219" s="4"/>
      <c r="F219">
        <v>10951</v>
      </c>
      <c r="G219">
        <f t="shared" si="33"/>
        <v>9916.4</v>
      </c>
      <c r="H219" s="4">
        <f t="shared" si="34"/>
        <v>0.55068471850461476</v>
      </c>
      <c r="I219" s="5">
        <f t="shared" si="35"/>
        <v>139</v>
      </c>
      <c r="J219">
        <f>17194/2</f>
        <v>8597</v>
      </c>
      <c r="K219">
        <f t="shared" si="38"/>
        <v>8444.2999999999993</v>
      </c>
      <c r="L219" s="11">
        <f t="shared" si="36"/>
        <v>0.53056082634865975</v>
      </c>
      <c r="M219" s="5">
        <f t="shared" si="37"/>
        <v>138</v>
      </c>
      <c r="N219">
        <v>10769</v>
      </c>
      <c r="O219">
        <f t="shared" si="39"/>
        <v>10897.4</v>
      </c>
      <c r="P219" s="11">
        <f t="shared" si="40"/>
        <v>0.62608585742519651</v>
      </c>
      <c r="Q219" s="5">
        <f t="shared" si="41"/>
        <v>139</v>
      </c>
      <c r="S219">
        <v>134</v>
      </c>
      <c r="T219">
        <v>9713</v>
      </c>
      <c r="U219">
        <v>458</v>
      </c>
    </row>
    <row r="220" spans="1:21" x14ac:dyDescent="0.25">
      <c r="A220" s="3">
        <v>43523</v>
      </c>
      <c r="D220" s="4"/>
      <c r="F220">
        <v>9346</v>
      </c>
      <c r="G220">
        <f t="shared" si="33"/>
        <v>9791.7999999999993</v>
      </c>
      <c r="H220" s="4">
        <f t="shared" si="34"/>
        <v>0.54376534091540141</v>
      </c>
      <c r="I220" s="5">
        <f t="shared" si="35"/>
        <v>140</v>
      </c>
      <c r="J220">
        <f>17797/2</f>
        <v>8898.5</v>
      </c>
      <c r="K220">
        <f t="shared" si="38"/>
        <v>8751.2000000000007</v>
      </c>
      <c r="L220" s="11">
        <f t="shared" si="36"/>
        <v>0.54984355169077281</v>
      </c>
      <c r="M220" s="5">
        <f t="shared" si="37"/>
        <v>139</v>
      </c>
      <c r="N220">
        <v>10558</v>
      </c>
      <c r="O220">
        <f t="shared" si="39"/>
        <v>10843.2</v>
      </c>
      <c r="P220" s="11">
        <f t="shared" si="40"/>
        <v>0.62297191708415689</v>
      </c>
      <c r="Q220" s="5">
        <f t="shared" si="41"/>
        <v>140</v>
      </c>
      <c r="S220">
        <v>135</v>
      </c>
      <c r="T220">
        <v>9678</v>
      </c>
      <c r="U220">
        <v>458</v>
      </c>
    </row>
    <row r="221" spans="1:21" x14ac:dyDescent="0.25">
      <c r="A221" s="3">
        <v>43524</v>
      </c>
      <c r="D221" s="4"/>
      <c r="F221">
        <v>9791</v>
      </c>
      <c r="G221">
        <f t="shared" si="33"/>
        <v>9848.2000000000007</v>
      </c>
      <c r="H221" s="4">
        <f t="shared" si="34"/>
        <v>0.54689738662994103</v>
      </c>
      <c r="I221" s="5">
        <f t="shared" si="35"/>
        <v>141</v>
      </c>
      <c r="J221">
        <f>17797/2</f>
        <v>8898.5</v>
      </c>
      <c r="K221">
        <f t="shared" si="38"/>
        <v>8784.7999999999993</v>
      </c>
      <c r="L221" s="11">
        <f t="shared" si="36"/>
        <v>0.5519546614056472</v>
      </c>
      <c r="M221" s="5">
        <f t="shared" si="37"/>
        <v>140</v>
      </c>
      <c r="N221">
        <v>11298</v>
      </c>
      <c r="O221">
        <f t="shared" si="39"/>
        <v>10875.4</v>
      </c>
      <c r="P221" s="11">
        <f t="shared" si="40"/>
        <v>0.62482189640115826</v>
      </c>
      <c r="Q221" s="5">
        <f t="shared" si="41"/>
        <v>141</v>
      </c>
      <c r="S221">
        <v>136</v>
      </c>
      <c r="T221">
        <v>9632</v>
      </c>
      <c r="U221">
        <v>458</v>
      </c>
    </row>
    <row r="222" spans="1:21" x14ac:dyDescent="0.25">
      <c r="A222" s="3">
        <v>43525</v>
      </c>
      <c r="D222" s="4"/>
      <c r="F222">
        <v>9348</v>
      </c>
      <c r="G222">
        <f t="shared" si="33"/>
        <v>9521.4</v>
      </c>
      <c r="H222" s="4">
        <f t="shared" si="34"/>
        <v>0.52874929195775067</v>
      </c>
      <c r="I222" s="5">
        <f t="shared" si="35"/>
        <v>142</v>
      </c>
      <c r="J222">
        <f>17530/2</f>
        <v>8765</v>
      </c>
      <c r="K222">
        <f t="shared" si="38"/>
        <v>8816</v>
      </c>
      <c r="L222" s="11">
        <f t="shared" si="36"/>
        <v>0.55391497756945929</v>
      </c>
      <c r="M222" s="5">
        <f t="shared" si="37"/>
        <v>141</v>
      </c>
      <c r="N222">
        <v>10738</v>
      </c>
      <c r="O222">
        <f t="shared" si="39"/>
        <v>10915.8</v>
      </c>
      <c r="P222" s="11">
        <f t="shared" si="40"/>
        <v>0.62714298846348304</v>
      </c>
      <c r="Q222" s="5">
        <f t="shared" si="41"/>
        <v>142</v>
      </c>
      <c r="S222">
        <v>137</v>
      </c>
      <c r="T222">
        <v>9782</v>
      </c>
      <c r="U222">
        <v>458</v>
      </c>
    </row>
    <row r="223" spans="1:21" x14ac:dyDescent="0.25">
      <c r="A223" s="3">
        <v>43526</v>
      </c>
      <c r="D223" s="4"/>
      <c r="F223">
        <v>9805</v>
      </c>
      <c r="G223">
        <f t="shared" si="33"/>
        <v>9621.4</v>
      </c>
      <c r="H223" s="4">
        <f t="shared" si="34"/>
        <v>0.53430256450126057</v>
      </c>
      <c r="I223" s="5">
        <f t="shared" si="35"/>
        <v>143</v>
      </c>
      <c r="J223">
        <f>17530/2</f>
        <v>8765</v>
      </c>
      <c r="K223">
        <f t="shared" si="38"/>
        <v>8786.9</v>
      </c>
      <c r="L223" s="11">
        <f t="shared" si="36"/>
        <v>0.55208660576282687</v>
      </c>
      <c r="M223" s="5">
        <f t="shared" si="37"/>
        <v>142</v>
      </c>
      <c r="N223">
        <v>11014</v>
      </c>
      <c r="O223">
        <f t="shared" si="39"/>
        <v>10961</v>
      </c>
      <c r="P223" s="11">
        <f t="shared" si="40"/>
        <v>0.62973985384014342</v>
      </c>
      <c r="Q223" s="5">
        <f t="shared" si="41"/>
        <v>143</v>
      </c>
      <c r="S223">
        <v>138</v>
      </c>
      <c r="T223">
        <v>9781</v>
      </c>
      <c r="U223">
        <v>458</v>
      </c>
    </row>
    <row r="224" spans="1:21" x14ac:dyDescent="0.25">
      <c r="A224" s="3">
        <v>43527</v>
      </c>
      <c r="D224" s="4"/>
      <c r="F224">
        <v>9317</v>
      </c>
      <c r="G224">
        <f t="shared" si="33"/>
        <v>9519</v>
      </c>
      <c r="H224" s="4">
        <f t="shared" si="34"/>
        <v>0.52861601341670639</v>
      </c>
      <c r="I224" s="5">
        <f t="shared" si="35"/>
        <v>144</v>
      </c>
      <c r="J224">
        <f>17506/2</f>
        <v>8753</v>
      </c>
      <c r="K224">
        <f t="shared" si="38"/>
        <v>8742.2000000000007</v>
      </c>
      <c r="L224" s="11">
        <f t="shared" si="36"/>
        <v>0.54927807587428856</v>
      </c>
      <c r="M224" s="5">
        <f t="shared" si="37"/>
        <v>143</v>
      </c>
      <c r="N224">
        <v>10971</v>
      </c>
      <c r="O224">
        <f t="shared" si="39"/>
        <v>10811.6</v>
      </c>
      <c r="P224" s="11">
        <f t="shared" si="40"/>
        <v>0.62115640943144745</v>
      </c>
      <c r="Q224" s="5">
        <f t="shared" si="41"/>
        <v>144</v>
      </c>
      <c r="S224">
        <v>139</v>
      </c>
      <c r="T224">
        <v>9855</v>
      </c>
      <c r="U224">
        <v>458</v>
      </c>
    </row>
    <row r="225" spans="1:21" x14ac:dyDescent="0.25">
      <c r="A225" s="3">
        <v>43528</v>
      </c>
      <c r="D225" s="4"/>
      <c r="F225">
        <v>9846</v>
      </c>
      <c r="G225">
        <f t="shared" si="33"/>
        <v>9598.7999999999993</v>
      </c>
      <c r="H225" s="4">
        <f t="shared" si="34"/>
        <v>0.53304752490642726</v>
      </c>
      <c r="I225" s="5">
        <f t="shared" si="35"/>
        <v>145</v>
      </c>
      <c r="J225">
        <f>17506/2</f>
        <v>8753</v>
      </c>
      <c r="K225">
        <f t="shared" si="38"/>
        <v>8724.2000000000007</v>
      </c>
      <c r="L225" s="11">
        <f t="shared" si="36"/>
        <v>0.54814712424132006</v>
      </c>
      <c r="M225" s="5">
        <f t="shared" si="37"/>
        <v>144</v>
      </c>
      <c r="N225">
        <v>10784</v>
      </c>
      <c r="O225">
        <f t="shared" si="39"/>
        <v>10795</v>
      </c>
      <c r="P225" s="11">
        <f t="shared" si="40"/>
        <v>0.62020269338603673</v>
      </c>
      <c r="Q225" s="5">
        <f t="shared" si="41"/>
        <v>145</v>
      </c>
      <c r="S225">
        <v>140</v>
      </c>
      <c r="T225">
        <v>9807</v>
      </c>
      <c r="U225">
        <v>458</v>
      </c>
    </row>
    <row r="226" spans="1:21" x14ac:dyDescent="0.25">
      <c r="A226" s="3">
        <v>43529</v>
      </c>
      <c r="D226" s="4"/>
      <c r="F226">
        <v>9279</v>
      </c>
      <c r="G226">
        <f t="shared" si="33"/>
        <v>9499.4</v>
      </c>
      <c r="H226" s="4">
        <f t="shared" si="34"/>
        <v>0.52752757199817846</v>
      </c>
      <c r="I226" s="5">
        <f t="shared" si="35"/>
        <v>146</v>
      </c>
      <c r="J226">
        <f>17350/2</f>
        <v>8675</v>
      </c>
      <c r="K226">
        <f t="shared" si="38"/>
        <v>8665</v>
      </c>
      <c r="L226" s="11">
        <f t="shared" si="36"/>
        <v>0.54442754998177911</v>
      </c>
      <c r="M226" s="5">
        <f t="shared" si="37"/>
        <v>145</v>
      </c>
      <c r="N226">
        <v>10551</v>
      </c>
      <c r="O226">
        <f t="shared" si="39"/>
        <v>10738.8</v>
      </c>
      <c r="P226" s="11">
        <f t="shared" si="40"/>
        <v>0.61697384749735718</v>
      </c>
      <c r="Q226" s="5">
        <f t="shared" si="41"/>
        <v>146</v>
      </c>
      <c r="S226">
        <v>141</v>
      </c>
      <c r="T226">
        <v>9847</v>
      </c>
      <c r="U226">
        <v>458</v>
      </c>
    </row>
    <row r="227" spans="1:21" x14ac:dyDescent="0.25">
      <c r="A227" s="3">
        <v>43530</v>
      </c>
      <c r="D227" s="4"/>
      <c r="F227">
        <v>9747</v>
      </c>
      <c r="G227">
        <f t="shared" si="33"/>
        <v>9551.7999999999993</v>
      </c>
      <c r="H227" s="4">
        <f t="shared" si="34"/>
        <v>0.53043748681097758</v>
      </c>
      <c r="I227" s="5">
        <f t="shared" si="35"/>
        <v>147</v>
      </c>
      <c r="J227">
        <f>17350/2</f>
        <v>8675</v>
      </c>
      <c r="K227">
        <f t="shared" si="38"/>
        <v>8608.2000000000007</v>
      </c>
      <c r="L227" s="11">
        <f t="shared" si="36"/>
        <v>0.54085876927330079</v>
      </c>
      <c r="M227" s="5">
        <f t="shared" si="37"/>
        <v>146</v>
      </c>
      <c r="N227">
        <v>10655</v>
      </c>
      <c r="O227">
        <f t="shared" si="39"/>
        <v>10613.4</v>
      </c>
      <c r="P227" s="11">
        <f t="shared" si="40"/>
        <v>0.60976926966033929</v>
      </c>
      <c r="Q227" s="5">
        <f t="shared" si="41"/>
        <v>147</v>
      </c>
      <c r="S227">
        <v>142</v>
      </c>
      <c r="T227">
        <v>9741</v>
      </c>
      <c r="U227">
        <v>458</v>
      </c>
    </row>
    <row r="228" spans="1:21" x14ac:dyDescent="0.25">
      <c r="A228" s="3">
        <v>43531</v>
      </c>
      <c r="D228" s="4"/>
      <c r="F228">
        <v>9308</v>
      </c>
      <c r="G228">
        <f t="shared" si="33"/>
        <v>9491.7999999999993</v>
      </c>
      <c r="H228" s="4">
        <f t="shared" si="34"/>
        <v>0.5271055232848717</v>
      </c>
      <c r="I228" s="5">
        <f t="shared" si="35"/>
        <v>148</v>
      </c>
      <c r="J228">
        <f>16938/2</f>
        <v>8469</v>
      </c>
      <c r="K228">
        <f t="shared" si="38"/>
        <v>8532.9</v>
      </c>
      <c r="L228" s="11">
        <f t="shared" si="36"/>
        <v>0.53612762160871585</v>
      </c>
      <c r="M228" s="5">
        <f t="shared" si="37"/>
        <v>147</v>
      </c>
      <c r="N228">
        <v>10733</v>
      </c>
      <c r="O228">
        <f t="shared" si="39"/>
        <v>10567.4</v>
      </c>
      <c r="P228" s="11">
        <f t="shared" si="40"/>
        <v>0.60712644206462296</v>
      </c>
      <c r="Q228" s="5">
        <f t="shared" si="41"/>
        <v>148</v>
      </c>
      <c r="S228">
        <v>143</v>
      </c>
      <c r="T228">
        <v>9775</v>
      </c>
      <c r="U228">
        <v>458</v>
      </c>
    </row>
    <row r="229" spans="1:21" x14ac:dyDescent="0.25">
      <c r="A229" s="3">
        <v>43532</v>
      </c>
      <c r="D229" s="4"/>
      <c r="F229">
        <v>9579</v>
      </c>
      <c r="G229">
        <f t="shared" si="33"/>
        <v>9539.4</v>
      </c>
      <c r="H229" s="4">
        <f t="shared" si="34"/>
        <v>0.52974888101558237</v>
      </c>
      <c r="I229" s="5">
        <f t="shared" si="35"/>
        <v>149</v>
      </c>
      <c r="J229">
        <f>16938/2</f>
        <v>8469</v>
      </c>
      <c r="K229">
        <f t="shared" si="38"/>
        <v>8473.2000000000007</v>
      </c>
      <c r="L229" s="11">
        <f t="shared" si="36"/>
        <v>0.53237663202603713</v>
      </c>
      <c r="M229" s="5">
        <f t="shared" si="37"/>
        <v>148</v>
      </c>
      <c r="N229">
        <v>10344</v>
      </c>
      <c r="O229">
        <f t="shared" si="39"/>
        <v>10436.200000000001</v>
      </c>
      <c r="P229" s="11">
        <f t="shared" si="40"/>
        <v>0.59958863813944951</v>
      </c>
      <c r="Q229" s="5">
        <f t="shared" si="41"/>
        <v>149</v>
      </c>
      <c r="S229">
        <v>144</v>
      </c>
      <c r="T229">
        <v>9685</v>
      </c>
      <c r="U229">
        <v>458</v>
      </c>
    </row>
    <row r="230" spans="1:21" x14ac:dyDescent="0.25">
      <c r="A230" s="3">
        <v>43533</v>
      </c>
      <c r="D230" s="4"/>
      <c r="F230">
        <v>9546</v>
      </c>
      <c r="G230">
        <f t="shared" si="33"/>
        <v>9510</v>
      </c>
      <c r="H230" s="4">
        <f t="shared" si="34"/>
        <v>0.52811621888779048</v>
      </c>
      <c r="I230" s="5">
        <f t="shared" si="35"/>
        <v>150</v>
      </c>
      <c r="J230">
        <f>16753/2</f>
        <v>8376.5</v>
      </c>
      <c r="K230">
        <f t="shared" si="38"/>
        <v>8384.2999999999993</v>
      </c>
      <c r="L230" s="11">
        <f t="shared" si="36"/>
        <v>0.52679098757209819</v>
      </c>
      <c r="M230" s="5">
        <f t="shared" si="37"/>
        <v>149</v>
      </c>
      <c r="N230">
        <v>10554</v>
      </c>
      <c r="O230">
        <f t="shared" si="39"/>
        <v>10395.200000000001</v>
      </c>
      <c r="P230" s="11">
        <f t="shared" si="40"/>
        <v>0.5972330744128328</v>
      </c>
      <c r="Q230" s="5">
        <f t="shared" si="41"/>
        <v>150</v>
      </c>
      <c r="S230">
        <v>145</v>
      </c>
      <c r="T230">
        <v>9686</v>
      </c>
      <c r="U230">
        <v>458</v>
      </c>
    </row>
    <row r="231" spans="1:21" x14ac:dyDescent="0.25">
      <c r="A231" s="3">
        <v>43534</v>
      </c>
      <c r="D231" s="4"/>
      <c r="F231">
        <v>9517</v>
      </c>
      <c r="G231">
        <f t="shared" si="33"/>
        <v>9639.7999999999993</v>
      </c>
      <c r="H231" s="4">
        <f t="shared" si="34"/>
        <v>0.5353243666492663</v>
      </c>
      <c r="I231" s="5">
        <f t="shared" si="35"/>
        <v>151</v>
      </c>
      <c r="J231">
        <f>16753/2</f>
        <v>8376.5</v>
      </c>
      <c r="K231">
        <f t="shared" si="38"/>
        <v>8336.6</v>
      </c>
      <c r="L231" s="11">
        <f t="shared" si="36"/>
        <v>0.52379396574473169</v>
      </c>
      <c r="M231" s="5">
        <f t="shared" si="37"/>
        <v>150</v>
      </c>
      <c r="N231">
        <v>9895</v>
      </c>
      <c r="O231">
        <f t="shared" si="39"/>
        <v>10391.200000000001</v>
      </c>
      <c r="P231" s="11">
        <f t="shared" si="40"/>
        <v>0.59700326331755305</v>
      </c>
      <c r="Q231" s="5">
        <f t="shared" si="41"/>
        <v>151</v>
      </c>
      <c r="S231">
        <v>146</v>
      </c>
      <c r="T231">
        <v>9615</v>
      </c>
      <c r="U231">
        <v>458</v>
      </c>
    </row>
    <row r="232" spans="1:21" x14ac:dyDescent="0.25">
      <c r="A232" s="3">
        <v>43535</v>
      </c>
      <c r="D232" s="4"/>
      <c r="F232">
        <v>9600</v>
      </c>
      <c r="G232">
        <f t="shared" si="33"/>
        <v>9715</v>
      </c>
      <c r="H232" s="4">
        <f t="shared" si="34"/>
        <v>0.5395004276019858</v>
      </c>
      <c r="I232" s="5">
        <f t="shared" si="35"/>
        <v>152</v>
      </c>
      <c r="J232">
        <f>16461/2</f>
        <v>8230.5</v>
      </c>
      <c r="K232">
        <f t="shared" si="38"/>
        <v>8236.9</v>
      </c>
      <c r="L232" s="11">
        <f t="shared" si="36"/>
        <v>0.51752975031101167</v>
      </c>
      <c r="M232" s="5">
        <f t="shared" si="37"/>
        <v>151</v>
      </c>
      <c r="N232">
        <v>10450</v>
      </c>
      <c r="O232">
        <f t="shared" si="39"/>
        <v>10523.4</v>
      </c>
      <c r="P232" s="11">
        <f t="shared" si="40"/>
        <v>0.60459852001654646</v>
      </c>
      <c r="Q232" s="5">
        <f t="shared" si="41"/>
        <v>152</v>
      </c>
      <c r="S232">
        <v>147</v>
      </c>
      <c r="T232">
        <v>9566</v>
      </c>
      <c r="U232">
        <v>458</v>
      </c>
    </row>
    <row r="233" spans="1:21" x14ac:dyDescent="0.25">
      <c r="A233" s="3">
        <v>43536</v>
      </c>
      <c r="D233" s="4"/>
      <c r="F233">
        <v>9957</v>
      </c>
      <c r="G233">
        <f t="shared" si="33"/>
        <v>9795.2000000000007</v>
      </c>
      <c r="H233" s="4">
        <f t="shared" si="34"/>
        <v>0.54395415218188081</v>
      </c>
      <c r="I233" s="5">
        <f t="shared" si="35"/>
        <v>153</v>
      </c>
      <c r="J233">
        <f>16461/2</f>
        <v>8230.5</v>
      </c>
      <c r="K233">
        <f t="shared" si="38"/>
        <v>8155.7</v>
      </c>
      <c r="L233" s="11">
        <f t="shared" si="36"/>
        <v>0.51242790183339826</v>
      </c>
      <c r="M233" s="5">
        <f t="shared" si="37"/>
        <v>152</v>
      </c>
      <c r="N233">
        <v>10713</v>
      </c>
      <c r="O233">
        <f t="shared" si="39"/>
        <v>10634.6</v>
      </c>
      <c r="P233" s="11">
        <f t="shared" si="40"/>
        <v>0.61098726846532159</v>
      </c>
      <c r="Q233" s="5">
        <f t="shared" si="41"/>
        <v>153</v>
      </c>
      <c r="S233">
        <v>148</v>
      </c>
      <c r="T233">
        <v>9511</v>
      </c>
      <c r="U233">
        <v>458</v>
      </c>
    </row>
    <row r="234" spans="1:21" x14ac:dyDescent="0.25">
      <c r="A234" s="3">
        <v>43537</v>
      </c>
      <c r="D234" s="4"/>
      <c r="F234">
        <v>9955</v>
      </c>
      <c r="G234">
        <f t="shared" si="33"/>
        <v>9934.4</v>
      </c>
      <c r="H234" s="4">
        <f t="shared" si="34"/>
        <v>0.55168430756244646</v>
      </c>
      <c r="I234" s="5">
        <f t="shared" si="35"/>
        <v>154</v>
      </c>
      <c r="J234">
        <f>15941/2</f>
        <v>7970.5</v>
      </c>
      <c r="K234">
        <f t="shared" si="38"/>
        <v>8109.4</v>
      </c>
      <c r="L234" s="11">
        <f t="shared" si="36"/>
        <v>0.50951884291081817</v>
      </c>
      <c r="M234" s="5">
        <f t="shared" si="37"/>
        <v>153</v>
      </c>
      <c r="N234">
        <v>11005</v>
      </c>
      <c r="O234">
        <f t="shared" si="39"/>
        <v>10817</v>
      </c>
      <c r="P234" s="11">
        <f t="shared" si="40"/>
        <v>0.62146665441007498</v>
      </c>
      <c r="Q234" s="5">
        <f t="shared" si="41"/>
        <v>154</v>
      </c>
      <c r="S234">
        <v>149</v>
      </c>
      <c r="T234">
        <v>9453</v>
      </c>
      <c r="U234">
        <v>458</v>
      </c>
    </row>
    <row r="235" spans="1:21" x14ac:dyDescent="0.25">
      <c r="A235" s="3">
        <v>43538</v>
      </c>
      <c r="D235" s="4"/>
      <c r="F235">
        <v>9947</v>
      </c>
      <c r="G235">
        <f t="shared" si="33"/>
        <v>10097</v>
      </c>
      <c r="H235" s="4">
        <f t="shared" si="34"/>
        <v>0.56071392871819359</v>
      </c>
      <c r="I235" s="5">
        <f t="shared" si="35"/>
        <v>155</v>
      </c>
      <c r="J235">
        <f>15941/2</f>
        <v>7970.5</v>
      </c>
      <c r="K235">
        <f t="shared" si="38"/>
        <v>8092.3</v>
      </c>
      <c r="L235" s="11">
        <f t="shared" si="36"/>
        <v>0.50844443885949819</v>
      </c>
      <c r="M235" s="5">
        <f t="shared" si="37"/>
        <v>154</v>
      </c>
      <c r="N235">
        <v>11110</v>
      </c>
      <c r="O235">
        <f t="shared" si="39"/>
        <v>10935.2</v>
      </c>
      <c r="P235" s="11">
        <f t="shared" si="40"/>
        <v>0.62825757227558954</v>
      </c>
      <c r="Q235" s="5">
        <f t="shared" si="41"/>
        <v>155</v>
      </c>
      <c r="S235">
        <v>150</v>
      </c>
      <c r="T235">
        <v>9414</v>
      </c>
      <c r="U235">
        <v>458</v>
      </c>
    </row>
    <row r="236" spans="1:21" x14ac:dyDescent="0.25">
      <c r="A236" s="3">
        <v>43539</v>
      </c>
      <c r="D236" s="4"/>
      <c r="F236">
        <v>10213</v>
      </c>
      <c r="G236">
        <f t="shared" si="33"/>
        <v>10220.200000000001</v>
      </c>
      <c r="H236" s="4">
        <f t="shared" si="34"/>
        <v>0.56755556049179778</v>
      </c>
      <c r="I236" s="5">
        <f t="shared" si="35"/>
        <v>156</v>
      </c>
      <c r="J236">
        <f>16290/2</f>
        <v>8145</v>
      </c>
      <c r="K236">
        <f t="shared" si="38"/>
        <v>8278</v>
      </c>
      <c r="L236" s="11">
        <f t="shared" si="36"/>
        <v>0.52011208987295643</v>
      </c>
      <c r="M236" s="5">
        <f t="shared" si="37"/>
        <v>155</v>
      </c>
      <c r="N236">
        <v>10807</v>
      </c>
      <c r="O236">
        <f t="shared" si="39"/>
        <v>10836</v>
      </c>
      <c r="P236" s="11">
        <f t="shared" si="40"/>
        <v>0.62255825711265345</v>
      </c>
      <c r="Q236" s="5">
        <f t="shared" si="41"/>
        <v>156</v>
      </c>
      <c r="S236">
        <v>151</v>
      </c>
      <c r="T236">
        <v>9423</v>
      </c>
      <c r="U236">
        <v>458</v>
      </c>
    </row>
    <row r="237" spans="1:21" x14ac:dyDescent="0.25">
      <c r="A237" s="3">
        <v>43540</v>
      </c>
      <c r="D237" s="4"/>
      <c r="F237">
        <v>10413</v>
      </c>
      <c r="G237">
        <f t="shared" si="33"/>
        <v>10312.4</v>
      </c>
      <c r="H237" s="4">
        <f t="shared" si="34"/>
        <v>0.57267567777691386</v>
      </c>
      <c r="I237" s="5">
        <f t="shared" si="35"/>
        <v>157</v>
      </c>
      <c r="J237">
        <f>16290/2</f>
        <v>8145</v>
      </c>
      <c r="K237">
        <f t="shared" si="38"/>
        <v>8515.7000000000007</v>
      </c>
      <c r="L237" s="11">
        <f t="shared" si="36"/>
        <v>0.5350469344927683</v>
      </c>
      <c r="M237" s="5">
        <f t="shared" si="37"/>
        <v>156</v>
      </c>
      <c r="N237">
        <v>11041</v>
      </c>
      <c r="O237">
        <f t="shared" si="39"/>
        <v>10683.4</v>
      </c>
      <c r="P237" s="11">
        <f t="shared" si="40"/>
        <v>0.61379096382773368</v>
      </c>
      <c r="Q237" s="5">
        <f t="shared" si="41"/>
        <v>157</v>
      </c>
      <c r="S237">
        <v>152</v>
      </c>
      <c r="T237">
        <v>9465</v>
      </c>
      <c r="U237">
        <v>458</v>
      </c>
    </row>
    <row r="238" spans="1:21" x14ac:dyDescent="0.25">
      <c r="A238" s="3">
        <v>43541</v>
      </c>
      <c r="D238" s="4"/>
      <c r="F238">
        <v>10573</v>
      </c>
      <c r="G238">
        <f t="shared" si="33"/>
        <v>10444</v>
      </c>
      <c r="H238" s="4">
        <f t="shared" si="34"/>
        <v>0.57998378444417287</v>
      </c>
      <c r="I238" s="5">
        <f t="shared" si="35"/>
        <v>158</v>
      </c>
      <c r="J238">
        <f>18318/2</f>
        <v>9159</v>
      </c>
      <c r="K238">
        <f t="shared" si="38"/>
        <v>8381.6</v>
      </c>
      <c r="L238" s="11">
        <f t="shared" si="36"/>
        <v>0.52662134482715295</v>
      </c>
      <c r="M238" s="5">
        <f t="shared" si="37"/>
        <v>157</v>
      </c>
      <c r="N238">
        <v>10217</v>
      </c>
      <c r="O238">
        <f t="shared" si="39"/>
        <v>10586</v>
      </c>
      <c r="P238" s="11">
        <f t="shared" si="40"/>
        <v>0.6081950636576734</v>
      </c>
      <c r="Q238" s="5">
        <f t="shared" si="41"/>
        <v>158</v>
      </c>
      <c r="S238">
        <v>153</v>
      </c>
      <c r="T238">
        <v>9513</v>
      </c>
      <c r="U238">
        <v>458</v>
      </c>
    </row>
    <row r="239" spans="1:21" x14ac:dyDescent="0.25">
      <c r="A239" s="3">
        <v>43542</v>
      </c>
      <c r="D239" s="4"/>
      <c r="F239">
        <v>10416</v>
      </c>
      <c r="G239">
        <f t="shared" si="33"/>
        <v>10455.6</v>
      </c>
      <c r="H239" s="4">
        <f t="shared" si="34"/>
        <v>0.58062796405922013</v>
      </c>
      <c r="I239" s="5">
        <f t="shared" si="35"/>
        <v>159</v>
      </c>
      <c r="J239">
        <f>18318/2</f>
        <v>9159</v>
      </c>
      <c r="K239">
        <f t="shared" si="38"/>
        <v>8212.6</v>
      </c>
      <c r="L239" s="11">
        <f t="shared" si="36"/>
        <v>0.51600296560650427</v>
      </c>
      <c r="M239" s="5">
        <f t="shared" si="37"/>
        <v>158</v>
      </c>
      <c r="N239">
        <v>10242</v>
      </c>
      <c r="O239">
        <f t="shared" si="39"/>
        <v>10533.2</v>
      </c>
      <c r="P239" s="11">
        <f t="shared" si="40"/>
        <v>0.60516155719998166</v>
      </c>
      <c r="Q239" s="5">
        <f t="shared" si="41"/>
        <v>159</v>
      </c>
      <c r="S239">
        <v>154</v>
      </c>
      <c r="T239">
        <v>9615</v>
      </c>
      <c r="U239">
        <v>458</v>
      </c>
    </row>
    <row r="240" spans="1:21" x14ac:dyDescent="0.25">
      <c r="A240" s="3">
        <v>43543</v>
      </c>
      <c r="D240" s="4"/>
      <c r="F240">
        <v>10605</v>
      </c>
      <c r="G240">
        <f t="shared" si="33"/>
        <v>10467.799999999999</v>
      </c>
      <c r="H240" s="4">
        <f t="shared" si="34"/>
        <v>0.58130546330952826</v>
      </c>
      <c r="I240" s="5">
        <f t="shared" si="35"/>
        <v>160</v>
      </c>
      <c r="J240">
        <f>14600/2</f>
        <v>7300</v>
      </c>
      <c r="K240">
        <f t="shared" si="38"/>
        <v>8278</v>
      </c>
      <c r="L240" s="11">
        <f t="shared" si="36"/>
        <v>0.52011208987295643</v>
      </c>
      <c r="M240" s="5">
        <f t="shared" si="37"/>
        <v>159</v>
      </c>
      <c r="N240">
        <v>10623</v>
      </c>
      <c r="O240">
        <f t="shared" si="39"/>
        <v>10395.799999999999</v>
      </c>
      <c r="P240" s="11">
        <f t="shared" si="40"/>
        <v>0.59726754607712462</v>
      </c>
      <c r="Q240" s="5">
        <f t="shared" si="41"/>
        <v>160</v>
      </c>
      <c r="S240">
        <v>155</v>
      </c>
      <c r="T240">
        <v>9770</v>
      </c>
      <c r="U240">
        <v>458</v>
      </c>
    </row>
    <row r="241" spans="1:21" x14ac:dyDescent="0.25">
      <c r="A241" s="3">
        <v>43544</v>
      </c>
      <c r="D241" s="4"/>
      <c r="F241">
        <v>10271</v>
      </c>
      <c r="G241">
        <f t="shared" si="33"/>
        <v>10415.200000000001</v>
      </c>
      <c r="H241" s="4">
        <f t="shared" si="34"/>
        <v>0.57838444195164207</v>
      </c>
      <c r="I241" s="5">
        <f t="shared" si="35"/>
        <v>161</v>
      </c>
      <c r="J241">
        <f>14600/2</f>
        <v>7300</v>
      </c>
      <c r="K241">
        <f t="shared" si="38"/>
        <v>8140.6</v>
      </c>
      <c r="L241" s="11">
        <f t="shared" si="36"/>
        <v>0.51147915907463026</v>
      </c>
      <c r="M241" s="5">
        <f t="shared" si="37"/>
        <v>160</v>
      </c>
      <c r="N241">
        <v>10543</v>
      </c>
      <c r="O241">
        <f t="shared" si="39"/>
        <v>10476</v>
      </c>
      <c r="P241" s="11">
        <f t="shared" si="40"/>
        <v>0.60187525853748225</v>
      </c>
      <c r="Q241" s="5">
        <f t="shared" si="41"/>
        <v>161</v>
      </c>
      <c r="S241">
        <v>156</v>
      </c>
      <c r="T241">
        <v>9857</v>
      </c>
      <c r="U241">
        <v>458</v>
      </c>
    </row>
    <row r="242" spans="1:21" x14ac:dyDescent="0.25">
      <c r="A242" s="3">
        <v>43545</v>
      </c>
      <c r="D242" s="4"/>
      <c r="F242">
        <v>10474</v>
      </c>
      <c r="G242">
        <f t="shared" si="33"/>
        <v>10381.200000000001</v>
      </c>
      <c r="H242" s="4">
        <f t="shared" si="34"/>
        <v>0.57649632928684869</v>
      </c>
      <c r="I242" s="5">
        <f t="shared" si="35"/>
        <v>162</v>
      </c>
      <c r="J242">
        <f>16944/2</f>
        <v>8472</v>
      </c>
      <c r="K242">
        <f t="shared" si="38"/>
        <v>8031.4</v>
      </c>
      <c r="L242" s="11">
        <f t="shared" si="36"/>
        <v>0.50461805250128799</v>
      </c>
      <c r="M242" s="5">
        <f t="shared" si="37"/>
        <v>161</v>
      </c>
      <c r="N242">
        <v>10354</v>
      </c>
      <c r="O242">
        <f t="shared" si="39"/>
        <v>10523</v>
      </c>
      <c r="P242" s="11">
        <f t="shared" si="40"/>
        <v>0.60457553890701843</v>
      </c>
      <c r="Q242" s="5">
        <f t="shared" si="41"/>
        <v>162</v>
      </c>
      <c r="S242">
        <v>157</v>
      </c>
      <c r="T242">
        <v>9792</v>
      </c>
      <c r="U242">
        <v>458</v>
      </c>
    </row>
    <row r="243" spans="1:21" x14ac:dyDescent="0.25">
      <c r="A243" s="3">
        <v>43546</v>
      </c>
      <c r="D243" s="4"/>
      <c r="F243">
        <v>10310</v>
      </c>
      <c r="G243">
        <f t="shared" si="33"/>
        <v>10405.799999999999</v>
      </c>
      <c r="H243" s="4">
        <f t="shared" si="34"/>
        <v>0.57786243433255213</v>
      </c>
      <c r="I243" s="5">
        <f t="shared" si="35"/>
        <v>163</v>
      </c>
      <c r="J243">
        <f>16944/2</f>
        <v>8472</v>
      </c>
      <c r="K243">
        <f t="shared" si="38"/>
        <v>8294</v>
      </c>
      <c r="L243" s="11">
        <f t="shared" si="36"/>
        <v>0.52111738021337295</v>
      </c>
      <c r="M243" s="5">
        <f t="shared" si="37"/>
        <v>162</v>
      </c>
      <c r="N243">
        <v>10618</v>
      </c>
      <c r="O243">
        <f t="shared" si="39"/>
        <v>10590.8</v>
      </c>
      <c r="P243" s="11">
        <f t="shared" si="40"/>
        <v>0.60847083697200899</v>
      </c>
      <c r="Q243" s="5">
        <f t="shared" si="41"/>
        <v>163</v>
      </c>
      <c r="S243">
        <v>158</v>
      </c>
      <c r="T243">
        <v>9748</v>
      </c>
      <c r="U243">
        <v>458</v>
      </c>
    </row>
    <row r="244" spans="1:21" x14ac:dyDescent="0.25">
      <c r="A244" s="3">
        <v>43547</v>
      </c>
      <c r="D244" s="4"/>
      <c r="F244">
        <v>10246</v>
      </c>
      <c r="G244">
        <f t="shared" si="33"/>
        <v>10442.799999999999</v>
      </c>
      <c r="H244" s="4">
        <f t="shared" si="34"/>
        <v>0.57991714517365078</v>
      </c>
      <c r="I244" s="5">
        <f t="shared" si="35"/>
        <v>164</v>
      </c>
      <c r="J244">
        <f>17226/2</f>
        <v>8613</v>
      </c>
      <c r="K244">
        <f t="shared" si="38"/>
        <v>8624.5</v>
      </c>
      <c r="L244" s="11">
        <f t="shared" si="36"/>
        <v>0.54188290880760004</v>
      </c>
      <c r="M244" s="5">
        <f t="shared" si="37"/>
        <v>163</v>
      </c>
      <c r="N244">
        <v>10477</v>
      </c>
      <c r="O244">
        <f t="shared" si="39"/>
        <v>10614.6</v>
      </c>
      <c r="P244" s="11">
        <f t="shared" si="40"/>
        <v>0.60983821298892316</v>
      </c>
      <c r="Q244" s="5">
        <f t="shared" si="41"/>
        <v>164</v>
      </c>
      <c r="S244">
        <v>159</v>
      </c>
      <c r="T244">
        <v>9756</v>
      </c>
      <c r="U244">
        <v>458</v>
      </c>
    </row>
    <row r="245" spans="1:21" x14ac:dyDescent="0.25">
      <c r="A245" s="3">
        <v>43548</v>
      </c>
      <c r="D245" s="4"/>
      <c r="F245">
        <v>10728</v>
      </c>
      <c r="G245">
        <f t="shared" si="33"/>
        <v>10473.200000000001</v>
      </c>
      <c r="H245" s="4">
        <f t="shared" si="34"/>
        <v>0.5816053400268778</v>
      </c>
      <c r="I245" s="5">
        <f t="shared" si="35"/>
        <v>165</v>
      </c>
      <c r="J245">
        <f>17226/2</f>
        <v>8613</v>
      </c>
      <c r="K245">
        <f t="shared" si="38"/>
        <v>8720.6</v>
      </c>
      <c r="L245" s="11">
        <f t="shared" si="36"/>
        <v>0.54792093391472629</v>
      </c>
      <c r="M245" s="5">
        <f t="shared" si="37"/>
        <v>164</v>
      </c>
      <c r="N245">
        <v>10962</v>
      </c>
      <c r="O245">
        <f t="shared" si="39"/>
        <v>10687.6</v>
      </c>
      <c r="P245" s="11">
        <f t="shared" si="40"/>
        <v>0.61403226547777734</v>
      </c>
      <c r="Q245" s="5">
        <f t="shared" si="41"/>
        <v>165</v>
      </c>
      <c r="S245">
        <v>160</v>
      </c>
      <c r="T245">
        <v>9668</v>
      </c>
      <c r="U245">
        <v>458</v>
      </c>
    </row>
    <row r="246" spans="1:21" x14ac:dyDescent="0.25">
      <c r="A246" s="3">
        <v>43549</v>
      </c>
      <c r="D246" s="4"/>
      <c r="F246">
        <v>10456</v>
      </c>
      <c r="G246">
        <f t="shared" si="33"/>
        <v>10560.8</v>
      </c>
      <c r="H246" s="4">
        <f t="shared" si="34"/>
        <v>0.58647000677499239</v>
      </c>
      <c r="I246" s="5">
        <f t="shared" si="35"/>
        <v>166</v>
      </c>
      <c r="J246">
        <f>17905/2</f>
        <v>8952.5</v>
      </c>
      <c r="K246">
        <f t="shared" si="38"/>
        <v>8988.6</v>
      </c>
      <c r="L246" s="11">
        <f t="shared" si="36"/>
        <v>0.56475954711670173</v>
      </c>
      <c r="M246" s="5">
        <f t="shared" si="37"/>
        <v>165</v>
      </c>
      <c r="N246">
        <v>10662</v>
      </c>
      <c r="O246">
        <f t="shared" si="39"/>
        <v>10630.8</v>
      </c>
      <c r="P246" s="11">
        <f t="shared" si="40"/>
        <v>0.61076894792480585</v>
      </c>
      <c r="Q246" s="5">
        <f t="shared" si="41"/>
        <v>166</v>
      </c>
      <c r="S246">
        <v>161</v>
      </c>
      <c r="T246">
        <v>9641</v>
      </c>
      <c r="U246">
        <v>458</v>
      </c>
    </row>
    <row r="247" spans="1:21" x14ac:dyDescent="0.25">
      <c r="A247" s="3">
        <v>43550</v>
      </c>
      <c r="D247" s="4"/>
      <c r="F247">
        <v>10626</v>
      </c>
      <c r="G247">
        <f t="shared" si="33"/>
        <v>10741</v>
      </c>
      <c r="H247" s="4">
        <f t="shared" si="34"/>
        <v>0.59647700389839731</v>
      </c>
      <c r="I247" s="5">
        <f t="shared" si="35"/>
        <v>167</v>
      </c>
      <c r="J247">
        <f>17905/2</f>
        <v>8952.5</v>
      </c>
      <c r="K247">
        <f t="shared" si="38"/>
        <v>9228.4</v>
      </c>
      <c r="L247" s="11">
        <f t="shared" si="36"/>
        <v>0.57982633609369305</v>
      </c>
      <c r="M247" s="5">
        <f t="shared" si="37"/>
        <v>166</v>
      </c>
      <c r="N247">
        <v>10719</v>
      </c>
      <c r="O247">
        <f t="shared" si="39"/>
        <v>10650.8</v>
      </c>
      <c r="P247" s="11">
        <f t="shared" si="40"/>
        <v>0.61191800340120417</v>
      </c>
      <c r="Q247" s="5">
        <f t="shared" si="41"/>
        <v>167</v>
      </c>
      <c r="S247">
        <v>162</v>
      </c>
      <c r="T247">
        <v>9733</v>
      </c>
      <c r="U247">
        <v>458</v>
      </c>
    </row>
    <row r="248" spans="1:21" x14ac:dyDescent="0.25">
      <c r="A248" s="3">
        <v>43551</v>
      </c>
      <c r="D248" s="4"/>
      <c r="F248">
        <v>10748</v>
      </c>
      <c r="G248">
        <f t="shared" si="33"/>
        <v>10869.6</v>
      </c>
      <c r="H248" s="4">
        <f t="shared" si="34"/>
        <v>0.60361851238935105</v>
      </c>
      <c r="I248" s="5">
        <f t="shared" si="35"/>
        <v>168</v>
      </c>
      <c r="J248">
        <f>19624/2</f>
        <v>9812</v>
      </c>
      <c r="K248">
        <f t="shared" si="38"/>
        <v>9524.6</v>
      </c>
      <c r="L248" s="11">
        <f t="shared" si="36"/>
        <v>0.5984367735206525</v>
      </c>
      <c r="M248" s="5">
        <f t="shared" si="37"/>
        <v>167</v>
      </c>
      <c r="N248">
        <v>10334</v>
      </c>
      <c r="O248">
        <f t="shared" si="39"/>
        <v>10515.2</v>
      </c>
      <c r="P248" s="11">
        <f t="shared" si="40"/>
        <v>0.60412740727122316</v>
      </c>
      <c r="Q248" s="5">
        <f t="shared" si="41"/>
        <v>168</v>
      </c>
      <c r="S248">
        <v>163</v>
      </c>
      <c r="T248">
        <v>9874</v>
      </c>
      <c r="U248">
        <v>458</v>
      </c>
    </row>
    <row r="249" spans="1:21" x14ac:dyDescent="0.25">
      <c r="A249" s="3">
        <v>43552</v>
      </c>
      <c r="D249" s="4"/>
      <c r="F249">
        <v>11147</v>
      </c>
      <c r="G249">
        <f t="shared" si="33"/>
        <v>11024.2</v>
      </c>
      <c r="H249" s="4">
        <f t="shared" si="34"/>
        <v>0.61220387174161728</v>
      </c>
      <c r="I249" s="5">
        <f t="shared" si="35"/>
        <v>169</v>
      </c>
      <c r="J249">
        <f>19624/2</f>
        <v>9812</v>
      </c>
      <c r="K249">
        <f t="shared" si="38"/>
        <v>9746.1</v>
      </c>
      <c r="L249" s="11">
        <f t="shared" si="36"/>
        <v>0.61235376167079258</v>
      </c>
      <c r="M249" s="5">
        <f t="shared" si="37"/>
        <v>168</v>
      </c>
      <c r="N249">
        <v>10577</v>
      </c>
      <c r="O249">
        <f t="shared" si="39"/>
        <v>10451.4</v>
      </c>
      <c r="P249" s="11">
        <f t="shared" si="40"/>
        <v>0.60046192030151213</v>
      </c>
      <c r="Q249" s="5">
        <f t="shared" si="41"/>
        <v>169</v>
      </c>
      <c r="S249">
        <v>164</v>
      </c>
      <c r="T249">
        <v>9926</v>
      </c>
      <c r="U249">
        <v>458</v>
      </c>
    </row>
    <row r="250" spans="1:21" x14ac:dyDescent="0.25">
      <c r="A250" s="3">
        <v>43553</v>
      </c>
      <c r="D250" s="4"/>
      <c r="F250">
        <v>11371</v>
      </c>
      <c r="G250">
        <f t="shared" si="33"/>
        <v>11080.4</v>
      </c>
      <c r="H250" s="4">
        <f t="shared" si="34"/>
        <v>0.61532481091106983</v>
      </c>
      <c r="I250" s="5">
        <f t="shared" si="35"/>
        <v>170</v>
      </c>
      <c r="J250">
        <v>10094</v>
      </c>
      <c r="K250">
        <f t="shared" si="38"/>
        <v>10055.200000000001</v>
      </c>
      <c r="L250" s="11">
        <f t="shared" si="36"/>
        <v>0.63177471443471278</v>
      </c>
      <c r="M250" s="5">
        <f t="shared" si="37"/>
        <v>169</v>
      </c>
      <c r="N250">
        <v>10284</v>
      </c>
      <c r="O250">
        <f t="shared" si="39"/>
        <v>10436.799999999999</v>
      </c>
      <c r="P250" s="11">
        <f t="shared" si="40"/>
        <v>0.59962310980374134</v>
      </c>
      <c r="Q250" s="5">
        <f t="shared" si="41"/>
        <v>170</v>
      </c>
      <c r="S250">
        <v>165</v>
      </c>
      <c r="T250">
        <v>10050</v>
      </c>
      <c r="U250">
        <v>458</v>
      </c>
    </row>
    <row r="251" spans="1:21" x14ac:dyDescent="0.25">
      <c r="A251" s="3">
        <v>43554</v>
      </c>
      <c r="D251" s="4"/>
      <c r="F251">
        <v>11229</v>
      </c>
      <c r="G251">
        <f t="shared" si="33"/>
        <v>11118.6</v>
      </c>
      <c r="H251" s="4">
        <f t="shared" si="34"/>
        <v>0.61744616102269068</v>
      </c>
      <c r="I251" s="5">
        <f t="shared" si="35"/>
        <v>171</v>
      </c>
      <c r="J251">
        <v>10060</v>
      </c>
      <c r="K251">
        <f t="shared" si="38"/>
        <v>10212.4</v>
      </c>
      <c r="L251" s="11">
        <f t="shared" si="36"/>
        <v>0.64165169202930417</v>
      </c>
      <c r="M251" s="5">
        <f t="shared" si="37"/>
        <v>170</v>
      </c>
      <c r="N251">
        <v>10343</v>
      </c>
      <c r="O251">
        <f t="shared" si="39"/>
        <v>10566.8</v>
      </c>
      <c r="P251" s="11">
        <f t="shared" si="40"/>
        <v>0.60709197040033092</v>
      </c>
      <c r="Q251" s="5">
        <f t="shared" si="41"/>
        <v>171</v>
      </c>
      <c r="S251">
        <v>166</v>
      </c>
      <c r="T251">
        <v>10140</v>
      </c>
      <c r="U251">
        <v>458</v>
      </c>
    </row>
    <row r="252" spans="1:21" x14ac:dyDescent="0.25">
      <c r="A252" s="3">
        <v>43555</v>
      </c>
      <c r="D252" s="4"/>
      <c r="F252">
        <v>10907</v>
      </c>
      <c r="G252">
        <f t="shared" si="33"/>
        <v>11096</v>
      </c>
      <c r="H252" s="4">
        <f t="shared" si="34"/>
        <v>0.61619112142785737</v>
      </c>
      <c r="I252" s="5">
        <f t="shared" si="35"/>
        <v>172</v>
      </c>
      <c r="J252">
        <v>10498</v>
      </c>
      <c r="K252">
        <f t="shared" si="38"/>
        <v>10381.4</v>
      </c>
      <c r="L252" s="11">
        <f t="shared" si="36"/>
        <v>0.65227007124995284</v>
      </c>
      <c r="M252" s="5">
        <f t="shared" si="37"/>
        <v>171</v>
      </c>
      <c r="N252">
        <v>10646</v>
      </c>
      <c r="O252">
        <f t="shared" si="39"/>
        <v>10622.2</v>
      </c>
      <c r="P252" s="11">
        <f t="shared" si="40"/>
        <v>0.61027485406995463</v>
      </c>
      <c r="Q252" s="5">
        <f t="shared" si="41"/>
        <v>172</v>
      </c>
      <c r="S252">
        <v>167</v>
      </c>
      <c r="T252">
        <v>10305</v>
      </c>
      <c r="U252">
        <v>458</v>
      </c>
    </row>
    <row r="253" spans="1:21" x14ac:dyDescent="0.25">
      <c r="A253" s="3">
        <v>43556</v>
      </c>
      <c r="D253" s="4"/>
      <c r="F253">
        <v>10939</v>
      </c>
      <c r="G253">
        <f t="shared" si="33"/>
        <v>11081.8</v>
      </c>
      <c r="H253" s="4">
        <f t="shared" si="34"/>
        <v>0.61540255672667898</v>
      </c>
      <c r="I253" s="5">
        <f t="shared" si="35"/>
        <v>173</v>
      </c>
      <c r="J253">
        <v>10598</v>
      </c>
      <c r="K253">
        <f t="shared" si="38"/>
        <v>10416.799999999999</v>
      </c>
      <c r="L253" s="11">
        <f t="shared" si="36"/>
        <v>0.65449427612812427</v>
      </c>
      <c r="M253" s="5">
        <f t="shared" si="37"/>
        <v>172</v>
      </c>
      <c r="N253">
        <v>10984</v>
      </c>
      <c r="O253">
        <f t="shared" si="39"/>
        <v>10788.8</v>
      </c>
      <c r="P253" s="11">
        <f t="shared" si="40"/>
        <v>0.61984648618835314</v>
      </c>
      <c r="Q253" s="5">
        <f t="shared" si="41"/>
        <v>173</v>
      </c>
      <c r="S253">
        <v>168</v>
      </c>
      <c r="T253">
        <v>10377</v>
      </c>
      <c r="U253">
        <v>458</v>
      </c>
    </row>
    <row r="254" spans="1:21" x14ac:dyDescent="0.25">
      <c r="A254" s="3">
        <v>43557</v>
      </c>
      <c r="D254" s="4"/>
      <c r="F254">
        <v>11034</v>
      </c>
      <c r="G254">
        <f t="shared" si="33"/>
        <v>11166.4</v>
      </c>
      <c r="H254" s="4">
        <f t="shared" si="34"/>
        <v>0.62010062529848831</v>
      </c>
      <c r="I254" s="5">
        <f t="shared" si="35"/>
        <v>174</v>
      </c>
      <c r="J254">
        <v>10657</v>
      </c>
      <c r="K254">
        <f t="shared" si="38"/>
        <v>10448</v>
      </c>
      <c r="L254" s="11">
        <f t="shared" si="36"/>
        <v>0.65645459229193637</v>
      </c>
      <c r="M254" s="5">
        <f t="shared" si="37"/>
        <v>173</v>
      </c>
      <c r="N254">
        <v>10854</v>
      </c>
      <c r="O254">
        <f t="shared" si="39"/>
        <v>10887.6</v>
      </c>
      <c r="P254" s="11">
        <f t="shared" si="40"/>
        <v>0.62552282024176131</v>
      </c>
      <c r="Q254" s="5">
        <f t="shared" si="41"/>
        <v>174</v>
      </c>
      <c r="S254">
        <v>169</v>
      </c>
      <c r="T254">
        <v>10510</v>
      </c>
      <c r="U254">
        <v>458</v>
      </c>
    </row>
    <row r="255" spans="1:21" x14ac:dyDescent="0.25">
      <c r="A255" s="3">
        <v>43558</v>
      </c>
      <c r="D255" s="4"/>
      <c r="F255">
        <v>11300</v>
      </c>
      <c r="G255">
        <f t="shared" si="33"/>
        <v>11120.4</v>
      </c>
      <c r="H255" s="4">
        <f t="shared" si="34"/>
        <v>0.61754611992847375</v>
      </c>
      <c r="I255" s="5">
        <f t="shared" si="35"/>
        <v>175</v>
      </c>
      <c r="J255">
        <v>10271</v>
      </c>
      <c r="K255">
        <f t="shared" si="38"/>
        <v>10529.6</v>
      </c>
      <c r="L255" s="11">
        <f t="shared" si="36"/>
        <v>0.6615815730280602</v>
      </c>
      <c r="M255" s="5">
        <f t="shared" si="37"/>
        <v>174</v>
      </c>
      <c r="N255">
        <v>11117</v>
      </c>
      <c r="O255">
        <f t="shared" si="39"/>
        <v>10931.6</v>
      </c>
      <c r="P255" s="11">
        <f t="shared" si="40"/>
        <v>0.62805074228983782</v>
      </c>
      <c r="Q255" s="5">
        <f t="shared" si="41"/>
        <v>175</v>
      </c>
      <c r="S255">
        <v>170</v>
      </c>
      <c r="T255">
        <v>10577</v>
      </c>
      <c r="U255">
        <v>458</v>
      </c>
    </row>
    <row r="256" spans="1:21" x14ac:dyDescent="0.25">
      <c r="A256" s="3">
        <v>43559</v>
      </c>
      <c r="D256" s="4"/>
      <c r="F256">
        <v>11652</v>
      </c>
      <c r="G256">
        <f t="shared" si="33"/>
        <v>10908.8</v>
      </c>
      <c r="H256" s="4">
        <f t="shared" si="34"/>
        <v>0.6057953952264068</v>
      </c>
      <c r="I256" s="5">
        <f t="shared" si="35"/>
        <v>176</v>
      </c>
      <c r="J256">
        <v>10216</v>
      </c>
      <c r="K256">
        <f t="shared" si="38"/>
        <v>10581.2</v>
      </c>
      <c r="L256" s="11">
        <f t="shared" si="36"/>
        <v>0.66482363437590331</v>
      </c>
      <c r="M256" s="5">
        <f t="shared" si="37"/>
        <v>175</v>
      </c>
      <c r="N256">
        <v>10837</v>
      </c>
      <c r="O256">
        <f t="shared" si="39"/>
        <v>10818</v>
      </c>
      <c r="P256" s="11">
        <f t="shared" si="40"/>
        <v>0.62152410718389484</v>
      </c>
      <c r="Q256" s="5">
        <f t="shared" si="41"/>
        <v>176</v>
      </c>
      <c r="S256">
        <v>171</v>
      </c>
      <c r="T256">
        <v>10689</v>
      </c>
      <c r="U256">
        <v>458</v>
      </c>
    </row>
    <row r="257" spans="1:21" x14ac:dyDescent="0.25">
      <c r="A257" s="3">
        <v>43560</v>
      </c>
      <c r="D257" s="4"/>
      <c r="F257">
        <v>10677</v>
      </c>
      <c r="G257">
        <f t="shared" si="33"/>
        <v>10795.6</v>
      </c>
      <c r="H257" s="4">
        <f t="shared" si="34"/>
        <v>0.59950909070715375</v>
      </c>
      <c r="I257" s="5">
        <f t="shared" si="35"/>
        <v>177</v>
      </c>
      <c r="J257">
        <v>10906</v>
      </c>
      <c r="K257">
        <f t="shared" si="38"/>
        <v>10677</v>
      </c>
      <c r="L257" s="11">
        <f t="shared" si="36"/>
        <v>0.67084281028914672</v>
      </c>
      <c r="M257" s="5">
        <f t="shared" si="37"/>
        <v>176</v>
      </c>
      <c r="N257">
        <v>10866</v>
      </c>
      <c r="O257">
        <f t="shared" si="39"/>
        <v>10772.6</v>
      </c>
      <c r="P257" s="11">
        <f t="shared" si="40"/>
        <v>0.61891575125247056</v>
      </c>
      <c r="Q257" s="5">
        <f t="shared" si="41"/>
        <v>177</v>
      </c>
      <c r="S257">
        <v>172</v>
      </c>
      <c r="T257">
        <v>10712</v>
      </c>
      <c r="U257">
        <v>458</v>
      </c>
    </row>
    <row r="258" spans="1:21" x14ac:dyDescent="0.25">
      <c r="A258" s="3">
        <v>43561</v>
      </c>
      <c r="D258" s="4"/>
      <c r="F258">
        <v>9881</v>
      </c>
      <c r="G258">
        <f t="shared" si="33"/>
        <v>10580.2</v>
      </c>
      <c r="H258" s="4">
        <f t="shared" si="34"/>
        <v>0.58754734164843336</v>
      </c>
      <c r="I258" s="5">
        <f t="shared" si="35"/>
        <v>178</v>
      </c>
      <c r="J258">
        <v>10856</v>
      </c>
      <c r="K258">
        <f t="shared" si="38"/>
        <v>10844.4</v>
      </c>
      <c r="L258" s="11">
        <f t="shared" si="36"/>
        <v>0.68136066047575361</v>
      </c>
      <c r="M258" s="5">
        <f t="shared" si="37"/>
        <v>177</v>
      </c>
      <c r="N258">
        <v>10416</v>
      </c>
      <c r="O258">
        <f t="shared" si="39"/>
        <v>10638</v>
      </c>
      <c r="P258" s="11">
        <f t="shared" si="40"/>
        <v>0.61118260789630929</v>
      </c>
      <c r="Q258" s="5">
        <f t="shared" si="41"/>
        <v>178</v>
      </c>
      <c r="S258">
        <v>173</v>
      </c>
      <c r="T258">
        <v>10773</v>
      </c>
      <c r="U258">
        <v>458</v>
      </c>
    </row>
    <row r="259" spans="1:21" x14ac:dyDescent="0.25">
      <c r="A259" s="3">
        <v>43562</v>
      </c>
      <c r="D259" s="4"/>
      <c r="F259">
        <v>10468</v>
      </c>
      <c r="G259">
        <f t="shared" ref="G259:G307" si="42">AVERAGE(F257:F261)</f>
        <v>10317.799999999999</v>
      </c>
      <c r="H259" s="4">
        <f t="shared" ref="H259:H307" si="43">+G259/MAX(G$3:G$124)</f>
        <v>0.57297555449426341</v>
      </c>
      <c r="I259" s="5">
        <f t="shared" ref="I259:I307" si="44">+A259-$A$80</f>
        <v>179</v>
      </c>
      <c r="J259">
        <v>11136</v>
      </c>
      <c r="K259">
        <f t="shared" si="38"/>
        <v>10979.6</v>
      </c>
      <c r="L259" s="11">
        <f t="shared" ref="L259:L309" si="45">+K259/MAX(K$3:K$124)</f>
        <v>0.68985536385227264</v>
      </c>
      <c r="M259" s="5">
        <f t="shared" ref="M259:M309" si="46">+A259-$A$81</f>
        <v>178</v>
      </c>
      <c r="N259">
        <v>10627</v>
      </c>
      <c r="O259">
        <f t="shared" si="39"/>
        <v>10593.4</v>
      </c>
      <c r="P259" s="11">
        <f t="shared" si="40"/>
        <v>0.60862021418394086</v>
      </c>
      <c r="Q259" s="5">
        <f t="shared" si="41"/>
        <v>179</v>
      </c>
      <c r="S259">
        <v>174</v>
      </c>
      <c r="T259">
        <v>10861</v>
      </c>
      <c r="U259">
        <v>458</v>
      </c>
    </row>
    <row r="260" spans="1:21" x14ac:dyDescent="0.25">
      <c r="A260" s="3">
        <v>43563</v>
      </c>
      <c r="D260" s="4"/>
      <c r="F260">
        <v>10223</v>
      </c>
      <c r="G260">
        <f t="shared" si="42"/>
        <v>10096.200000000001</v>
      </c>
      <c r="H260" s="4">
        <f t="shared" si="43"/>
        <v>0.56066950253784553</v>
      </c>
      <c r="I260" s="5">
        <f t="shared" si="44"/>
        <v>180</v>
      </c>
      <c r="J260">
        <v>11108</v>
      </c>
      <c r="K260">
        <f t="shared" ref="K260:K309" si="47">AVERAGE(J258:J262)</f>
        <v>10950.2</v>
      </c>
      <c r="L260" s="11">
        <f t="shared" si="45"/>
        <v>0.68800814285175749</v>
      </c>
      <c r="M260" s="5">
        <f t="shared" si="46"/>
        <v>179</v>
      </c>
      <c r="N260">
        <v>10444</v>
      </c>
      <c r="O260">
        <f t="shared" ref="O260:O308" si="48">AVERAGE(N258:N262)</f>
        <v>10664.4</v>
      </c>
      <c r="P260" s="11">
        <f t="shared" si="40"/>
        <v>0.61269936112515511</v>
      </c>
      <c r="Q260" s="5">
        <f t="shared" si="41"/>
        <v>180</v>
      </c>
      <c r="S260">
        <v>175</v>
      </c>
      <c r="T260">
        <v>10878</v>
      </c>
      <c r="U260">
        <v>458</v>
      </c>
    </row>
    <row r="261" spans="1:21" x14ac:dyDescent="0.25">
      <c r="A261" s="3">
        <v>43564</v>
      </c>
      <c r="D261" s="4"/>
      <c r="F261">
        <v>10340</v>
      </c>
      <c r="G261">
        <f t="shared" si="42"/>
        <v>10047</v>
      </c>
      <c r="H261" s="4">
        <f t="shared" si="43"/>
        <v>0.55793729244643864</v>
      </c>
      <c r="I261" s="5">
        <f t="shared" si="44"/>
        <v>181</v>
      </c>
      <c r="J261">
        <v>10892</v>
      </c>
      <c r="K261">
        <f t="shared" si="47"/>
        <v>10955.6</v>
      </c>
      <c r="L261" s="11">
        <f t="shared" si="45"/>
        <v>0.68834742834164797</v>
      </c>
      <c r="M261" s="5">
        <f t="shared" si="46"/>
        <v>180</v>
      </c>
      <c r="N261">
        <v>10614</v>
      </c>
      <c r="O261">
        <f t="shared" si="48"/>
        <v>10721.2</v>
      </c>
      <c r="P261" s="11">
        <f t="shared" si="40"/>
        <v>0.61596267867812671</v>
      </c>
      <c r="Q261" s="5">
        <f t="shared" si="41"/>
        <v>181</v>
      </c>
      <c r="S261">
        <v>176</v>
      </c>
      <c r="T261">
        <v>10801</v>
      </c>
      <c r="U261">
        <v>458</v>
      </c>
    </row>
    <row r="262" spans="1:21" x14ac:dyDescent="0.25">
      <c r="A262" s="3">
        <v>43565</v>
      </c>
      <c r="D262" s="4"/>
      <c r="F262">
        <v>9569</v>
      </c>
      <c r="G262">
        <f t="shared" si="42"/>
        <v>9993.4</v>
      </c>
      <c r="H262" s="4">
        <f t="shared" si="43"/>
        <v>0.55496073836311732</v>
      </c>
      <c r="I262" s="5">
        <f t="shared" si="44"/>
        <v>182</v>
      </c>
      <c r="J262">
        <v>10759</v>
      </c>
      <c r="K262">
        <f t="shared" si="47"/>
        <v>10816</v>
      </c>
      <c r="L262" s="11">
        <f t="shared" si="45"/>
        <v>0.67957627012151445</v>
      </c>
      <c r="M262" s="5">
        <f t="shared" si="46"/>
        <v>181</v>
      </c>
      <c r="N262">
        <v>11221</v>
      </c>
      <c r="O262">
        <f t="shared" si="48"/>
        <v>10894</v>
      </c>
      <c r="P262" s="11">
        <f t="shared" ref="P262:P308" si="49">+O262/MAX(O$3:O$124)</f>
        <v>0.62589051799420881</v>
      </c>
      <c r="Q262" s="5">
        <f t="shared" ref="Q262:Q308" si="50">+A262-$A$80</f>
        <v>182</v>
      </c>
      <c r="S262">
        <v>177</v>
      </c>
      <c r="T262">
        <v>10804</v>
      </c>
      <c r="U262">
        <v>458</v>
      </c>
    </row>
    <row r="263" spans="1:21" x14ac:dyDescent="0.25">
      <c r="A263" s="3">
        <v>43566</v>
      </c>
      <c r="D263" s="4"/>
      <c r="F263">
        <v>9635</v>
      </c>
      <c r="G263">
        <f t="shared" si="42"/>
        <v>9938.7999999999993</v>
      </c>
      <c r="H263" s="4">
        <f t="shared" si="43"/>
        <v>0.55192865155436088</v>
      </c>
      <c r="I263" s="5">
        <f t="shared" si="44"/>
        <v>183</v>
      </c>
      <c r="J263">
        <v>10883</v>
      </c>
      <c r="K263">
        <f t="shared" si="47"/>
        <v>10791</v>
      </c>
      <c r="L263" s="11">
        <f t="shared" si="45"/>
        <v>0.67800550396461379</v>
      </c>
      <c r="M263" s="5">
        <f t="shared" si="46"/>
        <v>182</v>
      </c>
      <c r="N263">
        <v>10700</v>
      </c>
      <c r="O263">
        <f t="shared" si="48"/>
        <v>11024.6</v>
      </c>
      <c r="P263" s="11">
        <f t="shared" si="49"/>
        <v>0.63339385025509043</v>
      </c>
      <c r="Q263" s="5">
        <f t="shared" si="50"/>
        <v>183</v>
      </c>
      <c r="S263">
        <v>178</v>
      </c>
      <c r="T263">
        <v>10733</v>
      </c>
      <c r="U263">
        <v>458</v>
      </c>
    </row>
    <row r="264" spans="1:21" x14ac:dyDescent="0.25">
      <c r="A264" s="3">
        <v>43567</v>
      </c>
      <c r="D264" s="4"/>
      <c r="F264">
        <v>10200</v>
      </c>
      <c r="G264">
        <f t="shared" si="42"/>
        <v>10012.6</v>
      </c>
      <c r="H264" s="4">
        <f t="shared" si="43"/>
        <v>0.55602696669147122</v>
      </c>
      <c r="I264" s="5">
        <f t="shared" si="44"/>
        <v>184</v>
      </c>
      <c r="J264">
        <v>10438</v>
      </c>
      <c r="K264">
        <f t="shared" si="47"/>
        <v>10787.2</v>
      </c>
      <c r="L264" s="11">
        <f t="shared" si="45"/>
        <v>0.67776674750876498</v>
      </c>
      <c r="M264" s="5">
        <f t="shared" si="46"/>
        <v>183</v>
      </c>
      <c r="N264">
        <v>11491</v>
      </c>
      <c r="O264">
        <f t="shared" si="48"/>
        <v>11023.6</v>
      </c>
      <c r="P264" s="11">
        <f t="shared" si="49"/>
        <v>0.63333639748127046</v>
      </c>
      <c r="Q264" s="5">
        <f t="shared" si="50"/>
        <v>184</v>
      </c>
      <c r="S264">
        <v>179</v>
      </c>
      <c r="T264">
        <v>10620</v>
      </c>
      <c r="U264">
        <v>458</v>
      </c>
    </row>
    <row r="265" spans="1:21" x14ac:dyDescent="0.25">
      <c r="A265" s="3">
        <v>43568</v>
      </c>
      <c r="D265" s="4"/>
      <c r="F265">
        <v>9950</v>
      </c>
      <c r="G265">
        <f t="shared" si="42"/>
        <v>10223</v>
      </c>
      <c r="H265" s="4">
        <f t="shared" si="43"/>
        <v>0.56771105212301609</v>
      </c>
      <c r="I265" s="5">
        <f t="shared" si="44"/>
        <v>185</v>
      </c>
      <c r="J265">
        <v>10983</v>
      </c>
      <c r="K265">
        <f t="shared" si="47"/>
        <v>10836.6</v>
      </c>
      <c r="L265" s="11">
        <f t="shared" si="45"/>
        <v>0.68087058143480073</v>
      </c>
      <c r="M265" s="5">
        <f t="shared" si="46"/>
        <v>184</v>
      </c>
      <c r="N265">
        <v>11097</v>
      </c>
      <c r="O265">
        <f t="shared" si="48"/>
        <v>10927.6</v>
      </c>
      <c r="P265" s="11">
        <f t="shared" si="49"/>
        <v>0.62782093119455817</v>
      </c>
      <c r="Q265" s="5">
        <f t="shared" si="50"/>
        <v>185</v>
      </c>
      <c r="S265">
        <v>180</v>
      </c>
      <c r="T265">
        <v>10572</v>
      </c>
      <c r="U265">
        <v>458</v>
      </c>
    </row>
    <row r="266" spans="1:21" x14ac:dyDescent="0.25">
      <c r="A266" s="3">
        <v>43569</v>
      </c>
      <c r="D266" s="4"/>
      <c r="F266">
        <v>10709</v>
      </c>
      <c r="G266">
        <f t="shared" si="42"/>
        <v>10356.799999999999</v>
      </c>
      <c r="H266" s="4">
        <f t="shared" si="43"/>
        <v>0.5751413307862322</v>
      </c>
      <c r="I266" s="5">
        <f t="shared" si="44"/>
        <v>186</v>
      </c>
      <c r="J266">
        <v>10873</v>
      </c>
      <c r="K266">
        <f t="shared" si="47"/>
        <v>10674.6</v>
      </c>
      <c r="L266" s="11">
        <f t="shared" si="45"/>
        <v>0.67069201673808421</v>
      </c>
      <c r="M266" s="5">
        <f t="shared" si="46"/>
        <v>185</v>
      </c>
      <c r="N266">
        <v>10609</v>
      </c>
      <c r="O266">
        <f t="shared" si="48"/>
        <v>10842.4</v>
      </c>
      <c r="P266" s="11">
        <f t="shared" si="49"/>
        <v>0.62292595486510094</v>
      </c>
      <c r="Q266" s="5">
        <f t="shared" si="50"/>
        <v>186</v>
      </c>
      <c r="S266">
        <v>181</v>
      </c>
      <c r="T266">
        <v>10528</v>
      </c>
      <c r="U266">
        <v>458</v>
      </c>
    </row>
    <row r="267" spans="1:21" x14ac:dyDescent="0.25">
      <c r="A267" s="3">
        <v>43570</v>
      </c>
      <c r="D267" s="4"/>
      <c r="F267">
        <v>10621</v>
      </c>
      <c r="G267">
        <f t="shared" si="42"/>
        <v>10337.4</v>
      </c>
      <c r="H267" s="4">
        <f t="shared" si="43"/>
        <v>0.57406399591279134</v>
      </c>
      <c r="I267" s="5">
        <f t="shared" si="44"/>
        <v>187</v>
      </c>
      <c r="J267">
        <v>11006</v>
      </c>
      <c r="K267">
        <f t="shared" si="47"/>
        <v>10586.2</v>
      </c>
      <c r="L267" s="11">
        <f t="shared" si="45"/>
        <v>0.66513778760728337</v>
      </c>
      <c r="M267" s="5">
        <f t="shared" si="46"/>
        <v>186</v>
      </c>
      <c r="N267">
        <v>10741</v>
      </c>
      <c r="O267">
        <f t="shared" si="48"/>
        <v>10637</v>
      </c>
      <c r="P267" s="11">
        <f t="shared" si="49"/>
        <v>0.61112515512248933</v>
      </c>
      <c r="Q267" s="5">
        <f t="shared" si="50"/>
        <v>187</v>
      </c>
      <c r="S267">
        <v>182</v>
      </c>
      <c r="T267">
        <v>10559</v>
      </c>
      <c r="U267">
        <v>458</v>
      </c>
    </row>
    <row r="268" spans="1:21" x14ac:dyDescent="0.25">
      <c r="A268" s="3">
        <v>43571</v>
      </c>
      <c r="D268" s="4"/>
      <c r="F268">
        <v>10304</v>
      </c>
      <c r="G268">
        <f t="shared" si="42"/>
        <v>10524.8</v>
      </c>
      <c r="H268" s="4">
        <f t="shared" si="43"/>
        <v>0.58447082865932887</v>
      </c>
      <c r="I268" s="5">
        <f t="shared" si="44"/>
        <v>188</v>
      </c>
      <c r="J268">
        <v>10073</v>
      </c>
      <c r="K268">
        <f t="shared" si="47"/>
        <v>10429.799999999999</v>
      </c>
      <c r="L268" s="11">
        <f t="shared" si="45"/>
        <v>0.6553110745297126</v>
      </c>
      <c r="M268" s="5">
        <f t="shared" si="46"/>
        <v>187</v>
      </c>
      <c r="N268">
        <v>10274</v>
      </c>
      <c r="O268">
        <f t="shared" si="48"/>
        <v>10393.200000000001</v>
      </c>
      <c r="P268" s="11">
        <f t="shared" si="49"/>
        <v>0.59711816886519287</v>
      </c>
      <c r="Q268" s="5">
        <f t="shared" si="50"/>
        <v>188</v>
      </c>
      <c r="S268">
        <v>183</v>
      </c>
      <c r="T268">
        <v>10584</v>
      </c>
      <c r="U268">
        <v>458</v>
      </c>
    </row>
    <row r="269" spans="1:21" x14ac:dyDescent="0.25">
      <c r="A269" s="3">
        <v>43572</v>
      </c>
      <c r="D269" s="4"/>
      <c r="F269">
        <v>10103</v>
      </c>
      <c r="G269">
        <f t="shared" si="42"/>
        <v>10369.799999999999</v>
      </c>
      <c r="H269" s="4">
        <f t="shared" si="43"/>
        <v>0.5758632562168885</v>
      </c>
      <c r="I269" s="5">
        <f t="shared" si="44"/>
        <v>189</v>
      </c>
      <c r="J269">
        <v>9996</v>
      </c>
      <c r="K269">
        <f t="shared" si="47"/>
        <v>10332.4</v>
      </c>
      <c r="L269" s="11">
        <f t="shared" si="45"/>
        <v>0.64919136958242751</v>
      </c>
      <c r="M269" s="5">
        <f t="shared" si="46"/>
        <v>188</v>
      </c>
      <c r="N269">
        <v>10464</v>
      </c>
      <c r="O269">
        <f t="shared" si="48"/>
        <v>10344.6</v>
      </c>
      <c r="P269" s="11">
        <f t="shared" si="49"/>
        <v>0.59432596405754479</v>
      </c>
      <c r="Q269" s="5">
        <f t="shared" si="50"/>
        <v>189</v>
      </c>
      <c r="S269">
        <v>184</v>
      </c>
      <c r="T269">
        <v>10624</v>
      </c>
      <c r="U269">
        <v>458</v>
      </c>
    </row>
    <row r="270" spans="1:21" x14ac:dyDescent="0.25">
      <c r="A270" s="3">
        <v>43573</v>
      </c>
      <c r="D270" s="4"/>
      <c r="F270">
        <v>10887</v>
      </c>
      <c r="G270">
        <f t="shared" si="42"/>
        <v>10248.4</v>
      </c>
      <c r="H270" s="4">
        <f t="shared" si="43"/>
        <v>0.56912158334906759</v>
      </c>
      <c r="I270" s="5">
        <f t="shared" si="44"/>
        <v>190</v>
      </c>
      <c r="J270">
        <v>10201</v>
      </c>
      <c r="K270">
        <f t="shared" si="47"/>
        <v>10087</v>
      </c>
      <c r="L270" s="11">
        <f t="shared" si="45"/>
        <v>0.63377272898629033</v>
      </c>
      <c r="M270" s="5">
        <f t="shared" si="46"/>
        <v>189</v>
      </c>
      <c r="N270">
        <v>9878</v>
      </c>
      <c r="O270">
        <f t="shared" si="48"/>
        <v>10303.6</v>
      </c>
      <c r="P270" s="11">
        <f t="shared" si="49"/>
        <v>0.59197040033092807</v>
      </c>
      <c r="Q270" s="5">
        <f t="shared" si="50"/>
        <v>190</v>
      </c>
      <c r="S270">
        <v>185</v>
      </c>
      <c r="T270">
        <v>10608</v>
      </c>
      <c r="U270">
        <v>458</v>
      </c>
    </row>
    <row r="271" spans="1:21" x14ac:dyDescent="0.25">
      <c r="A271" s="3">
        <v>43574</v>
      </c>
      <c r="D271" s="4"/>
      <c r="F271">
        <v>9934</v>
      </c>
      <c r="G271">
        <f t="shared" si="42"/>
        <v>10048.200000000001</v>
      </c>
      <c r="H271" s="4">
        <f t="shared" si="43"/>
        <v>0.55800393171696083</v>
      </c>
      <c r="I271" s="5">
        <f t="shared" si="44"/>
        <v>191</v>
      </c>
      <c r="J271">
        <v>10386</v>
      </c>
      <c r="K271">
        <f t="shared" si="47"/>
        <v>10034</v>
      </c>
      <c r="L271" s="11">
        <f t="shared" si="45"/>
        <v>0.63044270473366093</v>
      </c>
      <c r="M271" s="5">
        <f t="shared" si="46"/>
        <v>190</v>
      </c>
      <c r="N271">
        <v>10366</v>
      </c>
      <c r="O271">
        <f t="shared" si="48"/>
        <v>10417.4</v>
      </c>
      <c r="P271" s="11">
        <f t="shared" si="49"/>
        <v>0.59850852599163495</v>
      </c>
      <c r="Q271" s="5">
        <f t="shared" si="50"/>
        <v>191</v>
      </c>
      <c r="S271">
        <v>186</v>
      </c>
      <c r="T271">
        <v>10595</v>
      </c>
      <c r="U271">
        <v>458</v>
      </c>
    </row>
    <row r="272" spans="1:21" x14ac:dyDescent="0.25">
      <c r="A272" s="3">
        <v>43575</v>
      </c>
      <c r="D272" s="4"/>
      <c r="F272">
        <v>10014</v>
      </c>
      <c r="G272">
        <f t="shared" si="42"/>
        <v>9878</v>
      </c>
      <c r="H272" s="4">
        <f t="shared" si="43"/>
        <v>0.54855226184790695</v>
      </c>
      <c r="I272" s="5">
        <f t="shared" si="44"/>
        <v>192</v>
      </c>
      <c r="J272">
        <v>9779</v>
      </c>
      <c r="K272">
        <f t="shared" si="47"/>
        <v>9980.6</v>
      </c>
      <c r="L272" s="11">
        <f t="shared" si="45"/>
        <v>0.62708754822252111</v>
      </c>
      <c r="M272" s="5">
        <f t="shared" si="46"/>
        <v>191</v>
      </c>
      <c r="N272">
        <v>10536</v>
      </c>
      <c r="O272">
        <f t="shared" si="48"/>
        <v>10316.6</v>
      </c>
      <c r="P272" s="11">
        <f t="shared" si="49"/>
        <v>0.59271728639058696</v>
      </c>
      <c r="Q272" s="5">
        <f t="shared" si="50"/>
        <v>192</v>
      </c>
      <c r="S272">
        <v>187</v>
      </c>
      <c r="T272">
        <v>10468</v>
      </c>
      <c r="U272">
        <v>458</v>
      </c>
    </row>
    <row r="273" spans="1:21" x14ac:dyDescent="0.25">
      <c r="A273" s="3">
        <v>43576</v>
      </c>
      <c r="D273" s="4"/>
      <c r="F273">
        <v>9303</v>
      </c>
      <c r="G273">
        <f t="shared" si="42"/>
        <v>9590.2000000000007</v>
      </c>
      <c r="H273" s="4">
        <f t="shared" si="43"/>
        <v>0.53256994346768549</v>
      </c>
      <c r="I273" s="5">
        <f t="shared" si="44"/>
        <v>193</v>
      </c>
      <c r="J273">
        <v>9808</v>
      </c>
      <c r="K273">
        <f t="shared" si="47"/>
        <v>9903.7999999999993</v>
      </c>
      <c r="L273" s="11">
        <f t="shared" si="45"/>
        <v>0.62226215458852208</v>
      </c>
      <c r="M273" s="5">
        <f t="shared" si="46"/>
        <v>192</v>
      </c>
      <c r="N273">
        <v>10843</v>
      </c>
      <c r="O273">
        <f t="shared" si="48"/>
        <v>10397</v>
      </c>
      <c r="P273" s="11">
        <f t="shared" si="49"/>
        <v>0.5973364894057086</v>
      </c>
      <c r="Q273" s="5">
        <f t="shared" si="50"/>
        <v>193</v>
      </c>
      <c r="S273">
        <v>188</v>
      </c>
      <c r="T273">
        <v>10417</v>
      </c>
      <c r="U273">
        <v>458</v>
      </c>
    </row>
    <row r="274" spans="1:21" x14ac:dyDescent="0.25">
      <c r="A274" s="3">
        <v>43577</v>
      </c>
      <c r="D274" s="4"/>
      <c r="F274">
        <v>9252</v>
      </c>
      <c r="G274">
        <f t="shared" si="42"/>
        <v>9526.7999999999993</v>
      </c>
      <c r="H274" s="4">
        <f t="shared" si="43"/>
        <v>0.5290491686751001</v>
      </c>
      <c r="I274" s="5">
        <f t="shared" si="44"/>
        <v>194</v>
      </c>
      <c r="J274">
        <v>9729</v>
      </c>
      <c r="K274">
        <f t="shared" si="47"/>
        <v>9763.4</v>
      </c>
      <c r="L274" s="11">
        <f t="shared" si="45"/>
        <v>0.61344073185136783</v>
      </c>
      <c r="M274" s="5">
        <f t="shared" si="46"/>
        <v>193</v>
      </c>
      <c r="N274">
        <v>9960</v>
      </c>
      <c r="O274">
        <f t="shared" si="48"/>
        <v>10413.6</v>
      </c>
      <c r="P274" s="11">
        <f t="shared" si="49"/>
        <v>0.59829020545111922</v>
      </c>
      <c r="Q274" s="5">
        <f t="shared" si="50"/>
        <v>194</v>
      </c>
      <c r="S274">
        <v>189</v>
      </c>
      <c r="T274">
        <v>10267</v>
      </c>
      <c r="U274">
        <v>458</v>
      </c>
    </row>
    <row r="275" spans="1:21" x14ac:dyDescent="0.25">
      <c r="A275" s="3">
        <v>43578</v>
      </c>
      <c r="D275" s="4"/>
      <c r="F275">
        <v>9448</v>
      </c>
      <c r="G275">
        <f t="shared" si="42"/>
        <v>9428.4</v>
      </c>
      <c r="H275" s="4">
        <f t="shared" si="43"/>
        <v>0.52358474849228642</v>
      </c>
      <c r="I275" s="5">
        <f t="shared" si="44"/>
        <v>195</v>
      </c>
      <c r="J275">
        <v>9817</v>
      </c>
      <c r="K275">
        <f t="shared" si="47"/>
        <v>9768.2000000000007</v>
      </c>
      <c r="L275" s="11">
        <f t="shared" si="45"/>
        <v>0.61374231895349285</v>
      </c>
      <c r="M275" s="5">
        <f t="shared" si="46"/>
        <v>194</v>
      </c>
      <c r="N275">
        <v>10280</v>
      </c>
      <c r="O275">
        <f t="shared" si="48"/>
        <v>10337.799999999999</v>
      </c>
      <c r="P275" s="11">
        <f t="shared" si="49"/>
        <v>0.59393528519556926</v>
      </c>
      <c r="Q275" s="5">
        <f t="shared" si="50"/>
        <v>195</v>
      </c>
      <c r="S275">
        <v>190</v>
      </c>
      <c r="T275">
        <v>10195</v>
      </c>
      <c r="U275">
        <v>458</v>
      </c>
    </row>
    <row r="276" spans="1:21" x14ac:dyDescent="0.25">
      <c r="A276" s="3">
        <v>43579</v>
      </c>
      <c r="D276" s="4"/>
      <c r="F276">
        <v>9617</v>
      </c>
      <c r="G276">
        <f t="shared" si="42"/>
        <v>9505.4</v>
      </c>
      <c r="H276" s="4">
        <f t="shared" si="43"/>
        <v>0.5278607683507891</v>
      </c>
      <c r="I276" s="5">
        <f t="shared" si="44"/>
        <v>196</v>
      </c>
      <c r="J276">
        <v>9684</v>
      </c>
      <c r="K276">
        <f t="shared" si="47"/>
        <v>9685.4</v>
      </c>
      <c r="L276" s="11">
        <f t="shared" si="45"/>
        <v>0.60853994144183765</v>
      </c>
      <c r="M276" s="5">
        <f t="shared" si="46"/>
        <v>195</v>
      </c>
      <c r="N276">
        <v>10449</v>
      </c>
      <c r="O276">
        <f t="shared" si="48"/>
        <v>10186.200000000001</v>
      </c>
      <c r="P276" s="11">
        <f t="shared" si="49"/>
        <v>0.58522544468446946</v>
      </c>
      <c r="Q276" s="5">
        <f t="shared" si="50"/>
        <v>196</v>
      </c>
      <c r="S276">
        <v>191</v>
      </c>
      <c r="T276">
        <v>10149</v>
      </c>
      <c r="U276">
        <v>458</v>
      </c>
    </row>
    <row r="277" spans="1:21" x14ac:dyDescent="0.25">
      <c r="A277" s="3">
        <v>43580</v>
      </c>
      <c r="D277" s="4"/>
      <c r="F277">
        <v>9522</v>
      </c>
      <c r="G277">
        <f t="shared" si="42"/>
        <v>9645</v>
      </c>
      <c r="H277" s="4">
        <f t="shared" si="43"/>
        <v>0.53561313682152889</v>
      </c>
      <c r="I277" s="5">
        <f t="shared" si="44"/>
        <v>197</v>
      </c>
      <c r="J277">
        <v>9803</v>
      </c>
      <c r="K277">
        <f t="shared" si="47"/>
        <v>9524.6</v>
      </c>
      <c r="L277" s="11">
        <f t="shared" si="45"/>
        <v>0.5984367735206525</v>
      </c>
      <c r="M277" s="5">
        <f t="shared" si="46"/>
        <v>196</v>
      </c>
      <c r="N277">
        <v>10157</v>
      </c>
      <c r="O277">
        <f t="shared" si="48"/>
        <v>10170.6</v>
      </c>
      <c r="P277" s="11">
        <f t="shared" si="49"/>
        <v>0.58432918141287871</v>
      </c>
      <c r="Q277" s="5">
        <f t="shared" si="50"/>
        <v>197</v>
      </c>
      <c r="S277">
        <v>192</v>
      </c>
      <c r="T277">
        <v>10033</v>
      </c>
      <c r="U277">
        <v>458</v>
      </c>
    </row>
    <row r="278" spans="1:21" x14ac:dyDescent="0.25">
      <c r="A278" s="3">
        <v>43581</v>
      </c>
      <c r="D278" s="4"/>
      <c r="F278">
        <v>9688</v>
      </c>
      <c r="G278">
        <f t="shared" si="42"/>
        <v>9696.2000000000007</v>
      </c>
      <c r="H278" s="4">
        <f t="shared" si="43"/>
        <v>0.53845641236380604</v>
      </c>
      <c r="I278" s="5">
        <f t="shared" si="44"/>
        <v>198</v>
      </c>
      <c r="J278">
        <v>9394</v>
      </c>
      <c r="K278">
        <f t="shared" si="47"/>
        <v>9320.7999999999993</v>
      </c>
      <c r="L278" s="11">
        <f t="shared" si="45"/>
        <v>0.58563188780959796</v>
      </c>
      <c r="M278" s="5">
        <f t="shared" si="46"/>
        <v>197</v>
      </c>
      <c r="N278">
        <v>10085</v>
      </c>
      <c r="O278">
        <f t="shared" si="48"/>
        <v>10005.6</v>
      </c>
      <c r="P278" s="11">
        <f t="shared" si="49"/>
        <v>0.57484947373259188</v>
      </c>
      <c r="Q278" s="5">
        <f t="shared" si="50"/>
        <v>198</v>
      </c>
      <c r="S278">
        <v>193</v>
      </c>
      <c r="T278">
        <v>9917</v>
      </c>
      <c r="U278">
        <v>458</v>
      </c>
    </row>
    <row r="279" spans="1:21" x14ac:dyDescent="0.25">
      <c r="A279" s="3">
        <v>43582</v>
      </c>
      <c r="D279" s="4"/>
      <c r="F279">
        <v>9950</v>
      </c>
      <c r="G279">
        <f t="shared" si="42"/>
        <v>9616.6</v>
      </c>
      <c r="H279" s="4">
        <f t="shared" si="43"/>
        <v>0.53403600741917212</v>
      </c>
      <c r="I279" s="5">
        <f t="shared" si="44"/>
        <v>199</v>
      </c>
      <c r="J279">
        <v>8925</v>
      </c>
      <c r="K279">
        <f t="shared" si="47"/>
        <v>9202</v>
      </c>
      <c r="L279" s="11">
        <f t="shared" si="45"/>
        <v>0.57816760703200598</v>
      </c>
      <c r="M279" s="5">
        <f t="shared" si="46"/>
        <v>198</v>
      </c>
      <c r="N279">
        <v>9882</v>
      </c>
      <c r="O279">
        <f t="shared" si="48"/>
        <v>9770.2000000000007</v>
      </c>
      <c r="P279" s="11">
        <f t="shared" si="49"/>
        <v>0.56132509077538273</v>
      </c>
      <c r="Q279" s="5">
        <f t="shared" si="50"/>
        <v>199</v>
      </c>
      <c r="S279">
        <v>194</v>
      </c>
      <c r="T279">
        <v>9903</v>
      </c>
      <c r="U279">
        <v>458</v>
      </c>
    </row>
    <row r="280" spans="1:21" x14ac:dyDescent="0.25">
      <c r="A280" s="3">
        <v>43583</v>
      </c>
      <c r="D280" s="4"/>
      <c r="F280">
        <v>9704</v>
      </c>
      <c r="G280">
        <f t="shared" si="42"/>
        <v>9696.4</v>
      </c>
      <c r="H280" s="4">
        <f t="shared" si="43"/>
        <v>0.53846751890889299</v>
      </c>
      <c r="I280" s="5">
        <f t="shared" si="44"/>
        <v>200</v>
      </c>
      <c r="J280">
        <v>8798</v>
      </c>
      <c r="K280">
        <f t="shared" si="47"/>
        <v>9054</v>
      </c>
      <c r="L280" s="11">
        <f t="shared" si="45"/>
        <v>0.56886867138315389</v>
      </c>
      <c r="M280" s="5">
        <f t="shared" si="46"/>
        <v>199</v>
      </c>
      <c r="N280">
        <v>9455</v>
      </c>
      <c r="O280">
        <f t="shared" si="48"/>
        <v>9543.4</v>
      </c>
      <c r="P280" s="11">
        <f t="shared" si="49"/>
        <v>0.5482948016730248</v>
      </c>
      <c r="Q280" s="5">
        <f t="shared" si="50"/>
        <v>200</v>
      </c>
      <c r="S280">
        <v>195</v>
      </c>
      <c r="T280">
        <v>9817</v>
      </c>
      <c r="U280">
        <v>458</v>
      </c>
    </row>
    <row r="281" spans="1:21" x14ac:dyDescent="0.25">
      <c r="A281" s="3">
        <v>43584</v>
      </c>
      <c r="D281" s="4"/>
      <c r="F281">
        <v>9219</v>
      </c>
      <c r="G281">
        <f t="shared" si="42"/>
        <v>9787.6</v>
      </c>
      <c r="H281" s="4">
        <f t="shared" si="43"/>
        <v>0.54353210346857406</v>
      </c>
      <c r="I281" s="5">
        <f t="shared" si="44"/>
        <v>201</v>
      </c>
      <c r="J281">
        <v>9090</v>
      </c>
      <c r="K281">
        <f t="shared" si="47"/>
        <v>8978.4</v>
      </c>
      <c r="L281" s="11">
        <f t="shared" si="45"/>
        <v>0.56411867452468611</v>
      </c>
      <c r="M281" s="5">
        <f t="shared" si="46"/>
        <v>200</v>
      </c>
      <c r="N281">
        <v>9272</v>
      </c>
      <c r="O281">
        <f t="shared" si="48"/>
        <v>9388.7999999999993</v>
      </c>
      <c r="P281" s="11">
        <f t="shared" si="49"/>
        <v>0.53941260284046511</v>
      </c>
      <c r="Q281" s="5">
        <f t="shared" si="50"/>
        <v>201</v>
      </c>
      <c r="S281">
        <v>196</v>
      </c>
      <c r="T281">
        <v>9739</v>
      </c>
      <c r="U281">
        <v>458</v>
      </c>
    </row>
    <row r="282" spans="1:21" x14ac:dyDescent="0.25">
      <c r="A282" s="3">
        <v>43585</v>
      </c>
      <c r="D282" s="4"/>
      <c r="F282">
        <v>9921</v>
      </c>
      <c r="G282">
        <f t="shared" si="42"/>
        <v>9803.4</v>
      </c>
      <c r="H282" s="4">
        <f t="shared" si="43"/>
        <v>0.54440952053044855</v>
      </c>
      <c r="I282" s="5">
        <f t="shared" si="44"/>
        <v>202</v>
      </c>
      <c r="J282">
        <v>9063</v>
      </c>
      <c r="K282">
        <f t="shared" si="47"/>
        <v>9022.2000000000007</v>
      </c>
      <c r="L282" s="11">
        <f t="shared" si="45"/>
        <v>0.56687065683157623</v>
      </c>
      <c r="M282" s="5">
        <f t="shared" si="46"/>
        <v>201</v>
      </c>
      <c r="N282">
        <v>9023</v>
      </c>
      <c r="O282">
        <f t="shared" si="48"/>
        <v>9185.2000000000007</v>
      </c>
      <c r="P282" s="11">
        <f t="shared" si="49"/>
        <v>0.52771521809072952</v>
      </c>
      <c r="Q282" s="5">
        <f t="shared" si="50"/>
        <v>202</v>
      </c>
      <c r="S282">
        <v>197</v>
      </c>
      <c r="T282">
        <v>9712</v>
      </c>
      <c r="U282">
        <v>458</v>
      </c>
    </row>
    <row r="283" spans="1:21" x14ac:dyDescent="0.25">
      <c r="A283" s="3">
        <v>43586</v>
      </c>
      <c r="D283" s="4"/>
      <c r="F283">
        <v>10144</v>
      </c>
      <c r="G283">
        <f t="shared" si="42"/>
        <v>9804</v>
      </c>
      <c r="H283" s="4">
        <f t="shared" si="43"/>
        <v>0.54444284016570965</v>
      </c>
      <c r="I283" s="5">
        <f t="shared" si="44"/>
        <v>203</v>
      </c>
      <c r="J283">
        <v>9016</v>
      </c>
      <c r="K283">
        <f t="shared" si="47"/>
        <v>9152.6</v>
      </c>
      <c r="L283" s="11">
        <f t="shared" si="45"/>
        <v>0.57506377310597023</v>
      </c>
      <c r="M283" s="5">
        <f t="shared" si="46"/>
        <v>202</v>
      </c>
      <c r="N283">
        <v>9312</v>
      </c>
      <c r="O283">
        <f t="shared" si="48"/>
        <v>8995.7999999999993</v>
      </c>
      <c r="P283" s="11">
        <f t="shared" si="49"/>
        <v>0.51683366272923659</v>
      </c>
      <c r="Q283" s="5">
        <f t="shared" si="50"/>
        <v>203</v>
      </c>
      <c r="S283">
        <v>198</v>
      </c>
      <c r="T283">
        <v>9635</v>
      </c>
      <c r="U283">
        <v>458</v>
      </c>
    </row>
    <row r="284" spans="1:21" x14ac:dyDescent="0.25">
      <c r="A284" s="3">
        <v>43587</v>
      </c>
      <c r="D284" s="4"/>
      <c r="F284">
        <v>10029</v>
      </c>
      <c r="G284">
        <f t="shared" si="42"/>
        <v>9838.2000000000007</v>
      </c>
      <c r="H284" s="4">
        <f t="shared" si="43"/>
        <v>0.54634205937558999</v>
      </c>
      <c r="I284" s="5">
        <f t="shared" si="44"/>
        <v>204</v>
      </c>
      <c r="J284">
        <v>9144</v>
      </c>
      <c r="K284">
        <f t="shared" si="47"/>
        <v>9165.1</v>
      </c>
      <c r="L284" s="11">
        <f t="shared" si="45"/>
        <v>0.57584915618442056</v>
      </c>
      <c r="M284" s="5">
        <f t="shared" si="46"/>
        <v>203</v>
      </c>
      <c r="N284">
        <v>8864</v>
      </c>
      <c r="O284">
        <f t="shared" si="48"/>
        <v>8885.4</v>
      </c>
      <c r="P284" s="11">
        <f t="shared" si="49"/>
        <v>0.51049087649951741</v>
      </c>
      <c r="Q284" s="5">
        <f t="shared" si="50"/>
        <v>204</v>
      </c>
      <c r="S284">
        <v>199</v>
      </c>
      <c r="T284">
        <v>9480</v>
      </c>
      <c r="U284">
        <v>458</v>
      </c>
    </row>
    <row r="285" spans="1:21" x14ac:dyDescent="0.25">
      <c r="A285" s="3">
        <v>43588</v>
      </c>
      <c r="D285" s="4"/>
      <c r="F285">
        <v>9707</v>
      </c>
      <c r="G285">
        <f t="shared" si="42"/>
        <v>9739.2000000000007</v>
      </c>
      <c r="H285" s="4">
        <f t="shared" si="43"/>
        <v>0.54084431955751522</v>
      </c>
      <c r="I285" s="5">
        <f t="shared" si="44"/>
        <v>205</v>
      </c>
      <c r="J285">
        <v>9450</v>
      </c>
      <c r="K285">
        <f t="shared" si="47"/>
        <v>9183</v>
      </c>
      <c r="L285" s="11">
        <f t="shared" si="45"/>
        <v>0.57697382475276149</v>
      </c>
      <c r="M285" s="5">
        <f t="shared" si="46"/>
        <v>204</v>
      </c>
      <c r="N285">
        <v>8508</v>
      </c>
      <c r="O285">
        <f t="shared" si="48"/>
        <v>8824.4</v>
      </c>
      <c r="P285" s="11">
        <f t="shared" si="49"/>
        <v>0.50698625729650226</v>
      </c>
      <c r="Q285" s="5">
        <f t="shared" si="50"/>
        <v>205</v>
      </c>
      <c r="S285">
        <v>200</v>
      </c>
      <c r="T285">
        <v>9406</v>
      </c>
      <c r="U285">
        <v>458</v>
      </c>
    </row>
    <row r="286" spans="1:21" x14ac:dyDescent="0.25">
      <c r="A286" s="3">
        <v>43589</v>
      </c>
      <c r="D286" s="4"/>
      <c r="F286">
        <v>9390</v>
      </c>
      <c r="G286">
        <f t="shared" si="42"/>
        <v>9694.2000000000007</v>
      </c>
      <c r="H286" s="4">
        <f t="shared" si="43"/>
        <v>0.53834534691293578</v>
      </c>
      <c r="I286" s="5">
        <f t="shared" si="44"/>
        <v>206</v>
      </c>
      <c r="J286">
        <f>18305/2</f>
        <v>9152.5</v>
      </c>
      <c r="K286">
        <f t="shared" si="47"/>
        <v>9129.5</v>
      </c>
      <c r="L286" s="11">
        <f t="shared" si="45"/>
        <v>0.57361238517699398</v>
      </c>
      <c r="M286" s="5">
        <f t="shared" si="46"/>
        <v>205</v>
      </c>
      <c r="N286">
        <v>8720</v>
      </c>
      <c r="O286">
        <f t="shared" si="48"/>
        <v>8698.6</v>
      </c>
      <c r="P286" s="11">
        <f t="shared" si="49"/>
        <v>0.4997586983499564</v>
      </c>
      <c r="Q286" s="5">
        <f t="shared" si="50"/>
        <v>206</v>
      </c>
      <c r="S286">
        <v>201</v>
      </c>
      <c r="T286">
        <v>9400</v>
      </c>
      <c r="U286">
        <v>458</v>
      </c>
    </row>
    <row r="287" spans="1:21" x14ac:dyDescent="0.25">
      <c r="A287" s="3">
        <v>43590</v>
      </c>
      <c r="D287" s="4"/>
      <c r="F287">
        <v>9426</v>
      </c>
      <c r="G287">
        <f t="shared" si="42"/>
        <v>9576.6</v>
      </c>
      <c r="H287" s="4">
        <f t="shared" si="43"/>
        <v>0.53181469840176809</v>
      </c>
      <c r="I287" s="5">
        <f t="shared" si="44"/>
        <v>207</v>
      </c>
      <c r="J287">
        <f>18305/2</f>
        <v>9152.5</v>
      </c>
      <c r="K287">
        <f t="shared" si="47"/>
        <v>9050.4</v>
      </c>
      <c r="L287" s="11">
        <f t="shared" si="45"/>
        <v>0.56864248105656012</v>
      </c>
      <c r="M287" s="5">
        <f t="shared" si="46"/>
        <v>206</v>
      </c>
      <c r="N287">
        <v>8718</v>
      </c>
      <c r="O287">
        <f t="shared" si="48"/>
        <v>8636</v>
      </c>
      <c r="P287" s="11">
        <f t="shared" si="49"/>
        <v>0.49616215470882941</v>
      </c>
      <c r="Q287" s="5">
        <f t="shared" si="50"/>
        <v>207</v>
      </c>
      <c r="S287">
        <v>202</v>
      </c>
      <c r="T287">
        <v>9380</v>
      </c>
      <c r="U287">
        <v>458</v>
      </c>
    </row>
    <row r="288" spans="1:21" x14ac:dyDescent="0.25">
      <c r="A288" s="3">
        <v>43591</v>
      </c>
      <c r="D288" s="4"/>
      <c r="F288">
        <v>9919</v>
      </c>
      <c r="G288">
        <f t="shared" si="42"/>
        <v>9150.6</v>
      </c>
      <c r="H288" s="4">
        <f t="shared" si="43"/>
        <v>0.508157757366416</v>
      </c>
      <c r="I288" s="5">
        <f t="shared" si="44"/>
        <v>208</v>
      </c>
      <c r="J288">
        <f>17497/2</f>
        <v>8748.5</v>
      </c>
      <c r="K288">
        <f t="shared" si="47"/>
        <v>8822.7000000000007</v>
      </c>
      <c r="L288" s="11">
        <f t="shared" si="45"/>
        <v>0.55433594289950872</v>
      </c>
      <c r="M288" s="5">
        <f t="shared" si="46"/>
        <v>207</v>
      </c>
      <c r="N288">
        <v>8683</v>
      </c>
      <c r="O288">
        <f t="shared" si="48"/>
        <v>8726.2000000000007</v>
      </c>
      <c r="P288" s="11">
        <f t="shared" si="49"/>
        <v>0.50134439490738625</v>
      </c>
      <c r="Q288" s="5">
        <f t="shared" si="50"/>
        <v>208</v>
      </c>
      <c r="S288">
        <v>203</v>
      </c>
      <c r="T288">
        <v>9322</v>
      </c>
      <c r="U288">
        <v>458</v>
      </c>
    </row>
    <row r="289" spans="1:21" x14ac:dyDescent="0.25">
      <c r="A289" s="3">
        <v>43592</v>
      </c>
      <c r="D289" s="4"/>
      <c r="F289">
        <v>9441</v>
      </c>
      <c r="G289">
        <f t="shared" si="42"/>
        <v>8999.4</v>
      </c>
      <c r="H289" s="4">
        <f t="shared" si="43"/>
        <v>0.499761209280629</v>
      </c>
      <c r="I289" s="5">
        <f t="shared" si="44"/>
        <v>209</v>
      </c>
      <c r="J289">
        <f>17497/2</f>
        <v>8748.5</v>
      </c>
      <c r="K289">
        <f t="shared" si="47"/>
        <v>8654.5</v>
      </c>
      <c r="L289" s="11">
        <f t="shared" si="45"/>
        <v>0.54376782819588088</v>
      </c>
      <c r="M289" s="5">
        <f t="shared" si="46"/>
        <v>208</v>
      </c>
      <c r="N289">
        <v>8551</v>
      </c>
      <c r="O289">
        <f t="shared" si="48"/>
        <v>8843.6</v>
      </c>
      <c r="P289" s="11">
        <f t="shared" si="49"/>
        <v>0.50808935055384485</v>
      </c>
      <c r="Q289" s="5">
        <f t="shared" si="50"/>
        <v>209</v>
      </c>
      <c r="S289">
        <v>204</v>
      </c>
      <c r="T289">
        <v>9302</v>
      </c>
      <c r="U289">
        <v>458</v>
      </c>
    </row>
    <row r="290" spans="1:21" x14ac:dyDescent="0.25">
      <c r="A290" s="3">
        <v>43593</v>
      </c>
      <c r="D290" s="4"/>
      <c r="F290">
        <v>7577</v>
      </c>
      <c r="G290">
        <f t="shared" si="42"/>
        <v>8747.4</v>
      </c>
      <c r="H290" s="4">
        <f t="shared" si="43"/>
        <v>0.48576696247098411</v>
      </c>
      <c r="I290" s="5">
        <f t="shared" si="44"/>
        <v>210</v>
      </c>
      <c r="J290">
        <f>16623/2</f>
        <v>8311.5</v>
      </c>
      <c r="K290">
        <f t="shared" si="47"/>
        <v>8521.1</v>
      </c>
      <c r="L290" s="11">
        <f t="shared" si="45"/>
        <v>0.53538621998265878</v>
      </c>
      <c r="M290" s="5">
        <f t="shared" si="46"/>
        <v>209</v>
      </c>
      <c r="N290">
        <v>8959</v>
      </c>
      <c r="O290">
        <f t="shared" si="48"/>
        <v>9084</v>
      </c>
      <c r="P290" s="11">
        <f t="shared" si="49"/>
        <v>0.52190099738015361</v>
      </c>
      <c r="Q290" s="5">
        <f t="shared" si="50"/>
        <v>210</v>
      </c>
      <c r="S290">
        <v>205</v>
      </c>
      <c r="T290">
        <v>9231</v>
      </c>
      <c r="U290">
        <v>458</v>
      </c>
    </row>
    <row r="291" spans="1:21" x14ac:dyDescent="0.25">
      <c r="A291" s="3">
        <v>43594</v>
      </c>
      <c r="D291" s="4"/>
      <c r="F291">
        <v>8634</v>
      </c>
      <c r="G291">
        <f t="shared" si="42"/>
        <v>8171.6</v>
      </c>
      <c r="H291" s="4">
        <f t="shared" si="43"/>
        <v>0.45379121916545417</v>
      </c>
      <c r="I291" s="5">
        <f t="shared" si="44"/>
        <v>211</v>
      </c>
      <c r="J291">
        <f>16623/2</f>
        <v>8311.5</v>
      </c>
      <c r="K291">
        <f t="shared" si="47"/>
        <v>8468.5</v>
      </c>
      <c r="L291" s="11">
        <f t="shared" si="45"/>
        <v>0.53208132798853969</v>
      </c>
      <c r="M291" s="5">
        <f t="shared" si="46"/>
        <v>210</v>
      </c>
      <c r="N291">
        <v>9307</v>
      </c>
      <c r="O291">
        <f t="shared" si="48"/>
        <v>8730</v>
      </c>
      <c r="P291" s="11">
        <f t="shared" si="49"/>
        <v>0.50156271544790187</v>
      </c>
      <c r="Q291" s="5">
        <f t="shared" si="50"/>
        <v>211</v>
      </c>
      <c r="S291">
        <v>206</v>
      </c>
      <c r="T291">
        <v>9148</v>
      </c>
      <c r="U291">
        <v>458</v>
      </c>
    </row>
    <row r="292" spans="1:21" x14ac:dyDescent="0.25">
      <c r="A292" s="3">
        <v>43595</v>
      </c>
      <c r="D292" s="4"/>
      <c r="F292">
        <v>8166</v>
      </c>
      <c r="G292">
        <f t="shared" si="42"/>
        <v>7671.2</v>
      </c>
      <c r="H292" s="4">
        <f t="shared" si="43"/>
        <v>0.42600264335773069</v>
      </c>
      <c r="I292" s="5">
        <f t="shared" si="44"/>
        <v>212</v>
      </c>
      <c r="J292">
        <f>16971/2</f>
        <v>8485.5</v>
      </c>
      <c r="K292">
        <f t="shared" si="47"/>
        <v>8362.2000000000007</v>
      </c>
      <c r="L292" s="11">
        <f t="shared" si="45"/>
        <v>0.52540243028939804</v>
      </c>
      <c r="M292" s="5">
        <f t="shared" si="46"/>
        <v>211</v>
      </c>
      <c r="N292">
        <v>9920</v>
      </c>
      <c r="O292">
        <f t="shared" si="48"/>
        <v>8708.6</v>
      </c>
      <c r="P292" s="11">
        <f t="shared" si="49"/>
        <v>0.50033322608815556</v>
      </c>
      <c r="Q292" s="5">
        <f t="shared" si="50"/>
        <v>212</v>
      </c>
      <c r="S292">
        <v>207</v>
      </c>
      <c r="T292">
        <v>9012</v>
      </c>
      <c r="U292">
        <v>458</v>
      </c>
    </row>
    <row r="293" spans="1:21" x14ac:dyDescent="0.25">
      <c r="A293" s="3">
        <v>43596</v>
      </c>
      <c r="D293" s="4"/>
      <c r="F293">
        <v>7040</v>
      </c>
      <c r="G293">
        <f t="shared" si="42"/>
        <v>7543.6</v>
      </c>
      <c r="H293" s="4">
        <f t="shared" si="43"/>
        <v>0.41891666759221208</v>
      </c>
      <c r="I293" s="5">
        <f t="shared" si="44"/>
        <v>213</v>
      </c>
      <c r="J293">
        <f>16971/2</f>
        <v>8485.5</v>
      </c>
      <c r="K293">
        <f t="shared" si="47"/>
        <v>8343.2999999999993</v>
      </c>
      <c r="L293" s="11">
        <f t="shared" si="45"/>
        <v>0.52421493107478101</v>
      </c>
      <c r="M293" s="5">
        <f t="shared" si="46"/>
        <v>212</v>
      </c>
      <c r="N293">
        <v>6913</v>
      </c>
      <c r="O293">
        <f t="shared" si="48"/>
        <v>7996</v>
      </c>
      <c r="P293" s="11">
        <f t="shared" si="49"/>
        <v>0.45939237946408057</v>
      </c>
      <c r="Q293" s="5">
        <f t="shared" si="50"/>
        <v>213</v>
      </c>
      <c r="S293">
        <v>208</v>
      </c>
      <c r="T293">
        <v>8844</v>
      </c>
      <c r="U293">
        <v>458</v>
      </c>
    </row>
    <row r="294" spans="1:21" x14ac:dyDescent="0.25">
      <c r="A294" s="3">
        <v>43597</v>
      </c>
      <c r="D294" s="4"/>
      <c r="F294">
        <f>13878/2</f>
        <v>6939</v>
      </c>
      <c r="G294">
        <f t="shared" si="42"/>
        <v>7226.1</v>
      </c>
      <c r="H294" s="4">
        <f t="shared" si="43"/>
        <v>0.40128502726656817</v>
      </c>
      <c r="I294" s="5">
        <f t="shared" si="44"/>
        <v>214</v>
      </c>
      <c r="J294">
        <f>16434/2</f>
        <v>8217</v>
      </c>
      <c r="K294">
        <f t="shared" si="47"/>
        <v>8127.2</v>
      </c>
      <c r="L294" s="11">
        <f t="shared" si="45"/>
        <v>0.51063722841453152</v>
      </c>
      <c r="M294" s="5">
        <f t="shared" si="46"/>
        <v>213</v>
      </c>
      <c r="N294">
        <v>8444</v>
      </c>
      <c r="O294">
        <f t="shared" si="48"/>
        <v>8101.2</v>
      </c>
      <c r="P294" s="11">
        <f t="shared" si="49"/>
        <v>0.46543641126993612</v>
      </c>
      <c r="Q294" s="5">
        <f t="shared" si="50"/>
        <v>214</v>
      </c>
      <c r="S294">
        <v>209</v>
      </c>
      <c r="T294">
        <v>8788</v>
      </c>
      <c r="U294">
        <v>458</v>
      </c>
    </row>
    <row r="295" spans="1:21" x14ac:dyDescent="0.25">
      <c r="A295" s="3">
        <v>43598</v>
      </c>
      <c r="D295" s="4"/>
      <c r="F295">
        <f>13878/2</f>
        <v>6939</v>
      </c>
      <c r="G295">
        <f t="shared" si="42"/>
        <v>7002.2</v>
      </c>
      <c r="H295" s="4">
        <f t="shared" si="43"/>
        <v>0.3888512500416495</v>
      </c>
      <c r="I295" s="5">
        <f t="shared" si="44"/>
        <v>215</v>
      </c>
      <c r="J295">
        <f>16434/2</f>
        <v>8217</v>
      </c>
      <c r="K295">
        <f t="shared" si="47"/>
        <v>7876.3</v>
      </c>
      <c r="L295" s="11">
        <f t="shared" si="45"/>
        <v>0.49487301926387617</v>
      </c>
      <c r="M295" s="5">
        <f t="shared" si="46"/>
        <v>214</v>
      </c>
      <c r="N295">
        <v>5396</v>
      </c>
      <c r="O295">
        <f t="shared" si="48"/>
        <v>7719.4</v>
      </c>
      <c r="P295" s="11">
        <f t="shared" si="49"/>
        <v>0.44350094222549064</v>
      </c>
      <c r="Q295" s="5">
        <f t="shared" si="50"/>
        <v>215</v>
      </c>
      <c r="S295">
        <v>210</v>
      </c>
      <c r="T295">
        <v>8767</v>
      </c>
      <c r="U295">
        <v>458</v>
      </c>
    </row>
    <row r="296" spans="1:21" x14ac:dyDescent="0.25">
      <c r="A296" s="3">
        <v>43599</v>
      </c>
      <c r="D296" s="4"/>
      <c r="F296">
        <f>14093/2</f>
        <v>7046.5</v>
      </c>
      <c r="G296">
        <f t="shared" si="42"/>
        <v>6965.4</v>
      </c>
      <c r="H296" s="4">
        <f t="shared" si="43"/>
        <v>0.38680764574563786</v>
      </c>
      <c r="I296" s="5">
        <f t="shared" si="44"/>
        <v>216</v>
      </c>
      <c r="J296">
        <f>14462/2</f>
        <v>7231</v>
      </c>
      <c r="K296">
        <f t="shared" si="47"/>
        <v>7608</v>
      </c>
      <c r="L296" s="11">
        <f t="shared" si="45"/>
        <v>0.47801555686801794</v>
      </c>
      <c r="M296" s="5">
        <f t="shared" si="46"/>
        <v>215</v>
      </c>
      <c r="N296">
        <v>9833</v>
      </c>
      <c r="O296">
        <f t="shared" si="48"/>
        <v>7829</v>
      </c>
      <c r="P296" s="11">
        <f t="shared" si="49"/>
        <v>0.44979776623615392</v>
      </c>
      <c r="Q296" s="5">
        <f t="shared" si="50"/>
        <v>216</v>
      </c>
      <c r="S296">
        <v>211</v>
      </c>
      <c r="T296">
        <v>8421</v>
      </c>
      <c r="U296">
        <v>458</v>
      </c>
    </row>
    <row r="297" spans="1:21" x14ac:dyDescent="0.25">
      <c r="A297" s="3">
        <v>43600</v>
      </c>
      <c r="D297" s="4"/>
      <c r="F297">
        <f>14093/2</f>
        <v>7046.5</v>
      </c>
      <c r="G297">
        <f t="shared" si="42"/>
        <v>6948.8</v>
      </c>
      <c r="H297" s="4">
        <f t="shared" si="43"/>
        <v>0.38588580250341525</v>
      </c>
      <c r="I297" s="5">
        <f t="shared" si="44"/>
        <v>217</v>
      </c>
      <c r="J297">
        <f>14462/2</f>
        <v>7231</v>
      </c>
      <c r="K297">
        <f t="shared" si="47"/>
        <v>7393.4</v>
      </c>
      <c r="L297" s="11">
        <f t="shared" si="45"/>
        <v>0.46453210017718244</v>
      </c>
      <c r="M297" s="5">
        <f t="shared" si="46"/>
        <v>216</v>
      </c>
      <c r="N297">
        <v>8011</v>
      </c>
      <c r="O297">
        <f t="shared" si="48"/>
        <v>7565.6</v>
      </c>
      <c r="P297" s="11">
        <f t="shared" si="49"/>
        <v>0.434664705611987</v>
      </c>
      <c r="Q297" s="5">
        <f t="shared" si="50"/>
        <v>217</v>
      </c>
      <c r="S297">
        <v>212</v>
      </c>
      <c r="T297">
        <v>8241</v>
      </c>
      <c r="U297">
        <v>458</v>
      </c>
    </row>
    <row r="298" spans="1:21" x14ac:dyDescent="0.25">
      <c r="A298" s="3">
        <v>43601</v>
      </c>
      <c r="D298" s="4"/>
      <c r="F298">
        <f>13712/2</f>
        <v>6856</v>
      </c>
      <c r="G298">
        <f t="shared" si="42"/>
        <v>6718.7</v>
      </c>
      <c r="H298" s="4">
        <f t="shared" si="43"/>
        <v>0.37310772238079898</v>
      </c>
      <c r="I298" s="5">
        <f t="shared" si="44"/>
        <v>218</v>
      </c>
      <c r="J298">
        <f>14288/2</f>
        <v>7144</v>
      </c>
      <c r="K298">
        <f t="shared" si="47"/>
        <v>7200.8</v>
      </c>
      <c r="L298" s="11">
        <f t="shared" si="45"/>
        <v>0.45243091770441957</v>
      </c>
      <c r="M298" s="5">
        <f t="shared" si="46"/>
        <v>217</v>
      </c>
      <c r="N298">
        <v>7461</v>
      </c>
      <c r="O298">
        <f t="shared" si="48"/>
        <v>7659</v>
      </c>
      <c r="P298" s="11">
        <f t="shared" si="49"/>
        <v>0.44003079468676753</v>
      </c>
      <c r="Q298" s="5">
        <f t="shared" si="50"/>
        <v>218</v>
      </c>
      <c r="S298">
        <v>213</v>
      </c>
      <c r="T298">
        <v>7889</v>
      </c>
      <c r="U298">
        <v>458</v>
      </c>
    </row>
    <row r="299" spans="1:21" x14ac:dyDescent="0.25">
      <c r="A299" s="3">
        <v>43602</v>
      </c>
      <c r="D299" s="4"/>
      <c r="F299">
        <f>13712/2</f>
        <v>6856</v>
      </c>
      <c r="G299">
        <f t="shared" si="42"/>
        <v>6467.1</v>
      </c>
      <c r="H299" s="4">
        <f t="shared" si="43"/>
        <v>0.35913568866132811</v>
      </c>
      <c r="I299" s="5">
        <f t="shared" si="44"/>
        <v>219</v>
      </c>
      <c r="J299">
        <f>14288/2</f>
        <v>7144</v>
      </c>
      <c r="K299">
        <f t="shared" si="47"/>
        <v>7205.4</v>
      </c>
      <c r="L299" s="11">
        <f t="shared" si="45"/>
        <v>0.45271993867728921</v>
      </c>
      <c r="M299" s="5">
        <f t="shared" si="46"/>
        <v>218</v>
      </c>
      <c r="N299">
        <v>7127</v>
      </c>
      <c r="O299">
        <f t="shared" si="48"/>
        <v>6641.4</v>
      </c>
      <c r="P299" s="11">
        <f t="shared" si="49"/>
        <v>0.38156685204761687</v>
      </c>
      <c r="Q299" s="5">
        <f t="shared" si="50"/>
        <v>219</v>
      </c>
      <c r="S299">
        <v>214</v>
      </c>
      <c r="T299">
        <v>7735</v>
      </c>
      <c r="U299">
        <v>458</v>
      </c>
    </row>
    <row r="300" spans="1:21" x14ac:dyDescent="0.25">
      <c r="A300" s="3">
        <v>43603</v>
      </c>
      <c r="D300" s="4"/>
      <c r="F300">
        <f>11577/2</f>
        <v>5788.5</v>
      </c>
      <c r="G300">
        <f t="shared" si="42"/>
        <v>6002.1</v>
      </c>
      <c r="H300" s="4">
        <f t="shared" si="43"/>
        <v>0.33331297133400711</v>
      </c>
      <c r="I300" s="5">
        <f t="shared" si="44"/>
        <v>220</v>
      </c>
      <c r="J300">
        <f>14508/2</f>
        <v>7254</v>
      </c>
      <c r="K300">
        <f t="shared" si="47"/>
        <v>6844.4</v>
      </c>
      <c r="L300" s="11">
        <f t="shared" si="45"/>
        <v>0.43003807537164329</v>
      </c>
      <c r="M300" s="5">
        <f t="shared" si="46"/>
        <v>219</v>
      </c>
      <c r="N300">
        <v>5863</v>
      </c>
      <c r="O300">
        <f t="shared" si="48"/>
        <v>5978.2</v>
      </c>
      <c r="P300" s="11">
        <f t="shared" si="49"/>
        <v>0.34346417245024591</v>
      </c>
      <c r="Q300" s="5">
        <f t="shared" si="50"/>
        <v>220</v>
      </c>
      <c r="S300">
        <v>215</v>
      </c>
      <c r="T300">
        <v>7443</v>
      </c>
      <c r="U300">
        <v>458</v>
      </c>
    </row>
    <row r="301" spans="1:21" x14ac:dyDescent="0.25">
      <c r="A301" s="3">
        <v>43604</v>
      </c>
      <c r="D301" s="4"/>
      <c r="F301">
        <f>11577/2</f>
        <v>5788.5</v>
      </c>
      <c r="G301">
        <f t="shared" si="42"/>
        <v>5575.2</v>
      </c>
      <c r="H301" s="4">
        <f t="shared" si="43"/>
        <v>0.30960605084576337</v>
      </c>
      <c r="I301" s="5">
        <f t="shared" si="44"/>
        <v>221</v>
      </c>
      <c r="J301">
        <f>14508/2</f>
        <v>7254</v>
      </c>
      <c r="K301">
        <f t="shared" si="47"/>
        <v>6500.8</v>
      </c>
      <c r="L301" s="11">
        <f t="shared" si="45"/>
        <v>0.40844946531120024</v>
      </c>
      <c r="M301" s="5">
        <f t="shared" si="46"/>
        <v>220</v>
      </c>
      <c r="N301">
        <v>4745</v>
      </c>
      <c r="O301">
        <f t="shared" si="48"/>
        <v>5311</v>
      </c>
      <c r="P301" s="11">
        <f t="shared" si="49"/>
        <v>0.30513168175759531</v>
      </c>
      <c r="Q301" s="5">
        <f t="shared" si="50"/>
        <v>221</v>
      </c>
      <c r="S301">
        <v>216</v>
      </c>
      <c r="T301">
        <v>7396</v>
      </c>
      <c r="U301">
        <v>458</v>
      </c>
    </row>
    <row r="302" spans="1:21" x14ac:dyDescent="0.25">
      <c r="A302" s="3">
        <v>43605</v>
      </c>
      <c r="D302" s="4"/>
      <c r="F302">
        <f>9443/2</f>
        <v>4721.5</v>
      </c>
      <c r="G302">
        <f t="shared" si="42"/>
        <v>4613.5</v>
      </c>
      <c r="H302" s="4">
        <f t="shared" si="43"/>
        <v>0.25620022879482879</v>
      </c>
      <c r="I302" s="5">
        <f t="shared" si="44"/>
        <v>222</v>
      </c>
      <c r="J302">
        <f>10852/2</f>
        <v>5426</v>
      </c>
      <c r="K302">
        <f t="shared" si="47"/>
        <v>6055.3</v>
      </c>
      <c r="L302" s="11">
        <f t="shared" si="45"/>
        <v>0.38045841239522993</v>
      </c>
      <c r="M302" s="5">
        <f t="shared" si="46"/>
        <v>221</v>
      </c>
      <c r="N302">
        <v>4695</v>
      </c>
      <c r="O302">
        <f t="shared" si="48"/>
        <v>4710.6000000000004</v>
      </c>
      <c r="P302" s="11">
        <f t="shared" si="49"/>
        <v>0.2706370363561153</v>
      </c>
      <c r="Q302" s="5">
        <f t="shared" si="50"/>
        <v>222</v>
      </c>
      <c r="S302">
        <v>217</v>
      </c>
      <c r="T302">
        <v>7238</v>
      </c>
      <c r="U302">
        <v>458</v>
      </c>
    </row>
    <row r="303" spans="1:21" x14ac:dyDescent="0.25">
      <c r="A303" s="3">
        <v>43606</v>
      </c>
      <c r="D303" s="4"/>
      <c r="F303">
        <f>9443/2</f>
        <v>4721.5</v>
      </c>
      <c r="G303">
        <f t="shared" si="42"/>
        <v>3865.3</v>
      </c>
      <c r="H303" s="4">
        <f t="shared" si="43"/>
        <v>0.21465064362428779</v>
      </c>
      <c r="I303" s="5">
        <f t="shared" si="44"/>
        <v>223</v>
      </c>
      <c r="J303">
        <f>10852/2</f>
        <v>5426</v>
      </c>
      <c r="K303">
        <f t="shared" si="47"/>
        <v>5587.8</v>
      </c>
      <c r="L303" s="11">
        <f t="shared" si="45"/>
        <v>0.35108508526118704</v>
      </c>
      <c r="M303" s="5">
        <f t="shared" si="46"/>
        <v>222</v>
      </c>
      <c r="N303">
        <f>8250/2</f>
        <v>4125</v>
      </c>
      <c r="O303">
        <f t="shared" si="48"/>
        <v>3856.4</v>
      </c>
      <c r="P303" s="11">
        <f t="shared" si="49"/>
        <v>0.22156087695913962</v>
      </c>
      <c r="Q303" s="5">
        <f t="shared" si="50"/>
        <v>223</v>
      </c>
      <c r="S303">
        <v>218</v>
      </c>
      <c r="T303">
        <v>7194</v>
      </c>
      <c r="U303">
        <v>458</v>
      </c>
    </row>
    <row r="304" spans="1:21" x14ac:dyDescent="0.25">
      <c r="A304" s="3">
        <v>43607</v>
      </c>
      <c r="D304" s="4"/>
      <c r="F304">
        <f>4095/2</f>
        <v>2047.5</v>
      </c>
      <c r="G304">
        <f t="shared" si="42"/>
        <v>3063.5</v>
      </c>
      <c r="H304" s="4">
        <f t="shared" si="43"/>
        <v>0.17012450437042548</v>
      </c>
      <c r="I304" s="5">
        <f t="shared" si="44"/>
        <v>224</v>
      </c>
      <c r="J304">
        <f>9833/2</f>
        <v>4916.5</v>
      </c>
      <c r="K304">
        <f t="shared" si="47"/>
        <v>5057.7</v>
      </c>
      <c r="L304" s="11">
        <f t="shared" si="45"/>
        <v>0.31777855967026475</v>
      </c>
      <c r="M304" s="5">
        <f t="shared" si="46"/>
        <v>223</v>
      </c>
      <c r="N304">
        <f>8250/2</f>
        <v>4125</v>
      </c>
      <c r="O304">
        <f t="shared" si="48"/>
        <v>3225.8</v>
      </c>
      <c r="P304" s="11">
        <f t="shared" si="49"/>
        <v>0.18533115778829803</v>
      </c>
      <c r="Q304" s="5">
        <f t="shared" si="50"/>
        <v>224</v>
      </c>
      <c r="S304">
        <v>219</v>
      </c>
      <c r="T304">
        <v>6651</v>
      </c>
      <c r="U304">
        <v>458</v>
      </c>
    </row>
    <row r="305" spans="1:21" x14ac:dyDescent="0.25">
      <c r="A305" s="3">
        <v>43608</v>
      </c>
      <c r="D305" s="4"/>
      <c r="F305">
        <f>4095/2</f>
        <v>2047.5</v>
      </c>
      <c r="G305">
        <f t="shared" si="42"/>
        <v>2475.1</v>
      </c>
      <c r="H305" s="4">
        <f t="shared" si="43"/>
        <v>0.13744904872441327</v>
      </c>
      <c r="I305" s="5">
        <f t="shared" si="44"/>
        <v>225</v>
      </c>
      <c r="J305">
        <f>9833/2</f>
        <v>4916.5</v>
      </c>
      <c r="K305">
        <f t="shared" si="47"/>
        <v>4893.2</v>
      </c>
      <c r="L305" s="11">
        <f t="shared" si="45"/>
        <v>0.30744291835785825</v>
      </c>
      <c r="M305" s="5">
        <f t="shared" si="46"/>
        <v>224</v>
      </c>
      <c r="N305">
        <f>3184/2</f>
        <v>1592</v>
      </c>
      <c r="O305">
        <f t="shared" si="48"/>
        <v>2588.9</v>
      </c>
      <c r="P305" s="11">
        <f t="shared" si="49"/>
        <v>0.14873948614239096</v>
      </c>
      <c r="Q305" s="5">
        <f t="shared" si="50"/>
        <v>225</v>
      </c>
      <c r="S305">
        <v>220</v>
      </c>
      <c r="T305">
        <v>6160</v>
      </c>
      <c r="U305">
        <v>458</v>
      </c>
    </row>
    <row r="306" spans="1:21" x14ac:dyDescent="0.25">
      <c r="A306" s="3">
        <v>43609</v>
      </c>
      <c r="D306" s="4"/>
      <c r="F306">
        <f>3559/2</f>
        <v>1779.5</v>
      </c>
      <c r="G306">
        <f t="shared" si="42"/>
        <v>1913.5</v>
      </c>
      <c r="H306" s="4">
        <f t="shared" si="43"/>
        <v>0.10626187012006175</v>
      </c>
      <c r="I306" s="5">
        <f t="shared" si="44"/>
        <v>226</v>
      </c>
      <c r="J306">
        <f>9207/2</f>
        <v>4603.5</v>
      </c>
      <c r="K306">
        <f t="shared" si="47"/>
        <v>4481.8</v>
      </c>
      <c r="L306" s="11">
        <f t="shared" si="45"/>
        <v>0.28159439047990048</v>
      </c>
      <c r="M306" s="5">
        <f t="shared" si="46"/>
        <v>225</v>
      </c>
      <c r="N306">
        <f>3184/2</f>
        <v>1592</v>
      </c>
      <c r="O306">
        <f t="shared" si="48"/>
        <v>2066</v>
      </c>
      <c r="P306" s="11">
        <f t="shared" si="49"/>
        <v>0.11869743071195478</v>
      </c>
      <c r="Q306" s="5">
        <f t="shared" si="50"/>
        <v>226</v>
      </c>
      <c r="S306">
        <v>221</v>
      </c>
      <c r="T306">
        <v>5647</v>
      </c>
      <c r="U306">
        <v>458</v>
      </c>
    </row>
    <row r="307" spans="1:21" x14ac:dyDescent="0.25">
      <c r="A307" s="3">
        <v>43610</v>
      </c>
      <c r="D307" s="4"/>
      <c r="F307">
        <f>3559/2</f>
        <v>1779.5</v>
      </c>
      <c r="G307">
        <f t="shared" si="42"/>
        <v>1868.8333333333333</v>
      </c>
      <c r="H307" s="4">
        <f t="shared" si="43"/>
        <v>0.10378140838396066</v>
      </c>
      <c r="I307" s="5">
        <f t="shared" si="44"/>
        <v>227</v>
      </c>
      <c r="J307">
        <f>9207/2</f>
        <v>4603.5</v>
      </c>
      <c r="K307">
        <f t="shared" si="47"/>
        <v>4172.3</v>
      </c>
      <c r="L307" s="11">
        <f t="shared" si="45"/>
        <v>0.26214830545746998</v>
      </c>
      <c r="M307" s="5">
        <f t="shared" si="46"/>
        <v>226</v>
      </c>
      <c r="N307">
        <f>3021/2</f>
        <v>1510.5</v>
      </c>
      <c r="O307">
        <f t="shared" si="48"/>
        <v>1551.25</v>
      </c>
      <c r="P307" s="11">
        <f t="shared" si="49"/>
        <v>8.9123615388150945E-2</v>
      </c>
      <c r="Q307" s="5">
        <f t="shared" si="50"/>
        <v>227</v>
      </c>
      <c r="S307">
        <v>222</v>
      </c>
      <c r="T307">
        <v>4971</v>
      </c>
      <c r="U307">
        <v>458</v>
      </c>
    </row>
    <row r="308" spans="1:21" x14ac:dyDescent="0.25">
      <c r="A308" s="3">
        <v>43611</v>
      </c>
      <c r="D308" s="4"/>
      <c r="J308">
        <f>6738/2</f>
        <v>3369</v>
      </c>
      <c r="K308">
        <f t="shared" si="47"/>
        <v>3986.25</v>
      </c>
      <c r="L308" s="11">
        <f t="shared" si="45"/>
        <v>0.250458663717815</v>
      </c>
      <c r="M308" s="5">
        <f t="shared" si="46"/>
        <v>227</v>
      </c>
      <c r="N308">
        <f>3021/2</f>
        <v>1510.5</v>
      </c>
      <c r="O308">
        <f t="shared" si="48"/>
        <v>1537.6666666666667</v>
      </c>
      <c r="P308" s="11">
        <f t="shared" si="49"/>
        <v>8.834321521043037E-2</v>
      </c>
      <c r="Q308" s="5">
        <f t="shared" si="50"/>
        <v>228</v>
      </c>
      <c r="S308">
        <v>223</v>
      </c>
      <c r="T308">
        <v>4260</v>
      </c>
      <c r="U308">
        <v>458</v>
      </c>
    </row>
    <row r="309" spans="1:21" x14ac:dyDescent="0.25">
      <c r="A309" s="3">
        <v>43612</v>
      </c>
      <c r="D309" s="4"/>
      <c r="J309">
        <f>6738/2</f>
        <v>3369</v>
      </c>
      <c r="K309">
        <f t="shared" si="47"/>
        <v>3780.5</v>
      </c>
      <c r="L309" s="11">
        <f t="shared" si="45"/>
        <v>0.23753125824652233</v>
      </c>
      <c r="M309" s="5">
        <f t="shared" si="46"/>
        <v>228</v>
      </c>
      <c r="S309">
        <v>224</v>
      </c>
      <c r="T309">
        <v>2864</v>
      </c>
      <c r="U309">
        <v>561</v>
      </c>
    </row>
    <row r="310" spans="1:21" x14ac:dyDescent="0.25">
      <c r="A310" s="3">
        <v>43613</v>
      </c>
      <c r="D310" s="4"/>
      <c r="S310">
        <v>225</v>
      </c>
      <c r="T310">
        <v>2251</v>
      </c>
      <c r="U310">
        <v>561</v>
      </c>
    </row>
    <row r="311" spans="1:21" x14ac:dyDescent="0.25">
      <c r="A311" s="3">
        <v>43614</v>
      </c>
      <c r="D311" s="4"/>
      <c r="S311">
        <v>226</v>
      </c>
      <c r="T311">
        <v>1709</v>
      </c>
      <c r="U311">
        <v>561</v>
      </c>
    </row>
    <row r="312" spans="1:21" x14ac:dyDescent="0.25">
      <c r="A312" s="3">
        <v>43615</v>
      </c>
      <c r="D312" s="4"/>
    </row>
    <row r="313" spans="1:21" x14ac:dyDescent="0.25">
      <c r="A313" s="3">
        <v>43616</v>
      </c>
      <c r="D313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5374-08C4-4C97-99DB-7E7D20FAB2BA}">
  <dimension ref="A1:D315"/>
  <sheetViews>
    <sheetView workbookViewId="0">
      <selection activeCell="E22" sqref="E22"/>
    </sheetView>
  </sheetViews>
  <sheetFormatPr defaultRowHeight="15" x14ac:dyDescent="0.25"/>
  <sheetData>
    <row r="1" spans="1:4" x14ac:dyDescent="0.25">
      <c r="A1" t="s">
        <v>31</v>
      </c>
    </row>
    <row r="2" spans="1:4" x14ac:dyDescent="0.25">
      <c r="A2" t="s">
        <v>1</v>
      </c>
      <c r="B2" t="s">
        <v>2</v>
      </c>
      <c r="C2" t="s">
        <v>28</v>
      </c>
    </row>
    <row r="3" spans="1:4" x14ac:dyDescent="0.25">
      <c r="A3" t="s">
        <v>30</v>
      </c>
      <c r="B3" t="s">
        <v>4</v>
      </c>
      <c r="C3" t="s">
        <v>4</v>
      </c>
    </row>
    <row r="4" spans="1:4" x14ac:dyDescent="0.25">
      <c r="A4">
        <v>24</v>
      </c>
      <c r="B4">
        <v>2237</v>
      </c>
      <c r="C4">
        <v>944</v>
      </c>
      <c r="D4" s="12">
        <f>AVERAGE(C4:C311)/AVERAGE(B4:B311)</f>
        <v>4.750020043987823E-2</v>
      </c>
    </row>
    <row r="5" spans="1:4" x14ac:dyDescent="0.25">
      <c r="A5">
        <v>25</v>
      </c>
      <c r="B5">
        <v>1172</v>
      </c>
      <c r="C5">
        <v>667</v>
      </c>
    </row>
    <row r="6" spans="1:4" x14ac:dyDescent="0.25">
      <c r="A6">
        <v>26</v>
      </c>
      <c r="B6">
        <v>1314</v>
      </c>
      <c r="C6">
        <v>667</v>
      </c>
    </row>
    <row r="7" spans="1:4" x14ac:dyDescent="0.25">
      <c r="A7">
        <v>27</v>
      </c>
      <c r="B7">
        <v>1157</v>
      </c>
      <c r="C7">
        <v>545</v>
      </c>
    </row>
    <row r="8" spans="1:4" x14ac:dyDescent="0.25">
      <c r="A8">
        <v>28</v>
      </c>
      <c r="B8">
        <v>1341</v>
      </c>
      <c r="C8">
        <v>545</v>
      </c>
    </row>
    <row r="9" spans="1:4" x14ac:dyDescent="0.25">
      <c r="A9">
        <v>29</v>
      </c>
      <c r="B9">
        <v>1741</v>
      </c>
      <c r="C9">
        <v>545</v>
      </c>
    </row>
    <row r="10" spans="1:4" x14ac:dyDescent="0.25">
      <c r="A10">
        <v>30</v>
      </c>
      <c r="B10">
        <v>1894</v>
      </c>
      <c r="C10">
        <v>545</v>
      </c>
    </row>
    <row r="11" spans="1:4" x14ac:dyDescent="0.25">
      <c r="A11">
        <v>31</v>
      </c>
      <c r="B11">
        <v>2381</v>
      </c>
      <c r="C11">
        <v>545</v>
      </c>
    </row>
    <row r="12" spans="1:4" x14ac:dyDescent="0.25">
      <c r="A12">
        <v>32</v>
      </c>
      <c r="B12">
        <v>2607</v>
      </c>
      <c r="C12">
        <v>545</v>
      </c>
    </row>
    <row r="13" spans="1:4" x14ac:dyDescent="0.25">
      <c r="A13">
        <v>33</v>
      </c>
      <c r="B13">
        <v>3047</v>
      </c>
      <c r="C13">
        <v>545</v>
      </c>
    </row>
    <row r="14" spans="1:4" x14ac:dyDescent="0.25">
      <c r="A14">
        <v>34</v>
      </c>
      <c r="B14">
        <v>2465</v>
      </c>
      <c r="C14">
        <v>667</v>
      </c>
    </row>
    <row r="15" spans="1:4" x14ac:dyDescent="0.25">
      <c r="A15">
        <v>35</v>
      </c>
      <c r="B15">
        <v>3538</v>
      </c>
      <c r="C15">
        <v>545</v>
      </c>
    </row>
    <row r="16" spans="1:4" x14ac:dyDescent="0.25">
      <c r="A16">
        <v>36</v>
      </c>
      <c r="B16">
        <v>3538</v>
      </c>
      <c r="C16">
        <v>545</v>
      </c>
    </row>
    <row r="17" spans="1:3" x14ac:dyDescent="0.25">
      <c r="A17">
        <v>37</v>
      </c>
      <c r="B17">
        <v>4467</v>
      </c>
      <c r="C17">
        <v>545</v>
      </c>
    </row>
    <row r="18" spans="1:3" x14ac:dyDescent="0.25">
      <c r="A18">
        <v>38</v>
      </c>
      <c r="B18">
        <v>4642</v>
      </c>
      <c r="C18">
        <v>545</v>
      </c>
    </row>
    <row r="19" spans="1:3" x14ac:dyDescent="0.25">
      <c r="A19">
        <v>39</v>
      </c>
      <c r="B19">
        <v>5273</v>
      </c>
      <c r="C19">
        <v>545</v>
      </c>
    </row>
    <row r="20" spans="1:3" x14ac:dyDescent="0.25">
      <c r="A20">
        <v>40</v>
      </c>
      <c r="B20">
        <v>5587</v>
      </c>
      <c r="C20">
        <v>545</v>
      </c>
    </row>
    <row r="21" spans="1:3" x14ac:dyDescent="0.25">
      <c r="A21">
        <v>41</v>
      </c>
      <c r="B21">
        <v>6094</v>
      </c>
      <c r="C21">
        <v>545</v>
      </c>
    </row>
    <row r="22" spans="1:3" x14ac:dyDescent="0.25">
      <c r="A22">
        <v>42</v>
      </c>
      <c r="B22">
        <v>6231</v>
      </c>
      <c r="C22">
        <v>545</v>
      </c>
    </row>
    <row r="23" spans="1:3" x14ac:dyDescent="0.25">
      <c r="A23">
        <v>43</v>
      </c>
      <c r="B23">
        <v>6852</v>
      </c>
      <c r="C23">
        <v>545</v>
      </c>
    </row>
    <row r="24" spans="1:3" x14ac:dyDescent="0.25">
      <c r="A24">
        <v>44</v>
      </c>
      <c r="B24">
        <v>7147</v>
      </c>
      <c r="C24">
        <v>545</v>
      </c>
    </row>
    <row r="25" spans="1:3" x14ac:dyDescent="0.25">
      <c r="A25">
        <v>45</v>
      </c>
      <c r="B25">
        <v>7658</v>
      </c>
      <c r="C25">
        <v>545</v>
      </c>
    </row>
    <row r="26" spans="1:3" x14ac:dyDescent="0.25">
      <c r="A26">
        <v>46</v>
      </c>
      <c r="B26">
        <v>7960</v>
      </c>
      <c r="C26">
        <v>545</v>
      </c>
    </row>
    <row r="27" spans="1:3" x14ac:dyDescent="0.25">
      <c r="A27">
        <v>47</v>
      </c>
      <c r="B27">
        <v>8252</v>
      </c>
      <c r="C27">
        <v>545</v>
      </c>
    </row>
    <row r="28" spans="1:3" x14ac:dyDescent="0.25">
      <c r="A28">
        <v>48</v>
      </c>
      <c r="B28">
        <v>8464</v>
      </c>
      <c r="C28">
        <v>545</v>
      </c>
    </row>
    <row r="29" spans="1:3" x14ac:dyDescent="0.25">
      <c r="A29">
        <v>49</v>
      </c>
      <c r="B29">
        <v>8848</v>
      </c>
      <c r="C29">
        <v>545</v>
      </c>
    </row>
    <row r="30" spans="1:3" x14ac:dyDescent="0.25">
      <c r="A30">
        <v>50</v>
      </c>
      <c r="B30">
        <v>8921</v>
      </c>
      <c r="C30">
        <v>545</v>
      </c>
    </row>
    <row r="31" spans="1:3" x14ac:dyDescent="0.25">
      <c r="A31">
        <v>51</v>
      </c>
      <c r="B31">
        <v>9483</v>
      </c>
      <c r="C31">
        <v>545</v>
      </c>
    </row>
    <row r="32" spans="1:3" x14ac:dyDescent="0.25">
      <c r="A32">
        <v>52</v>
      </c>
      <c r="B32">
        <v>9765</v>
      </c>
      <c r="C32">
        <v>545</v>
      </c>
    </row>
    <row r="33" spans="1:3" x14ac:dyDescent="0.25">
      <c r="A33">
        <v>53</v>
      </c>
      <c r="B33">
        <v>10149</v>
      </c>
      <c r="C33">
        <v>545</v>
      </c>
    </row>
    <row r="34" spans="1:3" x14ac:dyDescent="0.25">
      <c r="A34">
        <v>54</v>
      </c>
      <c r="B34">
        <v>10125</v>
      </c>
      <c r="C34">
        <v>545</v>
      </c>
    </row>
    <row r="35" spans="1:3" x14ac:dyDescent="0.25">
      <c r="A35">
        <v>55</v>
      </c>
      <c r="B35">
        <v>10538</v>
      </c>
      <c r="C35">
        <v>545</v>
      </c>
    </row>
    <row r="36" spans="1:3" x14ac:dyDescent="0.25">
      <c r="A36">
        <v>56</v>
      </c>
      <c r="B36">
        <v>10885</v>
      </c>
      <c r="C36">
        <v>545</v>
      </c>
    </row>
    <row r="37" spans="1:3" x14ac:dyDescent="0.25">
      <c r="A37">
        <v>57</v>
      </c>
      <c r="B37">
        <v>10489</v>
      </c>
      <c r="C37">
        <v>545</v>
      </c>
    </row>
    <row r="38" spans="1:3" x14ac:dyDescent="0.25">
      <c r="A38">
        <v>58</v>
      </c>
      <c r="B38">
        <v>11140</v>
      </c>
      <c r="C38">
        <v>545</v>
      </c>
    </row>
    <row r="39" spans="1:3" x14ac:dyDescent="0.25">
      <c r="A39">
        <v>59</v>
      </c>
      <c r="B39">
        <v>11208</v>
      </c>
      <c r="C39">
        <v>545</v>
      </c>
    </row>
    <row r="40" spans="1:3" x14ac:dyDescent="0.25">
      <c r="A40">
        <v>60</v>
      </c>
      <c r="B40">
        <v>11430</v>
      </c>
      <c r="C40">
        <v>545</v>
      </c>
    </row>
    <row r="41" spans="1:3" x14ac:dyDescent="0.25">
      <c r="A41">
        <v>61</v>
      </c>
      <c r="B41">
        <v>11492</v>
      </c>
      <c r="C41">
        <v>545</v>
      </c>
    </row>
    <row r="42" spans="1:3" x14ac:dyDescent="0.25">
      <c r="A42">
        <v>62</v>
      </c>
      <c r="B42">
        <v>11822</v>
      </c>
      <c r="C42">
        <v>545</v>
      </c>
    </row>
    <row r="43" spans="1:3" x14ac:dyDescent="0.25">
      <c r="A43">
        <v>63</v>
      </c>
      <c r="B43">
        <v>11826</v>
      </c>
      <c r="C43">
        <v>545</v>
      </c>
    </row>
    <row r="44" spans="1:3" x14ac:dyDescent="0.25">
      <c r="A44">
        <v>64</v>
      </c>
      <c r="B44">
        <v>12117</v>
      </c>
      <c r="C44">
        <v>545</v>
      </c>
    </row>
    <row r="45" spans="1:3" x14ac:dyDescent="0.25">
      <c r="A45">
        <v>65</v>
      </c>
      <c r="B45">
        <v>12360</v>
      </c>
      <c r="C45">
        <v>545</v>
      </c>
    </row>
    <row r="46" spans="1:3" x14ac:dyDescent="0.25">
      <c r="A46">
        <v>66</v>
      </c>
      <c r="B46">
        <v>12361</v>
      </c>
      <c r="C46">
        <v>545</v>
      </c>
    </row>
    <row r="47" spans="1:3" x14ac:dyDescent="0.25">
      <c r="A47">
        <v>67</v>
      </c>
      <c r="B47">
        <v>12272</v>
      </c>
      <c r="C47">
        <v>545</v>
      </c>
    </row>
    <row r="48" spans="1:3" x14ac:dyDescent="0.25">
      <c r="A48">
        <v>68</v>
      </c>
      <c r="B48">
        <v>12922</v>
      </c>
      <c r="C48">
        <v>545</v>
      </c>
    </row>
    <row r="49" spans="1:3" x14ac:dyDescent="0.25">
      <c r="A49">
        <v>69</v>
      </c>
      <c r="B49">
        <v>12640</v>
      </c>
      <c r="C49">
        <v>545</v>
      </c>
    </row>
    <row r="50" spans="1:3" x14ac:dyDescent="0.25">
      <c r="A50">
        <v>70</v>
      </c>
      <c r="B50">
        <v>13093</v>
      </c>
      <c r="C50">
        <v>545</v>
      </c>
    </row>
    <row r="51" spans="1:3" x14ac:dyDescent="0.25">
      <c r="A51">
        <v>71</v>
      </c>
      <c r="B51">
        <v>13268</v>
      </c>
      <c r="C51">
        <v>545</v>
      </c>
    </row>
    <row r="52" spans="1:3" x14ac:dyDescent="0.25">
      <c r="A52">
        <v>72</v>
      </c>
      <c r="B52">
        <v>13743</v>
      </c>
      <c r="C52">
        <v>545</v>
      </c>
    </row>
    <row r="53" spans="1:3" x14ac:dyDescent="0.25">
      <c r="A53">
        <v>73</v>
      </c>
      <c r="B53">
        <v>13463</v>
      </c>
      <c r="C53">
        <v>545</v>
      </c>
    </row>
    <row r="54" spans="1:3" x14ac:dyDescent="0.25">
      <c r="A54">
        <v>74</v>
      </c>
      <c r="B54">
        <v>13854</v>
      </c>
      <c r="C54">
        <v>545</v>
      </c>
    </row>
    <row r="55" spans="1:3" x14ac:dyDescent="0.25">
      <c r="A55">
        <v>75</v>
      </c>
      <c r="B55">
        <v>13592</v>
      </c>
      <c r="C55">
        <v>545</v>
      </c>
    </row>
    <row r="56" spans="1:3" x14ac:dyDescent="0.25">
      <c r="A56">
        <v>76</v>
      </c>
      <c r="B56">
        <v>14103</v>
      </c>
      <c r="C56">
        <v>545</v>
      </c>
    </row>
    <row r="57" spans="1:3" x14ac:dyDescent="0.25">
      <c r="A57">
        <v>77</v>
      </c>
      <c r="B57">
        <v>14256</v>
      </c>
      <c r="C57">
        <v>545</v>
      </c>
    </row>
    <row r="58" spans="1:3" x14ac:dyDescent="0.25">
      <c r="A58">
        <v>78</v>
      </c>
      <c r="B58">
        <v>14296</v>
      </c>
      <c r="C58">
        <v>545</v>
      </c>
    </row>
    <row r="59" spans="1:3" x14ac:dyDescent="0.25">
      <c r="A59">
        <v>79</v>
      </c>
      <c r="B59">
        <v>14404</v>
      </c>
      <c r="C59">
        <v>545</v>
      </c>
    </row>
    <row r="60" spans="1:3" x14ac:dyDescent="0.25">
      <c r="A60">
        <v>80</v>
      </c>
      <c r="B60">
        <v>14653</v>
      </c>
      <c r="C60">
        <v>545</v>
      </c>
    </row>
    <row r="61" spans="1:3" x14ac:dyDescent="0.25">
      <c r="A61">
        <v>81</v>
      </c>
      <c r="B61">
        <v>15111</v>
      </c>
      <c r="C61">
        <v>545</v>
      </c>
    </row>
    <row r="62" spans="1:3" x14ac:dyDescent="0.25">
      <c r="A62">
        <v>82</v>
      </c>
      <c r="B62">
        <v>15323</v>
      </c>
      <c r="C62">
        <v>667</v>
      </c>
    </row>
    <row r="63" spans="1:3" x14ac:dyDescent="0.25">
      <c r="A63">
        <v>83</v>
      </c>
      <c r="B63">
        <v>15140</v>
      </c>
      <c r="C63">
        <v>545</v>
      </c>
    </row>
    <row r="64" spans="1:3" x14ac:dyDescent="0.25">
      <c r="A64">
        <v>84</v>
      </c>
      <c r="B64">
        <v>15422</v>
      </c>
      <c r="C64">
        <v>545</v>
      </c>
    </row>
    <row r="65" spans="1:3" x14ac:dyDescent="0.25">
      <c r="A65">
        <v>85</v>
      </c>
      <c r="B65">
        <v>15403</v>
      </c>
      <c r="C65">
        <v>545</v>
      </c>
    </row>
    <row r="66" spans="1:3" x14ac:dyDescent="0.25">
      <c r="A66">
        <v>86</v>
      </c>
      <c r="B66">
        <v>15734</v>
      </c>
      <c r="C66">
        <v>545</v>
      </c>
    </row>
    <row r="67" spans="1:3" x14ac:dyDescent="0.25">
      <c r="A67">
        <v>87</v>
      </c>
      <c r="B67">
        <v>16048</v>
      </c>
      <c r="C67">
        <v>545</v>
      </c>
    </row>
    <row r="68" spans="1:3" x14ac:dyDescent="0.25">
      <c r="A68">
        <v>88</v>
      </c>
      <c r="B68">
        <v>15554</v>
      </c>
      <c r="C68">
        <v>545</v>
      </c>
    </row>
    <row r="69" spans="1:3" x14ac:dyDescent="0.25">
      <c r="A69">
        <v>89</v>
      </c>
      <c r="B69">
        <v>16017</v>
      </c>
      <c r="C69">
        <v>545</v>
      </c>
    </row>
    <row r="70" spans="1:3" x14ac:dyDescent="0.25">
      <c r="A70">
        <v>90</v>
      </c>
      <c r="B70">
        <v>15774</v>
      </c>
      <c r="C70">
        <v>545</v>
      </c>
    </row>
    <row r="71" spans="1:3" x14ac:dyDescent="0.25">
      <c r="A71">
        <v>91</v>
      </c>
      <c r="B71">
        <v>15583</v>
      </c>
      <c r="C71">
        <v>545</v>
      </c>
    </row>
    <row r="72" spans="1:3" x14ac:dyDescent="0.25">
      <c r="A72">
        <v>92</v>
      </c>
      <c r="B72">
        <v>15953</v>
      </c>
      <c r="C72">
        <v>545</v>
      </c>
    </row>
    <row r="73" spans="1:3" x14ac:dyDescent="0.25">
      <c r="A73">
        <v>93</v>
      </c>
      <c r="B73">
        <v>15827</v>
      </c>
      <c r="C73">
        <v>545</v>
      </c>
    </row>
    <row r="74" spans="1:3" x14ac:dyDescent="0.25">
      <c r="A74">
        <v>94</v>
      </c>
      <c r="B74">
        <v>16141</v>
      </c>
      <c r="C74">
        <v>545</v>
      </c>
    </row>
    <row r="75" spans="1:3" x14ac:dyDescent="0.25">
      <c r="A75">
        <v>95</v>
      </c>
      <c r="B75">
        <v>16150</v>
      </c>
      <c r="C75">
        <v>545</v>
      </c>
    </row>
    <row r="76" spans="1:3" x14ac:dyDescent="0.25">
      <c r="A76">
        <v>96</v>
      </c>
      <c r="B76">
        <v>16382</v>
      </c>
      <c r="C76">
        <v>545</v>
      </c>
    </row>
    <row r="77" spans="1:3" x14ac:dyDescent="0.25">
      <c r="A77">
        <v>97</v>
      </c>
      <c r="B77">
        <v>16287</v>
      </c>
      <c r="C77">
        <v>545</v>
      </c>
    </row>
    <row r="78" spans="1:3" x14ac:dyDescent="0.25">
      <c r="A78">
        <v>98</v>
      </c>
      <c r="B78">
        <v>16676</v>
      </c>
      <c r="C78">
        <v>545</v>
      </c>
    </row>
    <row r="79" spans="1:3" x14ac:dyDescent="0.25">
      <c r="A79">
        <v>99</v>
      </c>
      <c r="B79">
        <v>16824</v>
      </c>
      <c r="C79">
        <v>545</v>
      </c>
    </row>
    <row r="80" spans="1:3" x14ac:dyDescent="0.25">
      <c r="A80">
        <v>100</v>
      </c>
      <c r="B80">
        <v>16702</v>
      </c>
      <c r="C80">
        <v>545</v>
      </c>
    </row>
    <row r="81" spans="1:3" x14ac:dyDescent="0.25">
      <c r="A81">
        <v>101</v>
      </c>
      <c r="B81">
        <v>16635</v>
      </c>
      <c r="C81">
        <v>545</v>
      </c>
    </row>
    <row r="82" spans="1:3" x14ac:dyDescent="0.25">
      <c r="A82">
        <v>102</v>
      </c>
      <c r="B82">
        <v>17096</v>
      </c>
      <c r="C82">
        <v>545</v>
      </c>
    </row>
    <row r="83" spans="1:3" x14ac:dyDescent="0.25">
      <c r="A83">
        <v>103</v>
      </c>
      <c r="B83">
        <v>17289</v>
      </c>
      <c r="C83">
        <v>545</v>
      </c>
    </row>
    <row r="84" spans="1:3" x14ac:dyDescent="0.25">
      <c r="A84">
        <v>104</v>
      </c>
      <c r="B84">
        <v>17376</v>
      </c>
      <c r="C84">
        <v>545</v>
      </c>
    </row>
    <row r="85" spans="1:3" x14ac:dyDescent="0.25">
      <c r="A85">
        <v>105</v>
      </c>
      <c r="B85">
        <v>17010</v>
      </c>
      <c r="C85">
        <v>545</v>
      </c>
    </row>
    <row r="86" spans="1:3" x14ac:dyDescent="0.25">
      <c r="A86">
        <v>106</v>
      </c>
      <c r="B86">
        <v>15850</v>
      </c>
      <c r="C86">
        <v>545</v>
      </c>
    </row>
    <row r="87" spans="1:3" x14ac:dyDescent="0.25">
      <c r="A87">
        <v>107</v>
      </c>
      <c r="B87">
        <v>16662</v>
      </c>
      <c r="C87">
        <v>545</v>
      </c>
    </row>
    <row r="88" spans="1:3" x14ac:dyDescent="0.25">
      <c r="A88">
        <v>108</v>
      </c>
      <c r="B88">
        <v>16390</v>
      </c>
      <c r="C88">
        <v>545</v>
      </c>
    </row>
    <row r="89" spans="1:3" x14ac:dyDescent="0.25">
      <c r="A89">
        <v>109</v>
      </c>
      <c r="B89">
        <v>16398</v>
      </c>
      <c r="C89">
        <v>545</v>
      </c>
    </row>
    <row r="90" spans="1:3" x14ac:dyDescent="0.25">
      <c r="A90">
        <v>110</v>
      </c>
      <c r="B90">
        <v>16741</v>
      </c>
      <c r="C90">
        <v>545</v>
      </c>
    </row>
    <row r="91" spans="1:3" x14ac:dyDescent="0.25">
      <c r="A91">
        <v>111</v>
      </c>
      <c r="B91">
        <v>16646</v>
      </c>
      <c r="C91">
        <v>545</v>
      </c>
    </row>
    <row r="92" spans="1:3" x14ac:dyDescent="0.25">
      <c r="A92">
        <v>112</v>
      </c>
      <c r="B92">
        <v>16271</v>
      </c>
      <c r="C92">
        <v>545</v>
      </c>
    </row>
    <row r="93" spans="1:3" x14ac:dyDescent="0.25">
      <c r="A93">
        <v>113</v>
      </c>
      <c r="B93">
        <v>16291</v>
      </c>
      <c r="C93">
        <v>545</v>
      </c>
    </row>
    <row r="94" spans="1:3" x14ac:dyDescent="0.25">
      <c r="A94">
        <v>114</v>
      </c>
      <c r="B94">
        <v>16158</v>
      </c>
      <c r="C94">
        <v>545</v>
      </c>
    </row>
    <row r="95" spans="1:3" x14ac:dyDescent="0.25">
      <c r="A95">
        <v>115</v>
      </c>
      <c r="B95">
        <v>16072</v>
      </c>
      <c r="C95">
        <v>545</v>
      </c>
    </row>
    <row r="96" spans="1:3" x14ac:dyDescent="0.25">
      <c r="A96">
        <v>116</v>
      </c>
      <c r="B96">
        <v>15825</v>
      </c>
      <c r="C96">
        <v>545</v>
      </c>
    </row>
    <row r="97" spans="1:3" x14ac:dyDescent="0.25">
      <c r="A97">
        <v>117</v>
      </c>
      <c r="B97">
        <v>16207</v>
      </c>
      <c r="C97">
        <v>545</v>
      </c>
    </row>
    <row r="98" spans="1:3" x14ac:dyDescent="0.25">
      <c r="A98">
        <v>118</v>
      </c>
      <c r="B98">
        <v>16251</v>
      </c>
      <c r="C98">
        <v>545</v>
      </c>
    </row>
    <row r="99" spans="1:3" x14ac:dyDescent="0.25">
      <c r="A99">
        <v>119</v>
      </c>
      <c r="B99">
        <v>16398</v>
      </c>
      <c r="C99">
        <v>545</v>
      </c>
    </row>
    <row r="100" spans="1:3" x14ac:dyDescent="0.25">
      <c r="A100">
        <v>120</v>
      </c>
      <c r="B100">
        <v>16148</v>
      </c>
      <c r="C100">
        <v>545</v>
      </c>
    </row>
    <row r="101" spans="1:3" x14ac:dyDescent="0.25">
      <c r="A101">
        <v>121</v>
      </c>
      <c r="B101">
        <v>16388</v>
      </c>
      <c r="C101">
        <v>545</v>
      </c>
    </row>
    <row r="102" spans="1:3" x14ac:dyDescent="0.25">
      <c r="A102">
        <v>122</v>
      </c>
      <c r="B102">
        <v>16104</v>
      </c>
      <c r="C102">
        <v>545</v>
      </c>
    </row>
    <row r="103" spans="1:3" x14ac:dyDescent="0.25">
      <c r="A103">
        <v>123</v>
      </c>
      <c r="B103">
        <v>16232</v>
      </c>
      <c r="C103">
        <v>545</v>
      </c>
    </row>
    <row r="104" spans="1:3" x14ac:dyDescent="0.25">
      <c r="A104">
        <v>124</v>
      </c>
      <c r="B104">
        <v>16142</v>
      </c>
      <c r="C104">
        <v>545</v>
      </c>
    </row>
    <row r="105" spans="1:3" x14ac:dyDescent="0.25">
      <c r="A105">
        <v>125</v>
      </c>
      <c r="B105">
        <v>16200</v>
      </c>
      <c r="C105">
        <v>545</v>
      </c>
    </row>
    <row r="106" spans="1:3" x14ac:dyDescent="0.25">
      <c r="A106">
        <v>126</v>
      </c>
      <c r="B106">
        <v>15622</v>
      </c>
      <c r="C106">
        <v>545</v>
      </c>
    </row>
    <row r="107" spans="1:3" x14ac:dyDescent="0.25">
      <c r="A107">
        <v>127</v>
      </c>
      <c r="B107">
        <v>15709</v>
      </c>
      <c r="C107">
        <v>545</v>
      </c>
    </row>
    <row r="108" spans="1:3" x14ac:dyDescent="0.25">
      <c r="A108">
        <v>128</v>
      </c>
      <c r="B108">
        <v>15508</v>
      </c>
      <c r="C108">
        <v>545</v>
      </c>
    </row>
    <row r="109" spans="1:3" x14ac:dyDescent="0.25">
      <c r="A109">
        <v>129</v>
      </c>
      <c r="B109">
        <v>16026</v>
      </c>
      <c r="C109">
        <v>545</v>
      </c>
    </row>
    <row r="110" spans="1:3" x14ac:dyDescent="0.25">
      <c r="A110">
        <v>130</v>
      </c>
      <c r="B110">
        <v>15780</v>
      </c>
      <c r="C110">
        <v>545</v>
      </c>
    </row>
    <row r="111" spans="1:3" x14ac:dyDescent="0.25">
      <c r="A111">
        <v>131</v>
      </c>
      <c r="B111">
        <v>16312</v>
      </c>
      <c r="C111">
        <v>545</v>
      </c>
    </row>
    <row r="112" spans="1:3" x14ac:dyDescent="0.25">
      <c r="A112">
        <v>132</v>
      </c>
      <c r="B112">
        <v>15965</v>
      </c>
      <c r="C112">
        <v>545</v>
      </c>
    </row>
    <row r="113" spans="1:3" x14ac:dyDescent="0.25">
      <c r="A113">
        <v>133</v>
      </c>
      <c r="B113">
        <v>16186</v>
      </c>
      <c r="C113">
        <v>545</v>
      </c>
    </row>
    <row r="114" spans="1:3" x14ac:dyDescent="0.25">
      <c r="A114">
        <v>134</v>
      </c>
      <c r="B114">
        <v>15387</v>
      </c>
      <c r="C114">
        <v>545</v>
      </c>
    </row>
    <row r="115" spans="1:3" x14ac:dyDescent="0.25">
      <c r="A115">
        <v>135</v>
      </c>
      <c r="B115">
        <v>15689</v>
      </c>
      <c r="C115">
        <v>545</v>
      </c>
    </row>
    <row r="116" spans="1:3" x14ac:dyDescent="0.25">
      <c r="A116">
        <v>136</v>
      </c>
      <c r="B116">
        <v>15481</v>
      </c>
      <c r="C116">
        <v>545</v>
      </c>
    </row>
    <row r="117" spans="1:3" x14ac:dyDescent="0.25">
      <c r="A117">
        <v>137</v>
      </c>
      <c r="B117">
        <v>15229</v>
      </c>
      <c r="C117">
        <v>545</v>
      </c>
    </row>
    <row r="118" spans="1:3" x14ac:dyDescent="0.25">
      <c r="A118">
        <v>138</v>
      </c>
      <c r="B118">
        <v>15397</v>
      </c>
      <c r="C118">
        <v>545</v>
      </c>
    </row>
    <row r="119" spans="1:3" x14ac:dyDescent="0.25">
      <c r="A119">
        <v>139</v>
      </c>
      <c r="B119">
        <v>15203</v>
      </c>
      <c r="C119">
        <v>545</v>
      </c>
    </row>
    <row r="120" spans="1:3" x14ac:dyDescent="0.25">
      <c r="A120">
        <v>140</v>
      </c>
      <c r="B120">
        <v>14766</v>
      </c>
      <c r="C120">
        <v>545</v>
      </c>
    </row>
    <row r="121" spans="1:3" x14ac:dyDescent="0.25">
      <c r="A121">
        <v>141</v>
      </c>
      <c r="B121">
        <v>15267</v>
      </c>
      <c r="C121">
        <v>545</v>
      </c>
    </row>
    <row r="122" spans="1:3" x14ac:dyDescent="0.25">
      <c r="A122">
        <v>142</v>
      </c>
      <c r="B122">
        <v>15318</v>
      </c>
      <c r="C122">
        <v>545</v>
      </c>
    </row>
    <row r="123" spans="1:3" x14ac:dyDescent="0.25">
      <c r="A123">
        <v>143</v>
      </c>
      <c r="B123">
        <v>15177</v>
      </c>
      <c r="C123">
        <v>545</v>
      </c>
    </row>
    <row r="124" spans="1:3" x14ac:dyDescent="0.25">
      <c r="A124">
        <v>144</v>
      </c>
      <c r="B124">
        <v>15028</v>
      </c>
      <c r="C124">
        <v>545</v>
      </c>
    </row>
    <row r="125" spans="1:3" x14ac:dyDescent="0.25">
      <c r="A125">
        <v>145</v>
      </c>
      <c r="B125">
        <v>14835</v>
      </c>
      <c r="C125">
        <v>545</v>
      </c>
    </row>
    <row r="126" spans="1:3" x14ac:dyDescent="0.25">
      <c r="A126">
        <v>146</v>
      </c>
      <c r="B126">
        <v>15131</v>
      </c>
      <c r="C126">
        <v>545</v>
      </c>
    </row>
    <row r="127" spans="1:3" x14ac:dyDescent="0.25">
      <c r="A127">
        <v>147</v>
      </c>
      <c r="B127">
        <v>15221</v>
      </c>
      <c r="C127">
        <v>545</v>
      </c>
    </row>
    <row r="128" spans="1:3" x14ac:dyDescent="0.25">
      <c r="A128">
        <v>148</v>
      </c>
      <c r="B128">
        <v>15167</v>
      </c>
      <c r="C128">
        <v>545</v>
      </c>
    </row>
    <row r="129" spans="1:3" x14ac:dyDescent="0.25">
      <c r="A129">
        <v>149</v>
      </c>
      <c r="B129">
        <v>14630</v>
      </c>
      <c r="C129">
        <v>667</v>
      </c>
    </row>
    <row r="130" spans="1:3" x14ac:dyDescent="0.25">
      <c r="A130">
        <v>150</v>
      </c>
      <c r="B130">
        <v>13555</v>
      </c>
      <c r="C130">
        <v>545</v>
      </c>
    </row>
    <row r="131" spans="1:3" x14ac:dyDescent="0.25">
      <c r="A131">
        <v>151</v>
      </c>
      <c r="B131">
        <v>14881</v>
      </c>
      <c r="C131">
        <v>545</v>
      </c>
    </row>
    <row r="132" spans="1:3" x14ac:dyDescent="0.25">
      <c r="A132">
        <v>152</v>
      </c>
      <c r="B132">
        <v>14505</v>
      </c>
      <c r="C132">
        <v>545</v>
      </c>
    </row>
    <row r="133" spans="1:3" x14ac:dyDescent="0.25">
      <c r="A133">
        <v>153</v>
      </c>
      <c r="B133">
        <v>14760</v>
      </c>
      <c r="C133">
        <v>545</v>
      </c>
    </row>
    <row r="134" spans="1:3" x14ac:dyDescent="0.25">
      <c r="A134">
        <v>154</v>
      </c>
      <c r="B134">
        <v>14434</v>
      </c>
      <c r="C134">
        <v>545</v>
      </c>
    </row>
    <row r="135" spans="1:3" x14ac:dyDescent="0.25">
      <c r="A135">
        <v>155</v>
      </c>
      <c r="B135">
        <v>14426</v>
      </c>
      <c r="C135">
        <v>545</v>
      </c>
    </row>
    <row r="136" spans="1:3" x14ac:dyDescent="0.25">
      <c r="A136">
        <v>156</v>
      </c>
      <c r="B136">
        <v>14074</v>
      </c>
      <c r="C136">
        <v>545</v>
      </c>
    </row>
    <row r="137" spans="1:3" x14ac:dyDescent="0.25">
      <c r="A137">
        <v>157</v>
      </c>
      <c r="B137">
        <v>14031</v>
      </c>
      <c r="C137">
        <v>545</v>
      </c>
    </row>
    <row r="138" spans="1:3" x14ac:dyDescent="0.25">
      <c r="A138">
        <v>158</v>
      </c>
      <c r="B138">
        <v>13896</v>
      </c>
      <c r="C138">
        <v>545</v>
      </c>
    </row>
    <row r="139" spans="1:3" x14ac:dyDescent="0.25">
      <c r="A139">
        <v>159</v>
      </c>
      <c r="B139">
        <v>13623</v>
      </c>
      <c r="C139">
        <v>545</v>
      </c>
    </row>
    <row r="140" spans="1:3" x14ac:dyDescent="0.25">
      <c r="A140">
        <v>160</v>
      </c>
      <c r="B140">
        <v>13548</v>
      </c>
      <c r="C140">
        <v>545</v>
      </c>
    </row>
    <row r="141" spans="1:3" x14ac:dyDescent="0.25">
      <c r="A141">
        <v>161</v>
      </c>
      <c r="B141">
        <v>14430</v>
      </c>
      <c r="C141">
        <v>545</v>
      </c>
    </row>
    <row r="142" spans="1:3" x14ac:dyDescent="0.25">
      <c r="A142">
        <v>162</v>
      </c>
      <c r="B142">
        <v>13946</v>
      </c>
      <c r="C142">
        <v>944</v>
      </c>
    </row>
    <row r="143" spans="1:3" x14ac:dyDescent="0.25">
      <c r="A143">
        <v>163</v>
      </c>
      <c r="B143">
        <v>14056</v>
      </c>
      <c r="C143">
        <v>545</v>
      </c>
    </row>
    <row r="144" spans="1:3" x14ac:dyDescent="0.25">
      <c r="A144">
        <v>164</v>
      </c>
      <c r="B144">
        <v>14324</v>
      </c>
      <c r="C144">
        <v>545</v>
      </c>
    </row>
    <row r="145" spans="1:3" x14ac:dyDescent="0.25">
      <c r="A145">
        <v>165</v>
      </c>
      <c r="B145">
        <v>13962</v>
      </c>
      <c r="C145">
        <v>545</v>
      </c>
    </row>
    <row r="146" spans="1:3" x14ac:dyDescent="0.25">
      <c r="A146">
        <v>166</v>
      </c>
      <c r="B146">
        <v>13948</v>
      </c>
      <c r="C146">
        <v>545</v>
      </c>
    </row>
    <row r="147" spans="1:3" x14ac:dyDescent="0.25">
      <c r="A147">
        <v>167</v>
      </c>
      <c r="B147">
        <v>13786</v>
      </c>
      <c r="C147">
        <v>545</v>
      </c>
    </row>
    <row r="148" spans="1:3" x14ac:dyDescent="0.25">
      <c r="A148">
        <v>168</v>
      </c>
      <c r="B148">
        <v>14150</v>
      </c>
      <c r="C148">
        <v>545</v>
      </c>
    </row>
    <row r="149" spans="1:3" x14ac:dyDescent="0.25">
      <c r="A149">
        <v>169</v>
      </c>
      <c r="B149">
        <v>13905</v>
      </c>
      <c r="C149">
        <v>545</v>
      </c>
    </row>
    <row r="150" spans="1:3" x14ac:dyDescent="0.25">
      <c r="A150">
        <v>170</v>
      </c>
      <c r="B150">
        <v>13831</v>
      </c>
      <c r="C150">
        <v>545</v>
      </c>
    </row>
    <row r="151" spans="1:3" x14ac:dyDescent="0.25">
      <c r="A151">
        <v>171</v>
      </c>
      <c r="B151">
        <v>13792</v>
      </c>
      <c r="C151">
        <v>545</v>
      </c>
    </row>
    <row r="152" spans="1:3" x14ac:dyDescent="0.25">
      <c r="A152">
        <v>172</v>
      </c>
      <c r="B152">
        <v>13991</v>
      </c>
      <c r="C152">
        <v>545</v>
      </c>
    </row>
    <row r="153" spans="1:3" x14ac:dyDescent="0.25">
      <c r="A153">
        <v>173</v>
      </c>
      <c r="B153">
        <v>14135</v>
      </c>
      <c r="C153">
        <v>545</v>
      </c>
    </row>
    <row r="154" spans="1:3" x14ac:dyDescent="0.25">
      <c r="A154">
        <v>174</v>
      </c>
      <c r="B154">
        <v>13983</v>
      </c>
      <c r="C154">
        <v>545</v>
      </c>
    </row>
    <row r="155" spans="1:3" x14ac:dyDescent="0.25">
      <c r="A155">
        <v>175</v>
      </c>
      <c r="B155">
        <v>13880</v>
      </c>
      <c r="C155">
        <v>545</v>
      </c>
    </row>
    <row r="156" spans="1:3" x14ac:dyDescent="0.25">
      <c r="A156">
        <v>176</v>
      </c>
      <c r="B156">
        <v>13956</v>
      </c>
      <c r="C156">
        <v>545</v>
      </c>
    </row>
    <row r="157" spans="1:3" x14ac:dyDescent="0.25">
      <c r="A157">
        <v>177</v>
      </c>
      <c r="B157">
        <v>13898</v>
      </c>
      <c r="C157">
        <v>545</v>
      </c>
    </row>
    <row r="158" spans="1:3" x14ac:dyDescent="0.25">
      <c r="A158">
        <v>178</v>
      </c>
      <c r="B158">
        <v>14439</v>
      </c>
      <c r="C158">
        <v>545</v>
      </c>
    </row>
    <row r="159" spans="1:3" x14ac:dyDescent="0.25">
      <c r="A159">
        <v>179</v>
      </c>
      <c r="B159">
        <v>13909</v>
      </c>
      <c r="C159">
        <v>545</v>
      </c>
    </row>
    <row r="160" spans="1:3" x14ac:dyDescent="0.25">
      <c r="A160">
        <v>180</v>
      </c>
      <c r="B160">
        <v>13841</v>
      </c>
      <c r="C160">
        <v>545</v>
      </c>
    </row>
    <row r="161" spans="1:3" x14ac:dyDescent="0.25">
      <c r="A161">
        <v>181</v>
      </c>
      <c r="B161">
        <v>13773</v>
      </c>
      <c r="C161">
        <v>545</v>
      </c>
    </row>
    <row r="162" spans="1:3" x14ac:dyDescent="0.25">
      <c r="A162">
        <v>182</v>
      </c>
      <c r="B162">
        <v>13879</v>
      </c>
      <c r="C162">
        <v>545</v>
      </c>
    </row>
    <row r="163" spans="1:3" x14ac:dyDescent="0.25">
      <c r="A163">
        <v>183</v>
      </c>
      <c r="B163">
        <v>13437</v>
      </c>
      <c r="C163">
        <v>545</v>
      </c>
    </row>
    <row r="164" spans="1:3" x14ac:dyDescent="0.25">
      <c r="A164">
        <v>184</v>
      </c>
      <c r="B164">
        <v>13528</v>
      </c>
      <c r="C164">
        <v>545</v>
      </c>
    </row>
    <row r="165" spans="1:3" x14ac:dyDescent="0.25">
      <c r="A165">
        <v>185</v>
      </c>
      <c r="B165">
        <v>13516</v>
      </c>
      <c r="C165">
        <v>545</v>
      </c>
    </row>
    <row r="166" spans="1:3" x14ac:dyDescent="0.25">
      <c r="A166">
        <v>186</v>
      </c>
      <c r="B166">
        <v>13635</v>
      </c>
      <c r="C166">
        <v>545</v>
      </c>
    </row>
    <row r="167" spans="1:3" x14ac:dyDescent="0.25">
      <c r="A167">
        <v>187</v>
      </c>
      <c r="B167">
        <v>13603</v>
      </c>
      <c r="C167">
        <v>545</v>
      </c>
    </row>
    <row r="168" spans="1:3" x14ac:dyDescent="0.25">
      <c r="A168">
        <v>188</v>
      </c>
      <c r="B168">
        <v>13598</v>
      </c>
      <c r="C168">
        <v>545</v>
      </c>
    </row>
    <row r="169" spans="1:3" x14ac:dyDescent="0.25">
      <c r="A169">
        <v>189</v>
      </c>
      <c r="B169">
        <v>14160</v>
      </c>
      <c r="C169">
        <v>545</v>
      </c>
    </row>
    <row r="170" spans="1:3" x14ac:dyDescent="0.25">
      <c r="A170">
        <v>190</v>
      </c>
      <c r="B170">
        <v>13450</v>
      </c>
      <c r="C170">
        <v>545</v>
      </c>
    </row>
    <row r="171" spans="1:3" x14ac:dyDescent="0.25">
      <c r="A171">
        <v>191</v>
      </c>
      <c r="B171">
        <v>13445</v>
      </c>
      <c r="C171">
        <v>545</v>
      </c>
    </row>
    <row r="172" spans="1:3" x14ac:dyDescent="0.25">
      <c r="A172">
        <v>192</v>
      </c>
      <c r="B172">
        <v>13046</v>
      </c>
      <c r="C172">
        <v>545</v>
      </c>
    </row>
    <row r="173" spans="1:3" x14ac:dyDescent="0.25">
      <c r="A173">
        <v>193</v>
      </c>
      <c r="B173">
        <v>13276</v>
      </c>
      <c r="C173">
        <v>545</v>
      </c>
    </row>
    <row r="174" spans="1:3" x14ac:dyDescent="0.25">
      <c r="A174">
        <v>194</v>
      </c>
      <c r="B174">
        <v>13068</v>
      </c>
      <c r="C174">
        <v>545</v>
      </c>
    </row>
    <row r="175" spans="1:3" x14ac:dyDescent="0.25">
      <c r="A175">
        <v>195</v>
      </c>
      <c r="B175">
        <v>13502</v>
      </c>
      <c r="C175">
        <v>545</v>
      </c>
    </row>
    <row r="176" spans="1:3" x14ac:dyDescent="0.25">
      <c r="A176">
        <v>196</v>
      </c>
      <c r="B176">
        <v>13672</v>
      </c>
      <c r="C176">
        <v>545</v>
      </c>
    </row>
    <row r="177" spans="1:3" x14ac:dyDescent="0.25">
      <c r="A177">
        <v>197</v>
      </c>
      <c r="B177">
        <v>13320</v>
      </c>
      <c r="C177">
        <v>545</v>
      </c>
    </row>
    <row r="178" spans="1:3" x14ac:dyDescent="0.25">
      <c r="A178">
        <v>198</v>
      </c>
      <c r="B178">
        <v>13526</v>
      </c>
      <c r="C178">
        <v>545</v>
      </c>
    </row>
    <row r="179" spans="1:3" x14ac:dyDescent="0.25">
      <c r="A179">
        <v>199</v>
      </c>
      <c r="B179">
        <v>13006</v>
      </c>
      <c r="C179">
        <v>545</v>
      </c>
    </row>
    <row r="180" spans="1:3" x14ac:dyDescent="0.25">
      <c r="A180">
        <v>200</v>
      </c>
      <c r="B180">
        <v>13060</v>
      </c>
      <c r="C180">
        <v>545</v>
      </c>
    </row>
    <row r="181" spans="1:3" x14ac:dyDescent="0.25">
      <c r="A181">
        <v>201</v>
      </c>
      <c r="B181">
        <v>12955</v>
      </c>
      <c r="C181">
        <v>545</v>
      </c>
    </row>
    <row r="182" spans="1:3" x14ac:dyDescent="0.25">
      <c r="A182">
        <v>202</v>
      </c>
      <c r="B182">
        <v>13231</v>
      </c>
      <c r="C182">
        <v>545</v>
      </c>
    </row>
    <row r="183" spans="1:3" x14ac:dyDescent="0.25">
      <c r="A183">
        <v>203</v>
      </c>
      <c r="B183">
        <v>12803</v>
      </c>
      <c r="C183">
        <v>545</v>
      </c>
    </row>
    <row r="184" spans="1:3" x14ac:dyDescent="0.25">
      <c r="A184">
        <v>204</v>
      </c>
      <c r="B184">
        <v>13030</v>
      </c>
      <c r="C184">
        <v>545</v>
      </c>
    </row>
    <row r="185" spans="1:3" x14ac:dyDescent="0.25">
      <c r="A185">
        <v>205</v>
      </c>
      <c r="B185">
        <v>12675</v>
      </c>
      <c r="C185">
        <v>545</v>
      </c>
    </row>
    <row r="186" spans="1:3" x14ac:dyDescent="0.25">
      <c r="A186">
        <v>206</v>
      </c>
      <c r="B186">
        <v>12550</v>
      </c>
      <c r="C186">
        <v>545</v>
      </c>
    </row>
    <row r="187" spans="1:3" x14ac:dyDescent="0.25">
      <c r="A187">
        <v>207</v>
      </c>
      <c r="B187">
        <v>12405</v>
      </c>
      <c r="C187">
        <v>545</v>
      </c>
    </row>
    <row r="188" spans="1:3" x14ac:dyDescent="0.25">
      <c r="A188">
        <v>208</v>
      </c>
      <c r="B188">
        <v>12332</v>
      </c>
      <c r="C188">
        <v>545</v>
      </c>
    </row>
    <row r="189" spans="1:3" x14ac:dyDescent="0.25">
      <c r="A189">
        <v>209</v>
      </c>
      <c r="B189">
        <v>12372</v>
      </c>
      <c r="C189">
        <v>545</v>
      </c>
    </row>
    <row r="190" spans="1:3" x14ac:dyDescent="0.25">
      <c r="A190">
        <v>210</v>
      </c>
      <c r="B190">
        <v>12289</v>
      </c>
      <c r="C190">
        <v>545</v>
      </c>
    </row>
    <row r="191" spans="1:3" x14ac:dyDescent="0.25">
      <c r="A191">
        <v>211</v>
      </c>
      <c r="B191">
        <v>12261</v>
      </c>
      <c r="C191">
        <v>545</v>
      </c>
    </row>
    <row r="192" spans="1:3" x14ac:dyDescent="0.25">
      <c r="A192">
        <v>212</v>
      </c>
      <c r="B192">
        <v>12352</v>
      </c>
      <c r="C192">
        <v>545</v>
      </c>
    </row>
    <row r="193" spans="1:3" x14ac:dyDescent="0.25">
      <c r="A193">
        <v>213</v>
      </c>
      <c r="B193">
        <v>12480</v>
      </c>
      <c r="C193">
        <v>545</v>
      </c>
    </row>
    <row r="194" spans="1:3" x14ac:dyDescent="0.25">
      <c r="A194">
        <v>214</v>
      </c>
      <c r="B194">
        <v>12074</v>
      </c>
      <c r="C194">
        <v>545</v>
      </c>
    </row>
    <row r="195" spans="1:3" x14ac:dyDescent="0.25">
      <c r="A195">
        <v>215</v>
      </c>
      <c r="B195">
        <v>12362</v>
      </c>
      <c r="C195">
        <v>545</v>
      </c>
    </row>
    <row r="196" spans="1:3" x14ac:dyDescent="0.25">
      <c r="A196">
        <v>216</v>
      </c>
      <c r="B196">
        <v>11991</v>
      </c>
      <c r="C196">
        <v>545</v>
      </c>
    </row>
    <row r="197" spans="1:3" x14ac:dyDescent="0.25">
      <c r="A197">
        <v>217</v>
      </c>
      <c r="B197">
        <v>12191</v>
      </c>
      <c r="C197">
        <v>545</v>
      </c>
    </row>
    <row r="198" spans="1:3" x14ac:dyDescent="0.25">
      <c r="A198">
        <v>218</v>
      </c>
      <c r="B198">
        <v>12084</v>
      </c>
      <c r="C198">
        <v>545</v>
      </c>
    </row>
    <row r="199" spans="1:3" x14ac:dyDescent="0.25">
      <c r="A199">
        <v>219</v>
      </c>
      <c r="B199">
        <v>12024</v>
      </c>
      <c r="C199">
        <v>545</v>
      </c>
    </row>
    <row r="200" spans="1:3" x14ac:dyDescent="0.25">
      <c r="A200">
        <v>220</v>
      </c>
      <c r="B200">
        <v>11199</v>
      </c>
      <c r="C200">
        <v>545</v>
      </c>
    </row>
    <row r="201" spans="1:3" x14ac:dyDescent="0.25">
      <c r="A201">
        <v>221</v>
      </c>
      <c r="B201">
        <v>11944</v>
      </c>
      <c r="C201">
        <v>545</v>
      </c>
    </row>
    <row r="202" spans="1:3" x14ac:dyDescent="0.25">
      <c r="A202">
        <v>222</v>
      </c>
      <c r="B202">
        <v>11600</v>
      </c>
      <c r="C202">
        <v>545</v>
      </c>
    </row>
    <row r="203" spans="1:3" x14ac:dyDescent="0.25">
      <c r="A203">
        <v>223</v>
      </c>
      <c r="B203">
        <v>11535</v>
      </c>
      <c r="C203">
        <v>545</v>
      </c>
    </row>
    <row r="204" spans="1:3" x14ac:dyDescent="0.25">
      <c r="A204">
        <v>224</v>
      </c>
      <c r="B204">
        <v>11641</v>
      </c>
      <c r="C204">
        <v>545</v>
      </c>
    </row>
    <row r="205" spans="1:3" x14ac:dyDescent="0.25">
      <c r="A205">
        <v>225</v>
      </c>
      <c r="B205">
        <v>11356</v>
      </c>
      <c r="C205">
        <v>545</v>
      </c>
    </row>
    <row r="206" spans="1:3" x14ac:dyDescent="0.25">
      <c r="A206">
        <v>226</v>
      </c>
      <c r="B206">
        <v>11411</v>
      </c>
      <c r="C206">
        <v>545</v>
      </c>
    </row>
    <row r="207" spans="1:3" x14ac:dyDescent="0.25">
      <c r="A207">
        <v>227</v>
      </c>
      <c r="B207">
        <v>11133</v>
      </c>
      <c r="C207">
        <v>545</v>
      </c>
    </row>
    <row r="208" spans="1:3" x14ac:dyDescent="0.25">
      <c r="A208">
        <v>228</v>
      </c>
      <c r="B208">
        <v>10815</v>
      </c>
      <c r="C208">
        <v>545</v>
      </c>
    </row>
    <row r="209" spans="1:3" x14ac:dyDescent="0.25">
      <c r="A209">
        <v>229</v>
      </c>
      <c r="B209">
        <v>10713</v>
      </c>
      <c r="C209">
        <v>545</v>
      </c>
    </row>
    <row r="210" spans="1:3" x14ac:dyDescent="0.25">
      <c r="A210">
        <v>230</v>
      </c>
      <c r="B210">
        <v>10674</v>
      </c>
      <c r="C210">
        <v>545</v>
      </c>
    </row>
    <row r="211" spans="1:3" x14ac:dyDescent="0.25">
      <c r="A211">
        <v>231</v>
      </c>
      <c r="B211">
        <v>10586</v>
      </c>
      <c r="C211">
        <v>545</v>
      </c>
    </row>
    <row r="212" spans="1:3" x14ac:dyDescent="0.25">
      <c r="A212">
        <v>232</v>
      </c>
      <c r="B212">
        <v>10283</v>
      </c>
      <c r="C212">
        <v>545</v>
      </c>
    </row>
    <row r="213" spans="1:3" x14ac:dyDescent="0.25">
      <c r="A213">
        <v>233</v>
      </c>
      <c r="B213">
        <v>10158</v>
      </c>
      <c r="C213">
        <v>545</v>
      </c>
    </row>
    <row r="214" spans="1:3" x14ac:dyDescent="0.25">
      <c r="A214">
        <v>234</v>
      </c>
      <c r="B214">
        <v>9855</v>
      </c>
      <c r="C214">
        <v>545</v>
      </c>
    </row>
    <row r="215" spans="1:3" x14ac:dyDescent="0.25">
      <c r="A215">
        <v>235</v>
      </c>
      <c r="B215">
        <v>10040</v>
      </c>
      <c r="C215">
        <v>545</v>
      </c>
    </row>
    <row r="216" spans="1:3" x14ac:dyDescent="0.25">
      <c r="A216">
        <v>236</v>
      </c>
      <c r="B216">
        <v>9533</v>
      </c>
      <c r="C216">
        <v>545</v>
      </c>
    </row>
    <row r="217" spans="1:3" x14ac:dyDescent="0.25">
      <c r="A217">
        <v>237</v>
      </c>
      <c r="B217">
        <v>9755</v>
      </c>
      <c r="C217">
        <v>545</v>
      </c>
    </row>
    <row r="218" spans="1:3" x14ac:dyDescent="0.25">
      <c r="A218">
        <v>238</v>
      </c>
      <c r="B218">
        <v>9506</v>
      </c>
      <c r="C218">
        <v>545</v>
      </c>
    </row>
    <row r="219" spans="1:3" x14ac:dyDescent="0.25">
      <c r="A219">
        <v>239</v>
      </c>
      <c r="B219">
        <v>9545</v>
      </c>
      <c r="C219">
        <v>545</v>
      </c>
    </row>
    <row r="220" spans="1:3" x14ac:dyDescent="0.25">
      <c r="A220">
        <v>240</v>
      </c>
      <c r="B220">
        <v>9807</v>
      </c>
      <c r="C220">
        <v>545</v>
      </c>
    </row>
    <row r="221" spans="1:3" x14ac:dyDescent="0.25">
      <c r="A221">
        <v>241</v>
      </c>
      <c r="B221">
        <v>9630</v>
      </c>
      <c r="C221">
        <v>545</v>
      </c>
    </row>
    <row r="222" spans="1:3" x14ac:dyDescent="0.25">
      <c r="A222">
        <v>242</v>
      </c>
      <c r="B222">
        <v>10136</v>
      </c>
      <c r="C222">
        <v>545</v>
      </c>
    </row>
    <row r="223" spans="1:3" x14ac:dyDescent="0.25">
      <c r="A223">
        <v>243</v>
      </c>
      <c r="B223">
        <v>9847</v>
      </c>
      <c r="C223">
        <v>545</v>
      </c>
    </row>
    <row r="224" spans="1:3" x14ac:dyDescent="0.25">
      <c r="A224">
        <v>244</v>
      </c>
      <c r="B224">
        <v>9765</v>
      </c>
      <c r="C224">
        <v>545</v>
      </c>
    </row>
    <row r="225" spans="1:3" x14ac:dyDescent="0.25">
      <c r="A225">
        <v>245</v>
      </c>
      <c r="B225">
        <v>9709</v>
      </c>
      <c r="C225">
        <v>545</v>
      </c>
    </row>
    <row r="226" spans="1:3" x14ac:dyDescent="0.25">
      <c r="A226">
        <v>246</v>
      </c>
      <c r="B226">
        <v>9843</v>
      </c>
      <c r="C226">
        <v>545</v>
      </c>
    </row>
    <row r="227" spans="1:3" x14ac:dyDescent="0.25">
      <c r="A227">
        <v>247</v>
      </c>
      <c r="B227">
        <v>9618</v>
      </c>
      <c r="C227">
        <v>545</v>
      </c>
    </row>
    <row r="228" spans="1:3" x14ac:dyDescent="0.25">
      <c r="A228">
        <v>248</v>
      </c>
      <c r="B228">
        <v>9691</v>
      </c>
      <c r="C228">
        <v>545</v>
      </c>
    </row>
    <row r="229" spans="1:3" x14ac:dyDescent="0.25">
      <c r="A229">
        <v>249</v>
      </c>
      <c r="B229">
        <v>9536</v>
      </c>
      <c r="C229">
        <v>545</v>
      </c>
    </row>
    <row r="230" spans="1:3" x14ac:dyDescent="0.25">
      <c r="A230">
        <v>250</v>
      </c>
      <c r="B230">
        <v>9650</v>
      </c>
      <c r="C230">
        <v>545</v>
      </c>
    </row>
    <row r="231" spans="1:3" x14ac:dyDescent="0.25">
      <c r="A231">
        <v>251</v>
      </c>
      <c r="B231">
        <v>9374</v>
      </c>
      <c r="C231">
        <v>545</v>
      </c>
    </row>
    <row r="232" spans="1:3" x14ac:dyDescent="0.25">
      <c r="A232">
        <v>252</v>
      </c>
      <c r="B232">
        <v>9503</v>
      </c>
      <c r="C232">
        <v>545</v>
      </c>
    </row>
    <row r="233" spans="1:3" x14ac:dyDescent="0.25">
      <c r="A233">
        <v>253</v>
      </c>
      <c r="B233">
        <v>9273</v>
      </c>
      <c r="C233">
        <v>545</v>
      </c>
    </row>
    <row r="234" spans="1:3" x14ac:dyDescent="0.25">
      <c r="A234">
        <v>254</v>
      </c>
      <c r="B234">
        <v>9399</v>
      </c>
      <c r="C234">
        <v>545</v>
      </c>
    </row>
    <row r="235" spans="1:3" x14ac:dyDescent="0.25">
      <c r="A235">
        <v>255</v>
      </c>
      <c r="B235">
        <v>9514</v>
      </c>
      <c r="C235">
        <v>545</v>
      </c>
    </row>
    <row r="236" spans="1:3" x14ac:dyDescent="0.25">
      <c r="A236">
        <v>256</v>
      </c>
      <c r="B236">
        <v>9644</v>
      </c>
      <c r="C236">
        <v>545</v>
      </c>
    </row>
    <row r="237" spans="1:3" x14ac:dyDescent="0.25">
      <c r="A237">
        <v>257</v>
      </c>
      <c r="B237">
        <v>9678</v>
      </c>
      <c r="C237">
        <v>545</v>
      </c>
    </row>
    <row r="238" spans="1:3" x14ac:dyDescent="0.25">
      <c r="A238">
        <v>258</v>
      </c>
      <c r="B238">
        <v>9633</v>
      </c>
      <c r="C238">
        <v>545</v>
      </c>
    </row>
    <row r="239" spans="1:3" x14ac:dyDescent="0.25">
      <c r="A239">
        <v>259</v>
      </c>
      <c r="B239">
        <v>9800</v>
      </c>
      <c r="C239">
        <v>545</v>
      </c>
    </row>
    <row r="240" spans="1:3" x14ac:dyDescent="0.25">
      <c r="A240">
        <v>260</v>
      </c>
      <c r="B240">
        <v>9930</v>
      </c>
      <c r="C240">
        <v>545</v>
      </c>
    </row>
    <row r="241" spans="1:3" x14ac:dyDescent="0.25">
      <c r="A241">
        <v>261</v>
      </c>
      <c r="B241">
        <v>9991</v>
      </c>
      <c r="C241">
        <v>545</v>
      </c>
    </row>
    <row r="242" spans="1:3" x14ac:dyDescent="0.25">
      <c r="A242">
        <v>262</v>
      </c>
      <c r="B242">
        <v>9446</v>
      </c>
      <c r="C242">
        <v>545</v>
      </c>
    </row>
    <row r="243" spans="1:3" x14ac:dyDescent="0.25">
      <c r="A243">
        <v>263</v>
      </c>
      <c r="B243">
        <v>9483</v>
      </c>
      <c r="C243">
        <v>545</v>
      </c>
    </row>
    <row r="244" spans="1:3" x14ac:dyDescent="0.25">
      <c r="A244">
        <v>264</v>
      </c>
      <c r="B244">
        <v>9699</v>
      </c>
      <c r="C244">
        <v>545</v>
      </c>
    </row>
    <row r="245" spans="1:3" x14ac:dyDescent="0.25">
      <c r="A245">
        <v>265</v>
      </c>
      <c r="B245">
        <v>9855</v>
      </c>
      <c r="C245">
        <v>545</v>
      </c>
    </row>
    <row r="246" spans="1:3" x14ac:dyDescent="0.25">
      <c r="A246">
        <v>266</v>
      </c>
      <c r="B246">
        <v>9800</v>
      </c>
      <c r="C246">
        <v>545</v>
      </c>
    </row>
    <row r="247" spans="1:3" x14ac:dyDescent="0.25">
      <c r="A247">
        <v>267</v>
      </c>
      <c r="B247">
        <v>9940</v>
      </c>
      <c r="C247">
        <v>545</v>
      </c>
    </row>
    <row r="248" spans="1:3" x14ac:dyDescent="0.25">
      <c r="A248">
        <v>268</v>
      </c>
      <c r="B248">
        <v>10114</v>
      </c>
      <c r="C248">
        <v>545</v>
      </c>
    </row>
    <row r="249" spans="1:3" x14ac:dyDescent="0.25">
      <c r="A249">
        <v>269</v>
      </c>
      <c r="B249">
        <v>10042</v>
      </c>
      <c r="C249">
        <v>545</v>
      </c>
    </row>
    <row r="250" spans="1:3" x14ac:dyDescent="0.25">
      <c r="A250">
        <v>270</v>
      </c>
      <c r="B250">
        <v>10257</v>
      </c>
      <c r="C250">
        <v>545</v>
      </c>
    </row>
    <row r="251" spans="1:3" x14ac:dyDescent="0.25">
      <c r="A251">
        <v>271</v>
      </c>
      <c r="B251">
        <v>10379</v>
      </c>
      <c r="C251">
        <v>545</v>
      </c>
    </row>
    <row r="252" spans="1:3" x14ac:dyDescent="0.25">
      <c r="A252">
        <v>272</v>
      </c>
      <c r="B252">
        <v>10508</v>
      </c>
      <c r="C252">
        <v>545</v>
      </c>
    </row>
    <row r="253" spans="1:3" x14ac:dyDescent="0.25">
      <c r="A253">
        <v>273</v>
      </c>
      <c r="B253">
        <v>10591</v>
      </c>
      <c r="C253">
        <v>545</v>
      </c>
    </row>
    <row r="254" spans="1:3" x14ac:dyDescent="0.25">
      <c r="A254">
        <v>274</v>
      </c>
      <c r="B254">
        <v>10791</v>
      </c>
      <c r="C254">
        <v>545</v>
      </c>
    </row>
    <row r="255" spans="1:3" x14ac:dyDescent="0.25">
      <c r="A255">
        <v>275</v>
      </c>
      <c r="B255">
        <v>10830</v>
      </c>
      <c r="C255">
        <v>545</v>
      </c>
    </row>
    <row r="256" spans="1:3" x14ac:dyDescent="0.25">
      <c r="A256">
        <v>276</v>
      </c>
      <c r="B256">
        <v>10817</v>
      </c>
      <c r="C256">
        <v>545</v>
      </c>
    </row>
    <row r="257" spans="1:3" x14ac:dyDescent="0.25">
      <c r="A257">
        <v>277</v>
      </c>
      <c r="B257">
        <v>10807</v>
      </c>
      <c r="C257">
        <v>545</v>
      </c>
    </row>
    <row r="258" spans="1:3" x14ac:dyDescent="0.25">
      <c r="A258">
        <v>278</v>
      </c>
      <c r="B258">
        <v>10784</v>
      </c>
      <c r="C258">
        <v>545</v>
      </c>
    </row>
    <row r="259" spans="1:3" x14ac:dyDescent="0.25">
      <c r="A259">
        <v>279</v>
      </c>
      <c r="B259">
        <v>11141</v>
      </c>
      <c r="C259">
        <v>545</v>
      </c>
    </row>
    <row r="260" spans="1:3" x14ac:dyDescent="0.25">
      <c r="A260">
        <v>280</v>
      </c>
      <c r="B260">
        <v>10650</v>
      </c>
      <c r="C260">
        <v>545</v>
      </c>
    </row>
    <row r="261" spans="1:3" x14ac:dyDescent="0.25">
      <c r="A261">
        <v>281</v>
      </c>
      <c r="B261">
        <v>10548</v>
      </c>
      <c r="C261">
        <v>545</v>
      </c>
    </row>
    <row r="262" spans="1:3" x14ac:dyDescent="0.25">
      <c r="A262">
        <v>282</v>
      </c>
      <c r="B262">
        <v>10673</v>
      </c>
      <c r="C262">
        <v>545</v>
      </c>
    </row>
    <row r="263" spans="1:3" x14ac:dyDescent="0.25">
      <c r="A263">
        <v>283</v>
      </c>
      <c r="B263">
        <v>10576</v>
      </c>
      <c r="C263">
        <v>545</v>
      </c>
    </row>
    <row r="264" spans="1:3" x14ac:dyDescent="0.25">
      <c r="A264">
        <v>284</v>
      </c>
      <c r="B264">
        <v>10773</v>
      </c>
      <c r="C264">
        <v>545</v>
      </c>
    </row>
    <row r="265" spans="1:3" x14ac:dyDescent="0.25">
      <c r="A265">
        <v>285</v>
      </c>
      <c r="B265">
        <v>10384</v>
      </c>
      <c r="C265">
        <v>545</v>
      </c>
    </row>
    <row r="266" spans="1:3" x14ac:dyDescent="0.25">
      <c r="A266">
        <v>286</v>
      </c>
      <c r="B266">
        <v>10521</v>
      </c>
      <c r="C266">
        <v>545</v>
      </c>
    </row>
    <row r="267" spans="1:3" x14ac:dyDescent="0.25">
      <c r="A267">
        <v>287</v>
      </c>
      <c r="B267">
        <v>10760</v>
      </c>
      <c r="C267">
        <v>545</v>
      </c>
    </row>
    <row r="268" spans="1:3" x14ac:dyDescent="0.25">
      <c r="A268">
        <v>288</v>
      </c>
      <c r="B268">
        <v>10477</v>
      </c>
      <c r="C268">
        <v>545</v>
      </c>
    </row>
    <row r="269" spans="1:3" x14ac:dyDescent="0.25">
      <c r="A269">
        <v>289</v>
      </c>
      <c r="B269">
        <v>10819</v>
      </c>
      <c r="C269">
        <v>545</v>
      </c>
    </row>
    <row r="270" spans="1:3" x14ac:dyDescent="0.25">
      <c r="A270">
        <v>290</v>
      </c>
      <c r="B270">
        <v>10323</v>
      </c>
      <c r="C270">
        <v>545</v>
      </c>
    </row>
    <row r="271" spans="1:3" x14ac:dyDescent="0.25">
      <c r="A271">
        <v>291</v>
      </c>
      <c r="B271">
        <v>10255</v>
      </c>
      <c r="C271">
        <v>545</v>
      </c>
    </row>
    <row r="272" spans="1:3" x14ac:dyDescent="0.25">
      <c r="A272">
        <v>292</v>
      </c>
      <c r="B272">
        <v>10061</v>
      </c>
      <c r="C272">
        <v>545</v>
      </c>
    </row>
    <row r="273" spans="1:3" x14ac:dyDescent="0.25">
      <c r="A273">
        <v>293</v>
      </c>
      <c r="B273">
        <v>10546</v>
      </c>
      <c r="C273">
        <v>545</v>
      </c>
    </row>
    <row r="274" spans="1:3" x14ac:dyDescent="0.25">
      <c r="A274">
        <v>294</v>
      </c>
      <c r="B274">
        <v>10083</v>
      </c>
      <c r="C274">
        <v>545</v>
      </c>
    </row>
    <row r="275" spans="1:3" x14ac:dyDescent="0.25">
      <c r="A275">
        <v>295</v>
      </c>
      <c r="B275">
        <v>10222</v>
      </c>
      <c r="C275">
        <v>545</v>
      </c>
    </row>
    <row r="276" spans="1:3" x14ac:dyDescent="0.25">
      <c r="A276">
        <v>296</v>
      </c>
      <c r="B276">
        <v>9664</v>
      </c>
      <c r="C276">
        <v>545</v>
      </c>
    </row>
    <row r="277" spans="1:3" x14ac:dyDescent="0.25">
      <c r="A277">
        <v>297</v>
      </c>
      <c r="B277">
        <v>9783</v>
      </c>
      <c r="C277">
        <v>545</v>
      </c>
    </row>
    <row r="278" spans="1:3" x14ac:dyDescent="0.25">
      <c r="A278">
        <v>298</v>
      </c>
      <c r="B278">
        <v>9860</v>
      </c>
      <c r="C278">
        <v>545</v>
      </c>
    </row>
    <row r="279" spans="1:3" x14ac:dyDescent="0.25">
      <c r="A279">
        <v>299</v>
      </c>
      <c r="B279">
        <v>9859</v>
      </c>
      <c r="C279">
        <v>545</v>
      </c>
    </row>
    <row r="280" spans="1:3" x14ac:dyDescent="0.25">
      <c r="A280">
        <v>300</v>
      </c>
      <c r="B280">
        <v>9667</v>
      </c>
      <c r="C280">
        <v>545</v>
      </c>
    </row>
    <row r="281" spans="1:3" x14ac:dyDescent="0.25">
      <c r="A281">
        <v>301</v>
      </c>
      <c r="B281">
        <v>9498</v>
      </c>
      <c r="C281">
        <v>545</v>
      </c>
    </row>
    <row r="282" spans="1:3" x14ac:dyDescent="0.25">
      <c r="A282">
        <v>302</v>
      </c>
      <c r="B282">
        <v>9401</v>
      </c>
      <c r="C282">
        <v>545</v>
      </c>
    </row>
    <row r="283" spans="1:3" x14ac:dyDescent="0.25">
      <c r="A283">
        <v>303</v>
      </c>
      <c r="B283">
        <v>9355</v>
      </c>
      <c r="C283">
        <v>545</v>
      </c>
    </row>
    <row r="284" spans="1:3" x14ac:dyDescent="0.25">
      <c r="A284">
        <v>304</v>
      </c>
      <c r="B284">
        <v>9102</v>
      </c>
      <c r="C284">
        <v>545</v>
      </c>
    </row>
    <row r="285" spans="1:3" x14ac:dyDescent="0.25">
      <c r="A285">
        <v>305</v>
      </c>
      <c r="B285">
        <v>9416</v>
      </c>
      <c r="C285">
        <v>545</v>
      </c>
    </row>
    <row r="286" spans="1:3" x14ac:dyDescent="0.25">
      <c r="A286">
        <v>306</v>
      </c>
      <c r="B286">
        <v>9384</v>
      </c>
      <c r="C286">
        <v>545</v>
      </c>
    </row>
    <row r="287" spans="1:3" x14ac:dyDescent="0.25">
      <c r="A287">
        <v>307</v>
      </c>
      <c r="B287">
        <v>9329</v>
      </c>
      <c r="C287">
        <v>545</v>
      </c>
    </row>
    <row r="288" spans="1:3" x14ac:dyDescent="0.25">
      <c r="A288">
        <v>308</v>
      </c>
      <c r="B288">
        <v>9193</v>
      </c>
      <c r="C288">
        <v>545</v>
      </c>
    </row>
    <row r="289" spans="1:3" x14ac:dyDescent="0.25">
      <c r="A289">
        <v>309</v>
      </c>
      <c r="B289">
        <v>9087</v>
      </c>
      <c r="C289">
        <v>545</v>
      </c>
    </row>
    <row r="290" spans="1:3" x14ac:dyDescent="0.25">
      <c r="A290">
        <v>310</v>
      </c>
      <c r="B290">
        <v>8953</v>
      </c>
      <c r="C290">
        <v>545</v>
      </c>
    </row>
    <row r="291" spans="1:3" x14ac:dyDescent="0.25">
      <c r="A291">
        <v>311</v>
      </c>
      <c r="B291">
        <v>9073</v>
      </c>
      <c r="C291">
        <v>545</v>
      </c>
    </row>
    <row r="292" spans="1:3" x14ac:dyDescent="0.25">
      <c r="A292">
        <v>312</v>
      </c>
      <c r="B292">
        <v>8904</v>
      </c>
      <c r="C292">
        <v>545</v>
      </c>
    </row>
    <row r="293" spans="1:3" x14ac:dyDescent="0.25">
      <c r="A293">
        <v>313</v>
      </c>
      <c r="B293">
        <v>8398</v>
      </c>
      <c r="C293">
        <v>545</v>
      </c>
    </row>
    <row r="294" spans="1:3" x14ac:dyDescent="0.25">
      <c r="A294">
        <v>314</v>
      </c>
      <c r="B294">
        <v>9013</v>
      </c>
      <c r="C294">
        <v>545</v>
      </c>
    </row>
    <row r="295" spans="1:3" x14ac:dyDescent="0.25">
      <c r="A295">
        <v>315</v>
      </c>
      <c r="B295">
        <v>7855</v>
      </c>
      <c r="C295">
        <v>545</v>
      </c>
    </row>
    <row r="296" spans="1:3" x14ac:dyDescent="0.25">
      <c r="A296">
        <v>316</v>
      </c>
      <c r="B296">
        <v>7900</v>
      </c>
      <c r="C296">
        <v>545</v>
      </c>
    </row>
    <row r="297" spans="1:3" x14ac:dyDescent="0.25">
      <c r="A297">
        <v>317</v>
      </c>
      <c r="B297">
        <v>6851</v>
      </c>
      <c r="C297">
        <v>545</v>
      </c>
    </row>
    <row r="298" spans="1:3" x14ac:dyDescent="0.25">
      <c r="A298">
        <v>318</v>
      </c>
      <c r="B298">
        <v>8001</v>
      </c>
      <c r="C298">
        <v>545</v>
      </c>
    </row>
    <row r="299" spans="1:3" x14ac:dyDescent="0.25">
      <c r="A299">
        <v>319</v>
      </c>
      <c r="B299">
        <v>7429</v>
      </c>
      <c r="C299">
        <v>545</v>
      </c>
    </row>
    <row r="300" spans="1:3" x14ac:dyDescent="0.25">
      <c r="A300">
        <v>320</v>
      </c>
      <c r="B300">
        <v>7217</v>
      </c>
      <c r="C300">
        <v>545</v>
      </c>
    </row>
    <row r="301" spans="1:3" x14ac:dyDescent="0.25">
      <c r="A301">
        <v>321</v>
      </c>
      <c r="B301">
        <v>7042</v>
      </c>
      <c r="C301">
        <v>545</v>
      </c>
    </row>
    <row r="302" spans="1:3" x14ac:dyDescent="0.25">
      <c r="A302">
        <v>322</v>
      </c>
      <c r="B302">
        <v>6658</v>
      </c>
      <c r="C302">
        <v>545</v>
      </c>
    </row>
    <row r="303" spans="1:3" x14ac:dyDescent="0.25">
      <c r="A303">
        <v>323</v>
      </c>
      <c r="B303">
        <v>5929</v>
      </c>
      <c r="C303">
        <v>545</v>
      </c>
    </row>
    <row r="304" spans="1:3" x14ac:dyDescent="0.25">
      <c r="A304">
        <v>324</v>
      </c>
      <c r="B304">
        <v>5303</v>
      </c>
      <c r="C304">
        <v>545</v>
      </c>
    </row>
    <row r="305" spans="1:3" x14ac:dyDescent="0.25">
      <c r="A305">
        <v>325</v>
      </c>
      <c r="B305">
        <v>4758</v>
      </c>
      <c r="C305">
        <v>545</v>
      </c>
    </row>
    <row r="306" spans="1:3" x14ac:dyDescent="0.25">
      <c r="A306">
        <v>326</v>
      </c>
      <c r="B306">
        <v>4588</v>
      </c>
      <c r="C306">
        <v>545</v>
      </c>
    </row>
    <row r="307" spans="1:3" x14ac:dyDescent="0.25">
      <c r="A307">
        <v>327</v>
      </c>
      <c r="B307">
        <v>1597</v>
      </c>
      <c r="C307">
        <v>667</v>
      </c>
    </row>
    <row r="308" spans="1:3" x14ac:dyDescent="0.25">
      <c r="A308">
        <v>328</v>
      </c>
      <c r="B308">
        <v>1597</v>
      </c>
      <c r="C308">
        <v>667</v>
      </c>
    </row>
    <row r="309" spans="1:3" x14ac:dyDescent="0.25">
      <c r="A309">
        <v>329</v>
      </c>
      <c r="B309">
        <v>1423</v>
      </c>
      <c r="C309">
        <v>667</v>
      </c>
    </row>
    <row r="310" spans="1:3" x14ac:dyDescent="0.25">
      <c r="A310">
        <v>330</v>
      </c>
      <c r="B310">
        <v>2220</v>
      </c>
      <c r="C310">
        <v>545</v>
      </c>
    </row>
    <row r="311" spans="1:3" x14ac:dyDescent="0.25">
      <c r="A311">
        <v>331</v>
      </c>
      <c r="B311">
        <v>3814</v>
      </c>
      <c r="C311">
        <v>944</v>
      </c>
    </row>
    <row r="312" spans="1:3" x14ac:dyDescent="0.25">
      <c r="A312" t="s">
        <v>3</v>
      </c>
      <c r="B312" t="s">
        <v>4</v>
      </c>
      <c r="C312" t="s">
        <v>4</v>
      </c>
    </row>
    <row r="313" spans="1:3" x14ac:dyDescent="0.25">
      <c r="A313">
        <v>1</v>
      </c>
      <c r="B313">
        <v>11698.9</v>
      </c>
      <c r="C313">
        <v>54.7</v>
      </c>
    </row>
    <row r="314" spans="1:3" x14ac:dyDescent="0.25">
      <c r="A314">
        <v>2</v>
      </c>
      <c r="B314">
        <v>11177.4</v>
      </c>
      <c r="C314">
        <v>54.3</v>
      </c>
    </row>
    <row r="315" spans="1:3" x14ac:dyDescent="0.25">
      <c r="A315">
        <v>3</v>
      </c>
      <c r="B315">
        <v>11990.2</v>
      </c>
      <c r="C315">
        <v>54.4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D0FA-3EAA-4443-9791-1A161EA819E2}">
  <dimension ref="A1:K331"/>
  <sheetViews>
    <sheetView topLeftCell="A98" workbookViewId="0">
      <selection activeCell="K8" sqref="K8:K129"/>
    </sheetView>
  </sheetViews>
  <sheetFormatPr defaultRowHeight="15" x14ac:dyDescent="0.25"/>
  <cols>
    <col min="1" max="1" width="12.7109375" customWidth="1"/>
  </cols>
  <sheetData>
    <row r="1" spans="1:11" ht="75" x14ac:dyDescent="0.25">
      <c r="A1" t="s">
        <v>6</v>
      </c>
      <c r="B1" s="1" t="s">
        <v>12</v>
      </c>
      <c r="C1" s="1"/>
      <c r="D1" s="1" t="s">
        <v>13</v>
      </c>
      <c r="E1" s="1"/>
      <c r="F1" s="1" t="s">
        <v>14</v>
      </c>
      <c r="G1" s="1"/>
      <c r="H1" s="1" t="s">
        <v>15</v>
      </c>
      <c r="J1" t="s">
        <v>0</v>
      </c>
    </row>
    <row r="2" spans="1:11" x14ac:dyDescent="0.25">
      <c r="A2" s="3">
        <v>43305</v>
      </c>
      <c r="D2">
        <v>0.08</v>
      </c>
      <c r="F2">
        <v>0.3</v>
      </c>
      <c r="J2" t="s">
        <v>1</v>
      </c>
      <c r="K2" t="s">
        <v>2</v>
      </c>
    </row>
    <row r="3" spans="1:11" x14ac:dyDescent="0.25">
      <c r="A3" s="3">
        <v>43306</v>
      </c>
      <c r="B3">
        <v>0.15</v>
      </c>
      <c r="D3">
        <v>0.08</v>
      </c>
      <c r="F3">
        <v>0.3</v>
      </c>
      <c r="J3" t="s">
        <v>3</v>
      </c>
      <c r="K3" t="s">
        <v>4</v>
      </c>
    </row>
    <row r="4" spans="1:11" x14ac:dyDescent="0.25">
      <c r="A4" s="3">
        <v>43307</v>
      </c>
      <c r="B4">
        <v>0.15</v>
      </c>
      <c r="D4">
        <v>0.13</v>
      </c>
      <c r="F4">
        <v>0.34</v>
      </c>
      <c r="J4">
        <v>2018</v>
      </c>
      <c r="K4">
        <v>1.7619</v>
      </c>
    </row>
    <row r="5" spans="1:11" x14ac:dyDescent="0.25">
      <c r="A5" s="3">
        <v>43308</v>
      </c>
      <c r="B5">
        <v>0.22</v>
      </c>
      <c r="D5">
        <v>0.13</v>
      </c>
      <c r="F5">
        <v>0.34</v>
      </c>
      <c r="H5">
        <v>0.1</v>
      </c>
      <c r="J5">
        <v>2019</v>
      </c>
      <c r="K5">
        <v>1.7226999999999999</v>
      </c>
    </row>
    <row r="6" spans="1:11" x14ac:dyDescent="0.25">
      <c r="A6" s="3">
        <v>43309</v>
      </c>
      <c r="B6">
        <v>0.22</v>
      </c>
      <c r="D6">
        <v>0.28000000000000003</v>
      </c>
      <c r="F6">
        <v>0.44</v>
      </c>
      <c r="H6">
        <v>0.1</v>
      </c>
      <c r="J6">
        <v>2020</v>
      </c>
      <c r="K6">
        <v>1.6724000000000001</v>
      </c>
    </row>
    <row r="7" spans="1:11" x14ac:dyDescent="0.25">
      <c r="A7" s="3">
        <v>43310</v>
      </c>
      <c r="B7">
        <v>0.35</v>
      </c>
      <c r="D7">
        <v>0.28000000000000003</v>
      </c>
      <c r="F7">
        <v>0.44</v>
      </c>
      <c r="H7">
        <v>0.17</v>
      </c>
      <c r="J7" t="s">
        <v>5</v>
      </c>
      <c r="K7" t="s">
        <v>4</v>
      </c>
    </row>
    <row r="8" spans="1:11" x14ac:dyDescent="0.25">
      <c r="A8" s="3">
        <v>43311</v>
      </c>
      <c r="B8">
        <v>0.35</v>
      </c>
      <c r="D8">
        <v>0.45</v>
      </c>
      <c r="F8">
        <v>0.51</v>
      </c>
      <c r="H8">
        <v>0.17</v>
      </c>
      <c r="J8">
        <v>-80</v>
      </c>
      <c r="K8">
        <v>0.127</v>
      </c>
    </row>
    <row r="9" spans="1:11" x14ac:dyDescent="0.25">
      <c r="A9" s="3">
        <v>43312</v>
      </c>
      <c r="B9">
        <v>0.35</v>
      </c>
      <c r="D9">
        <v>0.45</v>
      </c>
      <c r="F9">
        <v>0.51</v>
      </c>
      <c r="H9">
        <v>0.23</v>
      </c>
      <c r="J9">
        <v>-79</v>
      </c>
      <c r="K9">
        <v>0.127</v>
      </c>
    </row>
    <row r="10" spans="1:11" x14ac:dyDescent="0.25">
      <c r="A10" s="3">
        <v>43313</v>
      </c>
      <c r="B10">
        <v>0.57999999999999996</v>
      </c>
      <c r="D10">
        <v>0.61</v>
      </c>
      <c r="F10">
        <v>0.62</v>
      </c>
      <c r="H10">
        <v>0.23</v>
      </c>
      <c r="J10">
        <v>-78</v>
      </c>
      <c r="K10">
        <v>0.17699999999999999</v>
      </c>
    </row>
    <row r="11" spans="1:11" x14ac:dyDescent="0.25">
      <c r="A11" s="3">
        <v>43314</v>
      </c>
      <c r="B11">
        <v>0.57999999999999996</v>
      </c>
      <c r="D11">
        <v>0.61</v>
      </c>
      <c r="F11">
        <v>0.62</v>
      </c>
      <c r="H11">
        <v>0.28000000000000003</v>
      </c>
      <c r="J11">
        <v>-77</v>
      </c>
      <c r="K11">
        <v>0.17699999999999999</v>
      </c>
    </row>
    <row r="12" spans="1:11" x14ac:dyDescent="0.25">
      <c r="A12" s="3">
        <v>43315</v>
      </c>
      <c r="B12">
        <v>0.65</v>
      </c>
      <c r="D12">
        <v>0.75</v>
      </c>
      <c r="F12">
        <v>1.02</v>
      </c>
      <c r="H12">
        <v>0.28000000000000003</v>
      </c>
      <c r="J12">
        <v>-76</v>
      </c>
      <c r="K12">
        <v>0.32700000000000001</v>
      </c>
    </row>
    <row r="13" spans="1:11" x14ac:dyDescent="0.25">
      <c r="A13" s="3">
        <v>43316</v>
      </c>
      <c r="B13">
        <v>0.7</v>
      </c>
      <c r="D13">
        <v>0.75</v>
      </c>
      <c r="F13">
        <v>0.65</v>
      </c>
      <c r="H13">
        <v>0.33</v>
      </c>
      <c r="J13">
        <v>-75</v>
      </c>
      <c r="K13">
        <v>0.32700000000000001</v>
      </c>
    </row>
    <row r="14" spans="1:11" x14ac:dyDescent="0.25">
      <c r="A14" s="3">
        <v>43317</v>
      </c>
      <c r="B14">
        <v>0.7</v>
      </c>
      <c r="D14">
        <v>0.87</v>
      </c>
      <c r="F14">
        <v>0.65</v>
      </c>
      <c r="H14">
        <v>0.33</v>
      </c>
      <c r="J14">
        <v>-74</v>
      </c>
      <c r="K14">
        <v>0.497</v>
      </c>
    </row>
    <row r="15" spans="1:11" x14ac:dyDescent="0.25">
      <c r="A15" s="3">
        <v>43318</v>
      </c>
      <c r="B15">
        <v>0.79</v>
      </c>
      <c r="D15">
        <v>0.87</v>
      </c>
      <c r="F15">
        <v>0.91</v>
      </c>
      <c r="H15">
        <v>0.41</v>
      </c>
      <c r="J15">
        <v>-73</v>
      </c>
      <c r="K15">
        <v>0.497</v>
      </c>
    </row>
    <row r="16" spans="1:11" x14ac:dyDescent="0.25">
      <c r="A16" s="3">
        <v>43319</v>
      </c>
      <c r="B16">
        <v>0.79</v>
      </c>
      <c r="D16">
        <v>1.02</v>
      </c>
      <c r="F16">
        <v>0.97</v>
      </c>
      <c r="H16">
        <v>0.41</v>
      </c>
      <c r="J16">
        <v>-72</v>
      </c>
      <c r="K16">
        <v>0.65700000000000003</v>
      </c>
    </row>
    <row r="17" spans="1:11" x14ac:dyDescent="0.25">
      <c r="A17" s="3">
        <v>43320</v>
      </c>
      <c r="B17">
        <v>0.86</v>
      </c>
      <c r="D17">
        <v>1.02</v>
      </c>
      <c r="F17">
        <v>0.97</v>
      </c>
      <c r="H17">
        <v>0.53</v>
      </c>
      <c r="J17">
        <v>-71</v>
      </c>
      <c r="K17">
        <v>0.65700000000000003</v>
      </c>
    </row>
    <row r="18" spans="1:11" x14ac:dyDescent="0.25">
      <c r="A18" s="3">
        <v>43321</v>
      </c>
      <c r="B18">
        <v>0.86</v>
      </c>
      <c r="D18">
        <v>1.18</v>
      </c>
      <c r="F18">
        <v>1.0900000000000001</v>
      </c>
      <c r="H18">
        <v>0.53</v>
      </c>
      <c r="J18">
        <v>-70</v>
      </c>
      <c r="K18">
        <v>0.79700000000000004</v>
      </c>
    </row>
    <row r="19" spans="1:11" x14ac:dyDescent="0.25">
      <c r="A19" s="3">
        <v>43322</v>
      </c>
      <c r="B19">
        <v>0.93</v>
      </c>
      <c r="D19">
        <v>1.18</v>
      </c>
      <c r="F19">
        <v>1.0900000000000001</v>
      </c>
      <c r="H19">
        <v>0.61</v>
      </c>
      <c r="J19">
        <v>-69</v>
      </c>
      <c r="K19">
        <v>0.79700000000000004</v>
      </c>
    </row>
    <row r="20" spans="1:11" x14ac:dyDescent="0.25">
      <c r="A20" s="3">
        <v>43323</v>
      </c>
      <c r="B20">
        <v>0.93</v>
      </c>
      <c r="D20">
        <v>1.29</v>
      </c>
      <c r="F20">
        <v>1.1399999999999999</v>
      </c>
      <c r="H20">
        <v>0.61</v>
      </c>
      <c r="J20">
        <v>-68</v>
      </c>
      <c r="K20">
        <v>0.91700000000000004</v>
      </c>
    </row>
    <row r="21" spans="1:11" x14ac:dyDescent="0.25">
      <c r="A21" s="3">
        <v>43324</v>
      </c>
      <c r="B21">
        <v>0.99</v>
      </c>
      <c r="D21">
        <v>1.29</v>
      </c>
      <c r="F21">
        <v>1.1399999999999999</v>
      </c>
      <c r="H21">
        <v>0.74</v>
      </c>
      <c r="J21">
        <v>-67</v>
      </c>
      <c r="K21">
        <v>0.91700000000000004</v>
      </c>
    </row>
    <row r="22" spans="1:11" x14ac:dyDescent="0.25">
      <c r="A22" s="3">
        <v>43325</v>
      </c>
      <c r="B22">
        <v>0.99</v>
      </c>
      <c r="D22">
        <v>1.41</v>
      </c>
      <c r="F22">
        <v>1.29</v>
      </c>
      <c r="H22">
        <v>0.74</v>
      </c>
      <c r="J22">
        <v>-66</v>
      </c>
      <c r="K22">
        <v>1.0669999999999999</v>
      </c>
    </row>
    <row r="23" spans="1:11" x14ac:dyDescent="0.25">
      <c r="A23" s="3">
        <v>43326</v>
      </c>
      <c r="B23">
        <v>1.02</v>
      </c>
      <c r="D23">
        <v>1.41</v>
      </c>
      <c r="F23">
        <v>1.29</v>
      </c>
      <c r="H23">
        <v>0.86</v>
      </c>
      <c r="J23">
        <v>-65</v>
      </c>
      <c r="K23">
        <v>0.56200000000000006</v>
      </c>
    </row>
    <row r="24" spans="1:11" x14ac:dyDescent="0.25">
      <c r="A24" s="3">
        <v>43327</v>
      </c>
      <c r="B24">
        <v>1.06</v>
      </c>
      <c r="D24">
        <v>1.42</v>
      </c>
      <c r="F24">
        <v>1.43</v>
      </c>
      <c r="H24">
        <v>0.86</v>
      </c>
      <c r="J24">
        <v>-64</v>
      </c>
      <c r="K24">
        <v>0.64200000000000002</v>
      </c>
    </row>
    <row r="25" spans="1:11" x14ac:dyDescent="0.25">
      <c r="A25" s="3">
        <v>43328</v>
      </c>
      <c r="B25">
        <v>1.1100000000000001</v>
      </c>
      <c r="D25">
        <v>1.45</v>
      </c>
      <c r="F25">
        <v>1.43</v>
      </c>
      <c r="H25">
        <v>0.96</v>
      </c>
      <c r="J25">
        <v>-63</v>
      </c>
      <c r="K25">
        <v>0.55000000000000004</v>
      </c>
    </row>
    <row r="26" spans="1:11" x14ac:dyDescent="0.25">
      <c r="A26" s="3">
        <v>43329</v>
      </c>
      <c r="B26">
        <v>1.1399999999999999</v>
      </c>
      <c r="D26">
        <v>1.56</v>
      </c>
      <c r="F26">
        <v>1.47</v>
      </c>
      <c r="H26">
        <v>0.96</v>
      </c>
      <c r="J26">
        <v>-62</v>
      </c>
      <c r="K26">
        <v>0.58699999999999997</v>
      </c>
    </row>
    <row r="27" spans="1:11" x14ac:dyDescent="0.25">
      <c r="A27" s="3">
        <v>43330</v>
      </c>
      <c r="B27">
        <v>1.17</v>
      </c>
      <c r="D27">
        <v>1.51</v>
      </c>
      <c r="F27">
        <v>1.46</v>
      </c>
      <c r="H27">
        <v>1.0900000000000001</v>
      </c>
      <c r="J27">
        <v>-61</v>
      </c>
      <c r="K27">
        <v>0.62</v>
      </c>
    </row>
    <row r="28" spans="1:11" x14ac:dyDescent="0.25">
      <c r="A28" s="3">
        <v>43331</v>
      </c>
      <c r="B28">
        <v>1.18</v>
      </c>
      <c r="D28">
        <v>1.59</v>
      </c>
      <c r="F28">
        <v>1.54</v>
      </c>
      <c r="H28">
        <v>1.0900000000000001</v>
      </c>
      <c r="J28">
        <v>-60</v>
      </c>
      <c r="K28">
        <f>AVERAGE(K27,K29)</f>
        <v>0.66500000000000004</v>
      </c>
    </row>
    <row r="29" spans="1:11" x14ac:dyDescent="0.25">
      <c r="A29" s="3">
        <v>43332</v>
      </c>
      <c r="B29">
        <v>1.18</v>
      </c>
      <c r="D29">
        <v>1.58</v>
      </c>
      <c r="F29">
        <v>1.58</v>
      </c>
      <c r="H29">
        <v>1.19</v>
      </c>
      <c r="J29">
        <v>-59</v>
      </c>
      <c r="K29">
        <v>0.71</v>
      </c>
    </row>
    <row r="30" spans="1:11" x14ac:dyDescent="0.25">
      <c r="A30" s="3">
        <v>43333</v>
      </c>
      <c r="B30">
        <v>1.22</v>
      </c>
      <c r="D30">
        <v>1.6</v>
      </c>
      <c r="F30">
        <v>1.55</v>
      </c>
      <c r="H30">
        <v>1.21</v>
      </c>
      <c r="J30">
        <v>-58</v>
      </c>
      <c r="K30">
        <v>0.71299999999999997</v>
      </c>
    </row>
    <row r="31" spans="1:11" x14ac:dyDescent="0.25">
      <c r="A31" s="3">
        <v>43334</v>
      </c>
      <c r="B31">
        <v>1.22</v>
      </c>
      <c r="D31">
        <v>1.57</v>
      </c>
      <c r="F31">
        <v>1.69</v>
      </c>
      <c r="H31">
        <v>1.29</v>
      </c>
      <c r="J31">
        <v>-57</v>
      </c>
      <c r="K31">
        <v>0.76300000000000001</v>
      </c>
    </row>
    <row r="32" spans="1:11" x14ac:dyDescent="0.25">
      <c r="A32" s="3">
        <v>43335</v>
      </c>
      <c r="B32">
        <v>1.23</v>
      </c>
      <c r="D32">
        <v>1.63</v>
      </c>
      <c r="F32">
        <v>1.68</v>
      </c>
      <c r="H32">
        <v>1.37</v>
      </c>
      <c r="J32">
        <v>-56</v>
      </c>
      <c r="K32">
        <f>AVERAGE(K31,K33)</f>
        <v>0.80499999999999994</v>
      </c>
    </row>
    <row r="33" spans="1:11" x14ac:dyDescent="0.25">
      <c r="A33" s="3">
        <v>43336</v>
      </c>
      <c r="B33">
        <v>1.23</v>
      </c>
      <c r="D33">
        <v>1.71</v>
      </c>
      <c r="F33">
        <v>1.75</v>
      </c>
      <c r="H33">
        <v>1.38</v>
      </c>
      <c r="J33">
        <v>-55</v>
      </c>
      <c r="K33">
        <v>0.84699999999999998</v>
      </c>
    </row>
    <row r="34" spans="1:11" x14ac:dyDescent="0.25">
      <c r="A34" s="3">
        <v>43337</v>
      </c>
      <c r="B34">
        <v>1.24</v>
      </c>
      <c r="D34">
        <v>1.66</v>
      </c>
      <c r="F34">
        <v>1.82</v>
      </c>
      <c r="H34">
        <v>1.39</v>
      </c>
      <c r="J34">
        <v>-54</v>
      </c>
      <c r="K34">
        <v>0.873</v>
      </c>
    </row>
    <row r="35" spans="1:11" x14ac:dyDescent="0.25">
      <c r="A35" s="3">
        <v>43338</v>
      </c>
      <c r="B35">
        <v>1.27</v>
      </c>
      <c r="D35">
        <v>1.7</v>
      </c>
      <c r="F35">
        <v>1.74</v>
      </c>
      <c r="H35">
        <v>1.37</v>
      </c>
      <c r="J35">
        <v>-53</v>
      </c>
      <c r="K35">
        <v>1.0429999999999999</v>
      </c>
    </row>
    <row r="36" spans="1:11" x14ac:dyDescent="0.25">
      <c r="A36" s="3">
        <v>43339</v>
      </c>
      <c r="B36">
        <v>1.27</v>
      </c>
      <c r="D36">
        <v>1.69</v>
      </c>
      <c r="F36">
        <v>1.81</v>
      </c>
      <c r="H36">
        <v>1.42</v>
      </c>
      <c r="J36">
        <v>-52</v>
      </c>
      <c r="K36">
        <v>0.92700000000000005</v>
      </c>
    </row>
    <row r="37" spans="1:11" x14ac:dyDescent="0.25">
      <c r="A37" s="3">
        <v>43340</v>
      </c>
      <c r="B37">
        <v>1.26</v>
      </c>
      <c r="D37">
        <v>1.76</v>
      </c>
      <c r="F37">
        <v>1.88</v>
      </c>
      <c r="H37">
        <v>1.45</v>
      </c>
      <c r="J37">
        <v>-51</v>
      </c>
      <c r="K37">
        <v>0.94299999999999995</v>
      </c>
    </row>
    <row r="38" spans="1:11" x14ac:dyDescent="0.25">
      <c r="A38" s="3">
        <v>43341</v>
      </c>
      <c r="B38">
        <v>1.31</v>
      </c>
      <c r="D38">
        <v>1.81</v>
      </c>
      <c r="F38">
        <v>1.89</v>
      </c>
      <c r="H38">
        <v>1.44</v>
      </c>
      <c r="J38">
        <v>-50</v>
      </c>
      <c r="K38">
        <v>1.05</v>
      </c>
    </row>
    <row r="39" spans="1:11" x14ac:dyDescent="0.25">
      <c r="A39" s="3">
        <v>43342</v>
      </c>
      <c r="B39">
        <v>1.34</v>
      </c>
      <c r="D39">
        <v>1.74</v>
      </c>
      <c r="F39">
        <v>1.86</v>
      </c>
      <c r="H39">
        <v>1.48</v>
      </c>
      <c r="J39">
        <v>-49</v>
      </c>
      <c r="K39">
        <v>1.1399999999999999</v>
      </c>
    </row>
    <row r="40" spans="1:11" x14ac:dyDescent="0.25">
      <c r="A40" s="3">
        <v>43343</v>
      </c>
      <c r="B40">
        <v>1.41</v>
      </c>
      <c r="D40">
        <v>1.8</v>
      </c>
      <c r="F40">
        <v>1.9</v>
      </c>
      <c r="H40">
        <v>1.55</v>
      </c>
      <c r="J40">
        <v>-48</v>
      </c>
      <c r="K40">
        <v>1.123</v>
      </c>
    </row>
    <row r="41" spans="1:11" x14ac:dyDescent="0.25">
      <c r="A41" s="3">
        <v>43344</v>
      </c>
      <c r="B41">
        <v>1.43</v>
      </c>
      <c r="D41">
        <v>1.79</v>
      </c>
      <c r="F41">
        <v>1.88</v>
      </c>
      <c r="H41">
        <v>1.56</v>
      </c>
      <c r="J41">
        <v>-47</v>
      </c>
      <c r="K41">
        <v>1.2170000000000001</v>
      </c>
    </row>
    <row r="42" spans="1:11" x14ac:dyDescent="0.25">
      <c r="A42" s="3">
        <v>43345</v>
      </c>
      <c r="B42">
        <v>1.42</v>
      </c>
      <c r="D42">
        <v>1.87</v>
      </c>
      <c r="F42">
        <v>1.89</v>
      </c>
      <c r="H42">
        <v>1.64</v>
      </c>
      <c r="J42">
        <v>-46</v>
      </c>
      <c r="K42">
        <v>1.2130000000000001</v>
      </c>
    </row>
    <row r="43" spans="1:11" x14ac:dyDescent="0.25">
      <c r="A43" s="3">
        <v>43346</v>
      </c>
      <c r="B43">
        <v>1.38</v>
      </c>
      <c r="D43">
        <v>1.86</v>
      </c>
      <c r="F43">
        <v>1.88</v>
      </c>
      <c r="H43">
        <v>1.67</v>
      </c>
      <c r="J43">
        <v>-45</v>
      </c>
      <c r="K43">
        <v>1.2869999999999999</v>
      </c>
    </row>
    <row r="44" spans="1:11" x14ac:dyDescent="0.25">
      <c r="A44" s="3">
        <v>43347</v>
      </c>
      <c r="B44">
        <v>1.41</v>
      </c>
      <c r="D44">
        <v>1.9</v>
      </c>
      <c r="F44">
        <v>1.92</v>
      </c>
      <c r="H44">
        <v>1.7</v>
      </c>
      <c r="J44">
        <v>-44</v>
      </c>
      <c r="K44">
        <v>1.3029999999999999</v>
      </c>
    </row>
    <row r="45" spans="1:11" x14ac:dyDescent="0.25">
      <c r="A45" s="3">
        <v>43348</v>
      </c>
      <c r="B45">
        <v>1.4</v>
      </c>
      <c r="D45">
        <v>2.0299999999999998</v>
      </c>
      <c r="F45">
        <v>1.93</v>
      </c>
      <c r="H45">
        <v>1.6</v>
      </c>
      <c r="J45">
        <v>-43</v>
      </c>
      <c r="K45">
        <v>1.373</v>
      </c>
    </row>
    <row r="46" spans="1:11" x14ac:dyDescent="0.25">
      <c r="A46" s="3">
        <v>43349</v>
      </c>
      <c r="B46">
        <v>1.43</v>
      </c>
      <c r="D46">
        <v>2.02</v>
      </c>
      <c r="F46">
        <v>1.96</v>
      </c>
      <c r="H46">
        <v>1.7</v>
      </c>
      <c r="J46">
        <v>-42</v>
      </c>
      <c r="K46">
        <v>1.393</v>
      </c>
    </row>
    <row r="47" spans="1:11" x14ac:dyDescent="0.25">
      <c r="A47" s="3">
        <v>43350</v>
      </c>
      <c r="B47">
        <v>1.48</v>
      </c>
      <c r="D47">
        <v>2.0499999999999998</v>
      </c>
      <c r="F47">
        <v>1.95</v>
      </c>
      <c r="H47">
        <v>1.67</v>
      </c>
      <c r="J47">
        <v>-41</v>
      </c>
      <c r="K47">
        <v>1.47</v>
      </c>
    </row>
    <row r="48" spans="1:11" x14ac:dyDescent="0.25">
      <c r="A48" s="3">
        <v>43351</v>
      </c>
      <c r="B48">
        <v>1.52</v>
      </c>
      <c r="D48">
        <v>2.12</v>
      </c>
      <c r="F48">
        <v>1.93</v>
      </c>
      <c r="H48">
        <v>1.77</v>
      </c>
      <c r="J48">
        <v>-40</v>
      </c>
      <c r="K48">
        <v>1.5029999999999999</v>
      </c>
    </row>
    <row r="49" spans="1:11" x14ac:dyDescent="0.25">
      <c r="A49" s="3">
        <v>43352</v>
      </c>
      <c r="B49">
        <v>1.51</v>
      </c>
      <c r="D49">
        <v>2.13</v>
      </c>
      <c r="F49">
        <v>2.02</v>
      </c>
      <c r="H49">
        <v>1.75</v>
      </c>
      <c r="J49">
        <v>-39</v>
      </c>
      <c r="K49">
        <v>1.54</v>
      </c>
    </row>
    <row r="50" spans="1:11" x14ac:dyDescent="0.25">
      <c r="A50" s="3">
        <v>43353</v>
      </c>
      <c r="B50">
        <v>1.5</v>
      </c>
      <c r="D50">
        <v>2.1800000000000002</v>
      </c>
      <c r="F50">
        <v>2.09</v>
      </c>
      <c r="H50">
        <v>1.89</v>
      </c>
      <c r="J50">
        <v>-38</v>
      </c>
      <c r="K50">
        <v>1.577</v>
      </c>
    </row>
    <row r="51" spans="1:11" x14ac:dyDescent="0.25">
      <c r="A51" s="3">
        <v>43354</v>
      </c>
      <c r="B51">
        <v>1.5</v>
      </c>
      <c r="D51">
        <v>2.14</v>
      </c>
      <c r="F51">
        <v>2.04</v>
      </c>
      <c r="H51">
        <v>1.73</v>
      </c>
      <c r="J51">
        <v>-37</v>
      </c>
      <c r="K51">
        <v>1.65</v>
      </c>
    </row>
    <row r="52" spans="1:11" x14ac:dyDescent="0.25">
      <c r="A52" s="3">
        <v>43355</v>
      </c>
      <c r="B52">
        <v>1.45</v>
      </c>
      <c r="D52">
        <v>2.1</v>
      </c>
      <c r="F52">
        <v>2.02</v>
      </c>
      <c r="H52">
        <v>1.84</v>
      </c>
      <c r="J52">
        <v>-36</v>
      </c>
      <c r="K52">
        <v>1.663</v>
      </c>
    </row>
    <row r="53" spans="1:11" x14ac:dyDescent="0.25">
      <c r="A53" s="3">
        <v>43356</v>
      </c>
      <c r="B53">
        <v>1.51</v>
      </c>
      <c r="D53">
        <v>2.1</v>
      </c>
      <c r="F53">
        <v>2.0699999999999998</v>
      </c>
      <c r="H53">
        <v>1.82</v>
      </c>
      <c r="J53">
        <v>-35</v>
      </c>
      <c r="K53">
        <v>1.657</v>
      </c>
    </row>
    <row r="54" spans="1:11" x14ac:dyDescent="0.25">
      <c r="A54" s="3">
        <v>43357</v>
      </c>
      <c r="B54">
        <v>1.51</v>
      </c>
      <c r="D54">
        <v>2.21</v>
      </c>
      <c r="F54">
        <v>2.0699999999999998</v>
      </c>
      <c r="H54">
        <v>1.9</v>
      </c>
      <c r="J54">
        <v>-34</v>
      </c>
      <c r="K54">
        <v>1.7430000000000001</v>
      </c>
    </row>
    <row r="55" spans="1:11" x14ac:dyDescent="0.25">
      <c r="A55" s="3">
        <v>43358</v>
      </c>
      <c r="B55">
        <v>1.57</v>
      </c>
      <c r="D55">
        <v>2.15</v>
      </c>
      <c r="F55">
        <v>2.16</v>
      </c>
      <c r="H55">
        <v>1.89</v>
      </c>
      <c r="J55">
        <v>-33</v>
      </c>
      <c r="K55">
        <v>1.7529999999999999</v>
      </c>
    </row>
    <row r="56" spans="1:11" x14ac:dyDescent="0.25">
      <c r="A56" s="3">
        <v>43359</v>
      </c>
      <c r="B56">
        <v>1.67</v>
      </c>
      <c r="D56">
        <v>2.1800000000000002</v>
      </c>
      <c r="F56">
        <v>2.12</v>
      </c>
      <c r="H56">
        <v>1.92</v>
      </c>
      <c r="J56">
        <v>-32</v>
      </c>
      <c r="K56">
        <v>1.79</v>
      </c>
    </row>
    <row r="57" spans="1:11" x14ac:dyDescent="0.25">
      <c r="A57" s="3">
        <v>43360</v>
      </c>
      <c r="B57">
        <v>1.49</v>
      </c>
      <c r="D57">
        <v>2.2200000000000002</v>
      </c>
      <c r="F57">
        <v>2.13</v>
      </c>
      <c r="H57">
        <v>1.95</v>
      </c>
      <c r="J57">
        <v>-31</v>
      </c>
      <c r="K57">
        <v>1.8129999999999999</v>
      </c>
    </row>
    <row r="58" spans="1:11" x14ac:dyDescent="0.25">
      <c r="A58" s="3">
        <v>43361</v>
      </c>
      <c r="B58">
        <v>1.64</v>
      </c>
      <c r="D58">
        <v>2.2599999999999998</v>
      </c>
      <c r="F58">
        <v>2.16</v>
      </c>
      <c r="H58">
        <v>1.99</v>
      </c>
      <c r="J58">
        <v>-30</v>
      </c>
      <c r="K58">
        <v>1.7969999999999999</v>
      </c>
    </row>
    <row r="59" spans="1:11" x14ac:dyDescent="0.25">
      <c r="A59" s="3">
        <v>43362</v>
      </c>
      <c r="B59">
        <v>1.62</v>
      </c>
      <c r="D59">
        <v>2.2999999999999998</v>
      </c>
      <c r="F59">
        <v>2.15</v>
      </c>
      <c r="H59">
        <v>2.11</v>
      </c>
      <c r="J59">
        <v>-29</v>
      </c>
      <c r="K59">
        <v>1.823</v>
      </c>
    </row>
    <row r="60" spans="1:11" x14ac:dyDescent="0.25">
      <c r="A60" s="3">
        <v>43363</v>
      </c>
      <c r="B60">
        <v>1.65</v>
      </c>
      <c r="D60">
        <v>2.29</v>
      </c>
      <c r="F60">
        <v>2.23</v>
      </c>
      <c r="H60">
        <v>1.64</v>
      </c>
      <c r="J60">
        <v>-28</v>
      </c>
      <c r="K60">
        <v>1.91</v>
      </c>
    </row>
    <row r="61" spans="1:11" x14ac:dyDescent="0.25">
      <c r="A61" s="3">
        <v>43364</v>
      </c>
      <c r="B61">
        <v>1.66</v>
      </c>
      <c r="D61">
        <v>2.34</v>
      </c>
      <c r="F61">
        <v>2.2200000000000002</v>
      </c>
      <c r="H61">
        <v>2.14</v>
      </c>
      <c r="J61">
        <v>-27</v>
      </c>
      <c r="K61">
        <v>1.903</v>
      </c>
    </row>
    <row r="62" spans="1:11" x14ac:dyDescent="0.25">
      <c r="A62" s="3">
        <v>43365</v>
      </c>
      <c r="B62">
        <v>1.73</v>
      </c>
      <c r="D62">
        <v>2.36</v>
      </c>
      <c r="F62">
        <v>2.31</v>
      </c>
      <c r="H62">
        <v>3.12</v>
      </c>
      <c r="J62">
        <v>-26</v>
      </c>
      <c r="K62">
        <v>1.913</v>
      </c>
    </row>
    <row r="63" spans="1:11" x14ac:dyDescent="0.25">
      <c r="A63" s="3">
        <v>43366</v>
      </c>
      <c r="B63">
        <v>1.7</v>
      </c>
      <c r="D63">
        <v>2.3199999999999998</v>
      </c>
      <c r="F63">
        <v>2.29</v>
      </c>
      <c r="H63">
        <v>2.13</v>
      </c>
      <c r="J63">
        <v>-25</v>
      </c>
      <c r="K63">
        <v>1.907</v>
      </c>
    </row>
    <row r="64" spans="1:11" x14ac:dyDescent="0.25">
      <c r="A64" s="3">
        <v>43367</v>
      </c>
      <c r="B64">
        <f>AVERAGE(B63,B65)</f>
        <v>1.7250000000000001</v>
      </c>
      <c r="D64">
        <v>2.36</v>
      </c>
      <c r="F64">
        <v>2.37</v>
      </c>
      <c r="H64">
        <v>2.27</v>
      </c>
      <c r="J64">
        <v>-24</v>
      </c>
      <c r="K64">
        <v>1.9470000000000001</v>
      </c>
    </row>
    <row r="65" spans="1:11" x14ac:dyDescent="0.25">
      <c r="A65" s="3">
        <v>43368</v>
      </c>
      <c r="B65">
        <v>1.75</v>
      </c>
      <c r="D65">
        <v>2.42</v>
      </c>
      <c r="F65">
        <v>2.5099999999999998</v>
      </c>
      <c r="H65">
        <v>2.25</v>
      </c>
      <c r="J65">
        <v>-23</v>
      </c>
      <c r="K65">
        <v>1.9530000000000001</v>
      </c>
    </row>
    <row r="66" spans="1:11" x14ac:dyDescent="0.25">
      <c r="A66" s="3">
        <v>43369</v>
      </c>
      <c r="B66">
        <v>1.71</v>
      </c>
      <c r="D66">
        <v>2.2799999999999998</v>
      </c>
      <c r="F66">
        <v>2.36</v>
      </c>
      <c r="H66">
        <v>2.25</v>
      </c>
      <c r="J66">
        <v>-22</v>
      </c>
      <c r="K66">
        <v>1.98</v>
      </c>
    </row>
    <row r="67" spans="1:11" x14ac:dyDescent="0.25">
      <c r="A67" s="3">
        <v>43370</v>
      </c>
      <c r="B67">
        <v>1.71</v>
      </c>
      <c r="D67">
        <v>2.27</v>
      </c>
      <c r="F67">
        <v>2.38</v>
      </c>
      <c r="H67">
        <v>2.31</v>
      </c>
      <c r="J67">
        <v>-21</v>
      </c>
      <c r="K67">
        <v>2.0030000000000001</v>
      </c>
    </row>
    <row r="68" spans="1:11" x14ac:dyDescent="0.25">
      <c r="A68" s="3">
        <v>43371</v>
      </c>
      <c r="B68">
        <v>1.73</v>
      </c>
      <c r="D68">
        <v>2.38</v>
      </c>
      <c r="F68">
        <v>2.3199999999999998</v>
      </c>
      <c r="H68">
        <v>2.35</v>
      </c>
      <c r="J68">
        <v>-20</v>
      </c>
      <c r="K68">
        <v>2.06</v>
      </c>
    </row>
    <row r="69" spans="1:11" x14ac:dyDescent="0.25">
      <c r="A69" s="3">
        <v>43372</v>
      </c>
      <c r="B69">
        <v>1.8</v>
      </c>
      <c r="D69">
        <v>2.46</v>
      </c>
      <c r="F69">
        <v>2.2799999999999998</v>
      </c>
      <c r="H69">
        <v>2.37</v>
      </c>
      <c r="J69">
        <v>-19</v>
      </c>
      <c r="K69">
        <v>2.0030000000000001</v>
      </c>
    </row>
    <row r="70" spans="1:11" x14ac:dyDescent="0.25">
      <c r="A70" s="3">
        <v>43373</v>
      </c>
      <c r="B70">
        <f>AVERAGE(B69,B71)</f>
        <v>1.8050000000000002</v>
      </c>
      <c r="D70">
        <v>2.4</v>
      </c>
      <c r="F70">
        <v>2.25</v>
      </c>
      <c r="H70">
        <v>2.58</v>
      </c>
      <c r="J70">
        <v>-18</v>
      </c>
      <c r="K70">
        <v>2.0499999999999998</v>
      </c>
    </row>
    <row r="71" spans="1:11" x14ac:dyDescent="0.25">
      <c r="A71" s="3">
        <v>43374</v>
      </c>
      <c r="B71">
        <v>1.81</v>
      </c>
      <c r="D71">
        <v>2.33</v>
      </c>
      <c r="F71">
        <v>2.31</v>
      </c>
      <c r="H71">
        <v>2.2200000000000002</v>
      </c>
      <c r="J71">
        <v>-17</v>
      </c>
      <c r="K71">
        <v>2.0569999999999999</v>
      </c>
    </row>
    <row r="72" spans="1:11" x14ac:dyDescent="0.25">
      <c r="A72" s="3">
        <v>43375</v>
      </c>
      <c r="B72">
        <v>1.82</v>
      </c>
      <c r="D72">
        <v>2.3199999999999998</v>
      </c>
      <c r="F72">
        <v>2.35</v>
      </c>
      <c r="H72">
        <v>2.4500000000000002</v>
      </c>
      <c r="J72">
        <v>-16</v>
      </c>
      <c r="K72">
        <v>2.0670000000000002</v>
      </c>
    </row>
    <row r="73" spans="1:11" x14ac:dyDescent="0.25">
      <c r="A73" s="3">
        <v>43376</v>
      </c>
      <c r="B73">
        <v>1.91</v>
      </c>
      <c r="D73">
        <v>2.37</v>
      </c>
      <c r="F73">
        <v>2.41</v>
      </c>
      <c r="H73">
        <v>2.39</v>
      </c>
      <c r="J73">
        <v>-15</v>
      </c>
      <c r="K73">
        <v>2.0830000000000002</v>
      </c>
    </row>
    <row r="74" spans="1:11" x14ac:dyDescent="0.25">
      <c r="A74" s="3">
        <v>43377</v>
      </c>
      <c r="B74">
        <v>1.62</v>
      </c>
      <c r="D74">
        <v>2.5299999999999998</v>
      </c>
      <c r="F74">
        <v>2.36</v>
      </c>
      <c r="H74">
        <v>2.5099999999999998</v>
      </c>
      <c r="J74">
        <v>-14</v>
      </c>
      <c r="K74">
        <v>2.113</v>
      </c>
    </row>
    <row r="75" spans="1:11" x14ac:dyDescent="0.25">
      <c r="A75" s="3">
        <v>43378</v>
      </c>
      <c r="B75">
        <v>1.77</v>
      </c>
      <c r="D75">
        <v>2.4900000000000002</v>
      </c>
      <c r="F75">
        <v>2.2400000000000002</v>
      </c>
      <c r="H75">
        <v>2.4</v>
      </c>
      <c r="J75">
        <v>-13</v>
      </c>
      <c r="K75">
        <v>2.1429999999999998</v>
      </c>
    </row>
    <row r="76" spans="1:11" x14ac:dyDescent="0.25">
      <c r="A76" s="3">
        <v>43379</v>
      </c>
      <c r="B76">
        <v>1.81</v>
      </c>
      <c r="D76">
        <v>2.52</v>
      </c>
      <c r="F76">
        <v>2.35</v>
      </c>
      <c r="H76">
        <v>2.4500000000000002</v>
      </c>
      <c r="J76">
        <v>-12</v>
      </c>
      <c r="K76">
        <v>2.153</v>
      </c>
    </row>
    <row r="77" spans="1:11" x14ac:dyDescent="0.25">
      <c r="A77" s="3">
        <v>43380</v>
      </c>
      <c r="B77">
        <v>1.75</v>
      </c>
      <c r="D77">
        <v>2.54</v>
      </c>
      <c r="F77">
        <v>2.39</v>
      </c>
      <c r="H77">
        <v>2.48</v>
      </c>
      <c r="J77">
        <v>-11</v>
      </c>
      <c r="K77">
        <v>2.17</v>
      </c>
    </row>
    <row r="78" spans="1:11" x14ac:dyDescent="0.25">
      <c r="A78" s="3">
        <v>43381</v>
      </c>
      <c r="B78">
        <v>1.76</v>
      </c>
      <c r="D78">
        <v>2.52</v>
      </c>
      <c r="F78">
        <v>2.2000000000000002</v>
      </c>
      <c r="H78">
        <v>2.56</v>
      </c>
      <c r="J78">
        <v>-10</v>
      </c>
      <c r="K78">
        <v>2.367</v>
      </c>
    </row>
    <row r="79" spans="1:11" x14ac:dyDescent="0.25">
      <c r="A79" s="3">
        <v>43382</v>
      </c>
      <c r="B79">
        <v>1.71</v>
      </c>
      <c r="D79">
        <v>2.63</v>
      </c>
      <c r="F79">
        <v>2.2999999999999998</v>
      </c>
      <c r="H79">
        <v>2.41</v>
      </c>
      <c r="J79">
        <v>-9</v>
      </c>
      <c r="K79">
        <v>2.21</v>
      </c>
    </row>
    <row r="80" spans="1:11" x14ac:dyDescent="0.25">
      <c r="A80" s="3">
        <v>43383</v>
      </c>
      <c r="B80">
        <v>1.77</v>
      </c>
      <c r="D80">
        <v>2.6</v>
      </c>
      <c r="F80">
        <v>2.3199999999999998</v>
      </c>
      <c r="H80">
        <v>2.54</v>
      </c>
      <c r="J80">
        <v>-8</v>
      </c>
      <c r="K80">
        <v>2.577</v>
      </c>
    </row>
    <row r="81" spans="1:11" x14ac:dyDescent="0.25">
      <c r="A81" s="3">
        <v>43384</v>
      </c>
      <c r="B81">
        <v>1.76</v>
      </c>
      <c r="D81">
        <v>2.69</v>
      </c>
      <c r="F81">
        <v>2.35</v>
      </c>
      <c r="H81">
        <v>2.54</v>
      </c>
      <c r="J81">
        <v>-7</v>
      </c>
      <c r="K81">
        <v>2.2599999999999998</v>
      </c>
    </row>
    <row r="82" spans="1:11" x14ac:dyDescent="0.25">
      <c r="A82" s="3">
        <v>43385</v>
      </c>
      <c r="B82">
        <v>1.75</v>
      </c>
      <c r="D82">
        <v>2.74</v>
      </c>
      <c r="F82">
        <v>2.34</v>
      </c>
      <c r="H82">
        <v>2.56</v>
      </c>
      <c r="J82">
        <v>-6</v>
      </c>
      <c r="K82">
        <v>2.3130000000000002</v>
      </c>
    </row>
    <row r="83" spans="1:11" x14ac:dyDescent="0.25">
      <c r="A83" s="3">
        <v>43386</v>
      </c>
      <c r="B83">
        <v>1.87</v>
      </c>
      <c r="D83">
        <v>2.4300000000000002</v>
      </c>
      <c r="F83">
        <v>2.2200000000000002</v>
      </c>
      <c r="H83">
        <v>2.56</v>
      </c>
      <c r="J83">
        <v>-5</v>
      </c>
      <c r="K83">
        <v>2.34</v>
      </c>
    </row>
    <row r="84" spans="1:11" x14ac:dyDescent="0.25">
      <c r="A84" s="3">
        <v>43387</v>
      </c>
      <c r="B84">
        <v>1.95</v>
      </c>
      <c r="D84">
        <v>2.59</v>
      </c>
      <c r="F84">
        <v>2.2799999999999998</v>
      </c>
      <c r="H84">
        <v>2.48</v>
      </c>
      <c r="J84">
        <v>-4</v>
      </c>
      <c r="K84">
        <v>2.33</v>
      </c>
    </row>
    <row r="85" spans="1:11" x14ac:dyDescent="0.25">
      <c r="A85" s="3">
        <v>43388</v>
      </c>
      <c r="B85">
        <v>1.75</v>
      </c>
      <c r="D85">
        <v>2.5099999999999998</v>
      </c>
      <c r="F85">
        <v>2.37</v>
      </c>
      <c r="H85">
        <v>2.63</v>
      </c>
      <c r="J85">
        <v>-3</v>
      </c>
      <c r="K85">
        <v>2.4169999999999998</v>
      </c>
    </row>
    <row r="86" spans="1:11" x14ac:dyDescent="0.25">
      <c r="A86" s="3">
        <v>43389</v>
      </c>
      <c r="B86">
        <v>1.89</v>
      </c>
      <c r="D86">
        <v>2.57</v>
      </c>
      <c r="F86">
        <v>2.29</v>
      </c>
      <c r="H86">
        <v>2.46</v>
      </c>
      <c r="J86">
        <v>-2</v>
      </c>
      <c r="K86">
        <v>2.4129999999999998</v>
      </c>
    </row>
    <row r="87" spans="1:11" x14ac:dyDescent="0.25">
      <c r="A87" s="3">
        <v>43390</v>
      </c>
      <c r="B87">
        <v>1.84</v>
      </c>
      <c r="D87">
        <v>2.52</v>
      </c>
      <c r="F87">
        <v>2.2599999999999998</v>
      </c>
      <c r="H87">
        <v>2.48</v>
      </c>
      <c r="J87">
        <v>-1</v>
      </c>
      <c r="K87">
        <v>2.4769999999999999</v>
      </c>
    </row>
    <row r="88" spans="1:11" x14ac:dyDescent="0.25">
      <c r="A88" s="3">
        <v>43391</v>
      </c>
      <c r="B88">
        <v>1.86</v>
      </c>
      <c r="D88">
        <v>2.57</v>
      </c>
      <c r="F88">
        <v>2.2599999999999998</v>
      </c>
      <c r="H88">
        <v>2.5099999999999998</v>
      </c>
      <c r="J88">
        <v>0</v>
      </c>
      <c r="K88">
        <v>2.61</v>
      </c>
    </row>
    <row r="89" spans="1:11" x14ac:dyDescent="0.25">
      <c r="A89" s="3">
        <v>43392</v>
      </c>
      <c r="B89">
        <v>1.85</v>
      </c>
      <c r="D89">
        <v>2.59</v>
      </c>
      <c r="F89">
        <v>2.25</v>
      </c>
      <c r="H89">
        <v>2.6</v>
      </c>
      <c r="J89">
        <v>1</v>
      </c>
      <c r="K89">
        <v>2.3370000000000002</v>
      </c>
    </row>
    <row r="90" spans="1:11" x14ac:dyDescent="0.25">
      <c r="A90" s="3">
        <v>43393</v>
      </c>
      <c r="B90">
        <v>1.77</v>
      </c>
      <c r="D90">
        <v>2.56</v>
      </c>
      <c r="F90">
        <v>2.2999999999999998</v>
      </c>
      <c r="H90">
        <v>2.4</v>
      </c>
      <c r="J90">
        <v>2</v>
      </c>
      <c r="K90">
        <v>2.4729999999999999</v>
      </c>
    </row>
    <row r="91" spans="1:11" x14ac:dyDescent="0.25">
      <c r="A91" s="3">
        <v>43394</v>
      </c>
      <c r="B91">
        <v>1.79</v>
      </c>
      <c r="D91">
        <v>2.4900000000000002</v>
      </c>
      <c r="F91">
        <v>2.27</v>
      </c>
      <c r="H91">
        <v>2.46</v>
      </c>
      <c r="J91">
        <v>3</v>
      </c>
      <c r="K91">
        <v>2.407</v>
      </c>
    </row>
    <row r="92" spans="1:11" x14ac:dyDescent="0.25">
      <c r="A92" s="3">
        <v>43395</v>
      </c>
      <c r="B92">
        <v>1.8</v>
      </c>
      <c r="D92">
        <v>2.4300000000000002</v>
      </c>
      <c r="F92">
        <v>2.2999999999999998</v>
      </c>
      <c r="H92">
        <v>2.4</v>
      </c>
      <c r="J92">
        <v>4</v>
      </c>
      <c r="K92">
        <v>2.4529999999999998</v>
      </c>
    </row>
    <row r="93" spans="1:11" x14ac:dyDescent="0.25">
      <c r="A93" s="3">
        <v>43396</v>
      </c>
      <c r="B93">
        <v>1.82</v>
      </c>
      <c r="D93">
        <v>2.4300000000000002</v>
      </c>
      <c r="F93">
        <v>2.34</v>
      </c>
      <c r="H93">
        <v>2.39</v>
      </c>
      <c r="J93">
        <v>5</v>
      </c>
      <c r="K93">
        <v>2.39</v>
      </c>
    </row>
    <row r="94" spans="1:11" x14ac:dyDescent="0.25">
      <c r="A94" s="3">
        <v>43397</v>
      </c>
      <c r="B94">
        <v>1.85</v>
      </c>
      <c r="D94">
        <v>2.5099999999999998</v>
      </c>
      <c r="F94">
        <v>2.2999999999999998</v>
      </c>
      <c r="H94">
        <v>2.2999999999999998</v>
      </c>
      <c r="J94">
        <v>6</v>
      </c>
      <c r="K94">
        <v>2.4430000000000001</v>
      </c>
    </row>
    <row r="95" spans="1:11" x14ac:dyDescent="0.25">
      <c r="A95" s="3">
        <v>43398</v>
      </c>
      <c r="B95">
        <v>1.84</v>
      </c>
      <c r="D95">
        <v>2.4500000000000002</v>
      </c>
      <c r="F95">
        <v>2.37</v>
      </c>
      <c r="H95">
        <v>2.37</v>
      </c>
      <c r="J95">
        <v>7</v>
      </c>
      <c r="K95">
        <v>2.4729999999999999</v>
      </c>
    </row>
    <row r="96" spans="1:11" x14ac:dyDescent="0.25">
      <c r="A96" s="3">
        <v>43399</v>
      </c>
      <c r="B96">
        <v>1.83</v>
      </c>
      <c r="D96">
        <v>2.44</v>
      </c>
      <c r="F96">
        <v>2.35</v>
      </c>
      <c r="H96">
        <v>2.4</v>
      </c>
      <c r="J96">
        <v>8</v>
      </c>
      <c r="K96">
        <v>2.5099999999999998</v>
      </c>
    </row>
    <row r="97" spans="1:11" x14ac:dyDescent="0.25">
      <c r="A97" s="3">
        <v>43400</v>
      </c>
      <c r="B97">
        <v>1.82</v>
      </c>
      <c r="D97">
        <v>2.39</v>
      </c>
      <c r="F97">
        <v>2.34</v>
      </c>
      <c r="H97">
        <v>2.39</v>
      </c>
      <c r="J97">
        <v>9</v>
      </c>
      <c r="K97">
        <v>2.42</v>
      </c>
    </row>
    <row r="98" spans="1:11" x14ac:dyDescent="0.25">
      <c r="A98" s="3">
        <v>43401</v>
      </c>
      <c r="B98">
        <v>1.83</v>
      </c>
      <c r="D98">
        <v>2.4300000000000002</v>
      </c>
      <c r="F98">
        <v>2.31</v>
      </c>
      <c r="H98">
        <v>2.4300000000000002</v>
      </c>
      <c r="J98">
        <v>10</v>
      </c>
      <c r="K98">
        <v>2.403</v>
      </c>
    </row>
    <row r="99" spans="1:11" x14ac:dyDescent="0.25">
      <c r="A99" s="3">
        <v>43402</v>
      </c>
      <c r="B99">
        <v>1.81</v>
      </c>
      <c r="D99">
        <v>2.35</v>
      </c>
      <c r="F99">
        <v>2.4</v>
      </c>
      <c r="H99">
        <v>2.41</v>
      </c>
      <c r="J99">
        <v>11</v>
      </c>
      <c r="K99">
        <v>2.44</v>
      </c>
    </row>
    <row r="100" spans="1:11" x14ac:dyDescent="0.25">
      <c r="A100" s="3">
        <v>43403</v>
      </c>
      <c r="B100">
        <v>1.97</v>
      </c>
      <c r="D100">
        <v>2.37</v>
      </c>
      <c r="F100">
        <v>2.4</v>
      </c>
      <c r="H100">
        <v>2.4500000000000002</v>
      </c>
      <c r="J100">
        <v>12</v>
      </c>
      <c r="K100">
        <v>2.4870000000000001</v>
      </c>
    </row>
    <row r="101" spans="1:11" x14ac:dyDescent="0.25">
      <c r="A101" s="3">
        <v>43404</v>
      </c>
      <c r="B101">
        <v>1.63</v>
      </c>
      <c r="D101">
        <v>2.38</v>
      </c>
      <c r="F101">
        <v>2.37</v>
      </c>
      <c r="H101">
        <v>2.4300000000000002</v>
      </c>
      <c r="J101">
        <v>13</v>
      </c>
      <c r="K101">
        <v>2.403</v>
      </c>
    </row>
    <row r="102" spans="1:11" x14ac:dyDescent="0.25">
      <c r="A102" s="3">
        <v>43405</v>
      </c>
      <c r="B102">
        <v>1.8</v>
      </c>
      <c r="D102">
        <v>2.46</v>
      </c>
      <c r="F102">
        <v>2.4500000000000002</v>
      </c>
      <c r="H102">
        <v>2.39</v>
      </c>
      <c r="J102">
        <v>14</v>
      </c>
      <c r="K102">
        <v>2.407</v>
      </c>
    </row>
    <row r="103" spans="1:11" x14ac:dyDescent="0.25">
      <c r="A103" s="3">
        <v>43406</v>
      </c>
      <c r="B103">
        <v>1.73</v>
      </c>
      <c r="D103">
        <v>2.38</v>
      </c>
      <c r="F103">
        <v>2.4</v>
      </c>
      <c r="H103">
        <v>2.42</v>
      </c>
      <c r="J103">
        <v>15</v>
      </c>
      <c r="K103">
        <v>2.4470000000000001</v>
      </c>
    </row>
    <row r="104" spans="1:11" x14ac:dyDescent="0.25">
      <c r="A104" s="3">
        <v>43407</v>
      </c>
      <c r="B104">
        <v>1.84</v>
      </c>
      <c r="D104">
        <v>2.4700000000000002</v>
      </c>
      <c r="F104">
        <v>2.21</v>
      </c>
      <c r="H104">
        <v>2.39</v>
      </c>
      <c r="J104">
        <v>16</v>
      </c>
      <c r="K104">
        <v>2.4129999999999998</v>
      </c>
    </row>
    <row r="105" spans="1:11" x14ac:dyDescent="0.25">
      <c r="A105" s="3">
        <v>43408</v>
      </c>
      <c r="B105">
        <v>1.84</v>
      </c>
      <c r="D105">
        <v>2.2200000000000002</v>
      </c>
      <c r="F105">
        <v>2.23</v>
      </c>
      <c r="H105">
        <v>2.35</v>
      </c>
      <c r="J105">
        <v>17</v>
      </c>
      <c r="K105">
        <v>2.39</v>
      </c>
    </row>
    <row r="106" spans="1:11" x14ac:dyDescent="0.25">
      <c r="A106" s="3">
        <v>43409</v>
      </c>
      <c r="B106">
        <v>1.84</v>
      </c>
      <c r="D106">
        <v>2.4500000000000002</v>
      </c>
      <c r="F106">
        <v>2.33</v>
      </c>
      <c r="H106">
        <v>2.44</v>
      </c>
      <c r="J106">
        <v>18</v>
      </c>
      <c r="K106">
        <v>2.367</v>
      </c>
    </row>
    <row r="107" spans="1:11" x14ac:dyDescent="0.25">
      <c r="A107" s="3">
        <v>43410</v>
      </c>
      <c r="B107">
        <v>1.79</v>
      </c>
      <c r="D107">
        <v>2.38</v>
      </c>
      <c r="F107">
        <v>2.2999999999999998</v>
      </c>
      <c r="H107">
        <v>2.35</v>
      </c>
      <c r="J107">
        <v>19</v>
      </c>
      <c r="K107">
        <v>2.42</v>
      </c>
    </row>
    <row r="108" spans="1:11" x14ac:dyDescent="0.25">
      <c r="A108" s="3">
        <v>43411</v>
      </c>
      <c r="B108">
        <v>1.85</v>
      </c>
      <c r="D108">
        <v>2.44</v>
      </c>
      <c r="F108">
        <v>2.2200000000000002</v>
      </c>
      <c r="H108">
        <v>2.41</v>
      </c>
      <c r="J108">
        <v>20</v>
      </c>
      <c r="K108">
        <v>2.41</v>
      </c>
    </row>
    <row r="109" spans="1:11" x14ac:dyDescent="0.25">
      <c r="A109" s="3">
        <v>43412</v>
      </c>
      <c r="B109">
        <v>1.76</v>
      </c>
      <c r="D109">
        <v>2.3199999999999998</v>
      </c>
      <c r="F109">
        <v>2.2999999999999998</v>
      </c>
      <c r="H109">
        <v>2.46</v>
      </c>
      <c r="J109">
        <v>21</v>
      </c>
      <c r="K109">
        <v>2.3769999999999998</v>
      </c>
    </row>
    <row r="110" spans="1:11" x14ac:dyDescent="0.25">
      <c r="A110" s="3">
        <v>43413</v>
      </c>
      <c r="B110">
        <v>1.71</v>
      </c>
      <c r="D110">
        <v>2.41</v>
      </c>
      <c r="F110">
        <v>2.29</v>
      </c>
      <c r="H110">
        <v>2.39</v>
      </c>
      <c r="J110">
        <v>22</v>
      </c>
      <c r="K110">
        <v>2.3769999999999998</v>
      </c>
    </row>
    <row r="111" spans="1:11" x14ac:dyDescent="0.25">
      <c r="A111" s="3">
        <v>43414</v>
      </c>
      <c r="B111">
        <v>1.73</v>
      </c>
      <c r="D111">
        <v>2.2799999999999998</v>
      </c>
      <c r="F111">
        <v>2.2799999999999998</v>
      </c>
      <c r="H111">
        <v>2.4700000000000002</v>
      </c>
      <c r="J111">
        <v>23</v>
      </c>
      <c r="K111">
        <v>2.29</v>
      </c>
    </row>
    <row r="112" spans="1:11" x14ac:dyDescent="0.25">
      <c r="A112" s="3">
        <v>43415</v>
      </c>
      <c r="B112">
        <v>1.57</v>
      </c>
      <c r="D112">
        <v>2.2999999999999998</v>
      </c>
      <c r="F112">
        <v>2.3199999999999998</v>
      </c>
      <c r="H112">
        <v>2.35</v>
      </c>
      <c r="J112">
        <v>24</v>
      </c>
      <c r="K112">
        <v>2.3330000000000002</v>
      </c>
    </row>
    <row r="113" spans="1:11" x14ac:dyDescent="0.25">
      <c r="A113" s="3">
        <v>43416</v>
      </c>
      <c r="B113">
        <v>1.72</v>
      </c>
      <c r="D113">
        <v>2.2400000000000002</v>
      </c>
      <c r="F113">
        <v>2.2599999999999998</v>
      </c>
      <c r="H113">
        <v>2.44</v>
      </c>
      <c r="J113">
        <v>25</v>
      </c>
      <c r="K113">
        <v>2.35</v>
      </c>
    </row>
    <row r="114" spans="1:11" x14ac:dyDescent="0.25">
      <c r="A114" s="3">
        <v>43417</v>
      </c>
      <c r="B114">
        <v>1.75</v>
      </c>
      <c r="D114">
        <v>2.2200000000000002</v>
      </c>
      <c r="F114">
        <v>2.29</v>
      </c>
      <c r="H114">
        <v>2.36</v>
      </c>
      <c r="J114">
        <v>26</v>
      </c>
      <c r="K114">
        <v>2.37</v>
      </c>
    </row>
    <row r="115" spans="1:11" x14ac:dyDescent="0.25">
      <c r="A115" s="3">
        <v>43418</v>
      </c>
      <c r="B115">
        <v>1.72</v>
      </c>
      <c r="D115">
        <v>2.23</v>
      </c>
      <c r="F115">
        <v>2.2999999999999998</v>
      </c>
      <c r="H115">
        <v>2.3199999999999998</v>
      </c>
      <c r="J115">
        <v>27</v>
      </c>
      <c r="K115">
        <v>2.3370000000000002</v>
      </c>
    </row>
    <row r="116" spans="1:11" x14ac:dyDescent="0.25">
      <c r="A116" s="3">
        <v>43419</v>
      </c>
      <c r="B116">
        <v>1.75</v>
      </c>
      <c r="D116">
        <v>2.16</v>
      </c>
      <c r="F116">
        <v>2.25</v>
      </c>
      <c r="H116">
        <v>2.35</v>
      </c>
      <c r="J116">
        <v>28</v>
      </c>
      <c r="K116">
        <v>2.3929999999999998</v>
      </c>
    </row>
    <row r="117" spans="1:11" x14ac:dyDescent="0.25">
      <c r="A117" s="3">
        <v>43420</v>
      </c>
      <c r="B117">
        <v>1.73</v>
      </c>
      <c r="D117">
        <v>2.08</v>
      </c>
      <c r="F117">
        <v>2.31</v>
      </c>
      <c r="H117">
        <v>2.36</v>
      </c>
      <c r="J117">
        <v>29</v>
      </c>
      <c r="K117">
        <v>2.33</v>
      </c>
    </row>
    <row r="118" spans="1:11" x14ac:dyDescent="0.25">
      <c r="A118" s="3">
        <v>43421</v>
      </c>
      <c r="B118">
        <v>1.69</v>
      </c>
      <c r="D118">
        <v>2.1800000000000002</v>
      </c>
      <c r="F118">
        <v>2.2400000000000002</v>
      </c>
      <c r="H118">
        <v>2.2799999999999998</v>
      </c>
      <c r="J118">
        <v>30</v>
      </c>
      <c r="K118">
        <v>2.3730000000000002</v>
      </c>
    </row>
    <row r="119" spans="1:11" x14ac:dyDescent="0.25">
      <c r="A119" s="3">
        <v>43422</v>
      </c>
      <c r="B119">
        <v>1.71</v>
      </c>
      <c r="D119">
        <v>2.21</v>
      </c>
      <c r="F119">
        <v>2.19</v>
      </c>
      <c r="H119">
        <v>2.5299999999999998</v>
      </c>
      <c r="J119">
        <v>31</v>
      </c>
      <c r="K119">
        <v>2.34</v>
      </c>
    </row>
    <row r="120" spans="1:11" x14ac:dyDescent="0.25">
      <c r="A120" s="3">
        <v>43423</v>
      </c>
      <c r="B120">
        <v>1.75</v>
      </c>
      <c r="D120">
        <v>2.2400000000000002</v>
      </c>
      <c r="F120">
        <v>2.31</v>
      </c>
      <c r="H120">
        <v>2.41</v>
      </c>
      <c r="J120">
        <v>32</v>
      </c>
      <c r="K120">
        <v>2.3170000000000002</v>
      </c>
    </row>
    <row r="121" spans="1:11" x14ac:dyDescent="0.25">
      <c r="A121" s="3">
        <v>43424</v>
      </c>
      <c r="B121">
        <v>1.74</v>
      </c>
      <c r="D121">
        <v>2.2599999999999998</v>
      </c>
      <c r="F121">
        <v>2.2000000000000002</v>
      </c>
      <c r="H121">
        <v>2.4300000000000002</v>
      </c>
      <c r="J121">
        <v>33</v>
      </c>
      <c r="K121">
        <v>2.3199999999999998</v>
      </c>
    </row>
    <row r="122" spans="1:11" x14ac:dyDescent="0.25">
      <c r="A122" s="3">
        <v>43425</v>
      </c>
      <c r="B122">
        <v>1.68</v>
      </c>
      <c r="D122">
        <v>2.27</v>
      </c>
      <c r="F122">
        <v>2.21</v>
      </c>
      <c r="H122">
        <v>2.3199999999999998</v>
      </c>
      <c r="J122">
        <v>34</v>
      </c>
      <c r="K122">
        <v>2.3170000000000002</v>
      </c>
    </row>
    <row r="123" spans="1:11" x14ac:dyDescent="0.25">
      <c r="A123" s="3">
        <v>43426</v>
      </c>
      <c r="B123">
        <v>1.73</v>
      </c>
      <c r="D123">
        <v>2.2999999999999998</v>
      </c>
      <c r="F123">
        <v>2.23</v>
      </c>
      <c r="H123">
        <v>2.2799999999999998</v>
      </c>
      <c r="J123">
        <v>35</v>
      </c>
      <c r="K123">
        <v>2.2770000000000001</v>
      </c>
    </row>
    <row r="124" spans="1:11" x14ac:dyDescent="0.25">
      <c r="A124" s="3">
        <v>43427</v>
      </c>
      <c r="B124">
        <v>1.74</v>
      </c>
      <c r="D124">
        <v>2.31</v>
      </c>
      <c r="F124">
        <v>2.21</v>
      </c>
      <c r="H124">
        <v>2.36</v>
      </c>
      <c r="J124">
        <v>36</v>
      </c>
      <c r="K124">
        <v>2.33</v>
      </c>
    </row>
    <row r="125" spans="1:11" x14ac:dyDescent="0.25">
      <c r="A125" s="3">
        <v>43428</v>
      </c>
      <c r="D125">
        <v>2.2999999999999998</v>
      </c>
      <c r="F125">
        <v>2.23</v>
      </c>
      <c r="H125">
        <v>2.33</v>
      </c>
      <c r="J125">
        <v>37</v>
      </c>
      <c r="K125">
        <v>2.3370000000000002</v>
      </c>
    </row>
    <row r="126" spans="1:11" x14ac:dyDescent="0.25">
      <c r="A126" s="3">
        <v>43429</v>
      </c>
      <c r="D126">
        <v>2.83</v>
      </c>
      <c r="F126">
        <v>2.15</v>
      </c>
      <c r="H126">
        <v>2.3199999999999998</v>
      </c>
      <c r="J126">
        <v>38</v>
      </c>
      <c r="K126">
        <v>2.35</v>
      </c>
    </row>
    <row r="127" spans="1:11" x14ac:dyDescent="0.25">
      <c r="A127" s="3">
        <v>43430</v>
      </c>
      <c r="D127">
        <v>1.76</v>
      </c>
      <c r="F127">
        <v>1.97</v>
      </c>
      <c r="H127">
        <v>2.33</v>
      </c>
      <c r="J127">
        <v>39</v>
      </c>
      <c r="K127">
        <v>2.31</v>
      </c>
    </row>
    <row r="128" spans="1:11" x14ac:dyDescent="0.25">
      <c r="A128" s="3">
        <v>43431</v>
      </c>
      <c r="D128">
        <v>2.29</v>
      </c>
      <c r="F128">
        <v>2.0699999999999998</v>
      </c>
      <c r="H128">
        <v>2.27</v>
      </c>
      <c r="J128">
        <v>40</v>
      </c>
      <c r="K128">
        <v>2.2970000000000002</v>
      </c>
    </row>
    <row r="129" spans="1:11" x14ac:dyDescent="0.25">
      <c r="A129" s="3">
        <v>43432</v>
      </c>
      <c r="D129">
        <v>2.27</v>
      </c>
      <c r="F129">
        <v>2.11</v>
      </c>
      <c r="H129">
        <v>2.2999999999999998</v>
      </c>
      <c r="J129">
        <v>41</v>
      </c>
      <c r="K129">
        <v>2.367</v>
      </c>
    </row>
    <row r="130" spans="1:11" x14ac:dyDescent="0.25">
      <c r="A130" s="3">
        <v>43433</v>
      </c>
      <c r="D130">
        <v>2.39</v>
      </c>
      <c r="F130">
        <v>2.0099999999999998</v>
      </c>
      <c r="H130">
        <v>2.2599999999999998</v>
      </c>
      <c r="J130">
        <v>42</v>
      </c>
      <c r="K130">
        <v>2.3199999999999998</v>
      </c>
    </row>
    <row r="131" spans="1:11" x14ac:dyDescent="0.25">
      <c r="A131" s="3">
        <v>43434</v>
      </c>
      <c r="D131">
        <v>2.34</v>
      </c>
      <c r="F131">
        <v>2.0499999999999998</v>
      </c>
      <c r="H131">
        <v>2.2400000000000002</v>
      </c>
      <c r="J131">
        <v>43</v>
      </c>
      <c r="K131">
        <v>2.3199999999999998</v>
      </c>
    </row>
    <row r="132" spans="1:11" x14ac:dyDescent="0.25">
      <c r="A132" s="3">
        <v>43435</v>
      </c>
      <c r="D132">
        <v>2.31</v>
      </c>
      <c r="F132">
        <v>2.02</v>
      </c>
      <c r="H132">
        <v>2.2000000000000002</v>
      </c>
      <c r="J132">
        <v>44</v>
      </c>
      <c r="K132">
        <v>2.2959999999999998</v>
      </c>
    </row>
    <row r="133" spans="1:11" x14ac:dyDescent="0.25">
      <c r="A133" s="3">
        <v>43436</v>
      </c>
      <c r="D133">
        <v>2.2599999999999998</v>
      </c>
      <c r="F133">
        <v>2.0099999999999998</v>
      </c>
      <c r="H133">
        <v>2.27</v>
      </c>
      <c r="J133">
        <v>45</v>
      </c>
      <c r="K133">
        <v>2.282</v>
      </c>
    </row>
    <row r="134" spans="1:11" x14ac:dyDescent="0.25">
      <c r="A134" s="3">
        <v>43437</v>
      </c>
      <c r="D134">
        <v>2.19</v>
      </c>
      <c r="F134">
        <v>2</v>
      </c>
      <c r="H134">
        <v>2.16</v>
      </c>
      <c r="J134">
        <v>46</v>
      </c>
      <c r="K134">
        <v>2.3069999999999999</v>
      </c>
    </row>
    <row r="135" spans="1:11" x14ac:dyDescent="0.25">
      <c r="A135" s="3">
        <v>43438</v>
      </c>
      <c r="D135">
        <v>2.19</v>
      </c>
      <c r="F135">
        <v>2.02</v>
      </c>
      <c r="H135">
        <v>2.13</v>
      </c>
      <c r="J135">
        <v>47</v>
      </c>
      <c r="K135">
        <v>2.3170000000000002</v>
      </c>
    </row>
    <row r="136" spans="1:11" x14ac:dyDescent="0.25">
      <c r="A136" s="3">
        <v>43439</v>
      </c>
      <c r="D136">
        <v>2.2000000000000002</v>
      </c>
      <c r="F136">
        <v>1.96</v>
      </c>
      <c r="H136">
        <v>2.1800000000000002</v>
      </c>
      <c r="J136">
        <v>48</v>
      </c>
      <c r="K136">
        <v>2.31</v>
      </c>
    </row>
    <row r="137" spans="1:11" x14ac:dyDescent="0.25">
      <c r="A137" s="3">
        <v>43440</v>
      </c>
      <c r="D137">
        <v>2.1</v>
      </c>
      <c r="F137">
        <v>1.96</v>
      </c>
      <c r="H137">
        <v>2.16</v>
      </c>
      <c r="J137">
        <v>49</v>
      </c>
      <c r="K137">
        <v>2.387</v>
      </c>
    </row>
    <row r="138" spans="1:11" x14ac:dyDescent="0.25">
      <c r="A138" s="3">
        <v>43441</v>
      </c>
      <c r="D138">
        <v>2.34</v>
      </c>
      <c r="F138">
        <v>1.91</v>
      </c>
      <c r="H138">
        <v>2.23</v>
      </c>
      <c r="J138">
        <v>50</v>
      </c>
      <c r="K138">
        <v>2.34</v>
      </c>
    </row>
    <row r="139" spans="1:11" x14ac:dyDescent="0.25">
      <c r="A139" s="3">
        <v>43442</v>
      </c>
      <c r="D139">
        <v>2.29</v>
      </c>
      <c r="F139">
        <v>2.04</v>
      </c>
      <c r="H139">
        <v>2.16</v>
      </c>
      <c r="J139">
        <v>51</v>
      </c>
      <c r="K139">
        <v>2.3130000000000002</v>
      </c>
    </row>
    <row r="140" spans="1:11" x14ac:dyDescent="0.25">
      <c r="A140" s="3">
        <v>43443</v>
      </c>
      <c r="D140">
        <v>2.2599999999999998</v>
      </c>
      <c r="F140">
        <v>2.09</v>
      </c>
      <c r="H140">
        <v>1.26</v>
      </c>
      <c r="J140">
        <v>52</v>
      </c>
      <c r="K140">
        <v>2.2730000000000001</v>
      </c>
    </row>
    <row r="141" spans="1:11" x14ac:dyDescent="0.25">
      <c r="A141" s="3">
        <v>43444</v>
      </c>
      <c r="D141">
        <v>2.2999999999999998</v>
      </c>
      <c r="F141">
        <v>2</v>
      </c>
      <c r="H141">
        <v>2.17</v>
      </c>
      <c r="J141">
        <v>53</v>
      </c>
      <c r="K141">
        <v>2.2370000000000001</v>
      </c>
    </row>
    <row r="142" spans="1:11" x14ac:dyDescent="0.25">
      <c r="A142" s="3">
        <v>43445</v>
      </c>
      <c r="D142">
        <v>2.23</v>
      </c>
      <c r="F142">
        <v>1.98</v>
      </c>
      <c r="H142">
        <v>2.21</v>
      </c>
      <c r="J142">
        <v>54</v>
      </c>
      <c r="K142">
        <v>2.25</v>
      </c>
    </row>
    <row r="143" spans="1:11" x14ac:dyDescent="0.25">
      <c r="A143" s="3">
        <v>43446</v>
      </c>
      <c r="D143">
        <v>2.2400000000000002</v>
      </c>
      <c r="F143">
        <v>1.98</v>
      </c>
      <c r="H143">
        <v>2.1800000000000002</v>
      </c>
      <c r="J143">
        <v>55</v>
      </c>
      <c r="K143">
        <v>2.2469999999999999</v>
      </c>
    </row>
    <row r="144" spans="1:11" x14ac:dyDescent="0.25">
      <c r="A144" s="3">
        <v>43447</v>
      </c>
      <c r="D144">
        <v>2.2400000000000002</v>
      </c>
      <c r="F144">
        <v>1.98</v>
      </c>
      <c r="H144">
        <v>2.19</v>
      </c>
      <c r="J144">
        <v>56</v>
      </c>
      <c r="K144">
        <v>2.2869999999999999</v>
      </c>
    </row>
    <row r="145" spans="1:11" x14ac:dyDescent="0.25">
      <c r="A145" s="3">
        <v>43448</v>
      </c>
      <c r="D145">
        <v>2.29</v>
      </c>
      <c r="F145">
        <v>2.0099999999999998</v>
      </c>
      <c r="H145">
        <v>2.11</v>
      </c>
      <c r="J145">
        <v>57</v>
      </c>
      <c r="K145">
        <v>2.2770000000000001</v>
      </c>
    </row>
    <row r="146" spans="1:11" x14ac:dyDescent="0.25">
      <c r="A146" s="3">
        <v>43449</v>
      </c>
      <c r="D146">
        <v>2.1800000000000002</v>
      </c>
      <c r="F146">
        <v>2.0299999999999998</v>
      </c>
      <c r="H146">
        <v>2.12</v>
      </c>
      <c r="J146">
        <v>58</v>
      </c>
      <c r="K146">
        <v>2.2530000000000001</v>
      </c>
    </row>
    <row r="147" spans="1:11" x14ac:dyDescent="0.25">
      <c r="A147" s="3">
        <v>43450</v>
      </c>
      <c r="D147">
        <v>2.19</v>
      </c>
      <c r="F147">
        <v>2.06</v>
      </c>
      <c r="H147">
        <v>2.13</v>
      </c>
      <c r="J147">
        <v>59</v>
      </c>
      <c r="K147">
        <v>2.27</v>
      </c>
    </row>
    <row r="148" spans="1:11" x14ac:dyDescent="0.25">
      <c r="A148" s="3">
        <v>43451</v>
      </c>
      <c r="D148">
        <v>2.2400000000000002</v>
      </c>
      <c r="F148">
        <v>2</v>
      </c>
      <c r="H148">
        <v>2.0499999999999998</v>
      </c>
      <c r="J148">
        <v>60</v>
      </c>
      <c r="K148">
        <v>2.2400000000000002</v>
      </c>
    </row>
    <row r="149" spans="1:11" x14ac:dyDescent="0.25">
      <c r="A149" s="3">
        <v>43452</v>
      </c>
      <c r="D149">
        <v>2.27</v>
      </c>
      <c r="F149">
        <v>2.0099999999999998</v>
      </c>
      <c r="H149">
        <v>2.0499999999999998</v>
      </c>
      <c r="J149">
        <v>61</v>
      </c>
      <c r="K149">
        <v>2.21</v>
      </c>
    </row>
    <row r="150" spans="1:11" x14ac:dyDescent="0.25">
      <c r="A150" s="3">
        <v>43453</v>
      </c>
      <c r="D150">
        <v>2.25</v>
      </c>
      <c r="F150">
        <v>2.0299999999999998</v>
      </c>
      <c r="H150">
        <v>2.06</v>
      </c>
      <c r="J150">
        <v>62</v>
      </c>
      <c r="K150">
        <v>2.137</v>
      </c>
    </row>
    <row r="151" spans="1:11" x14ac:dyDescent="0.25">
      <c r="A151" s="3">
        <v>43454</v>
      </c>
      <c r="D151">
        <v>2.21</v>
      </c>
      <c r="F151">
        <v>2.06</v>
      </c>
      <c r="H151">
        <v>2.1</v>
      </c>
      <c r="J151">
        <v>63</v>
      </c>
      <c r="K151">
        <v>2.21</v>
      </c>
    </row>
    <row r="152" spans="1:11" x14ac:dyDescent="0.25">
      <c r="A152" s="3">
        <v>43455</v>
      </c>
      <c r="D152">
        <v>2.2000000000000002</v>
      </c>
      <c r="F152">
        <v>2.0299999999999998</v>
      </c>
      <c r="H152">
        <v>2.16</v>
      </c>
      <c r="J152">
        <v>64</v>
      </c>
      <c r="K152">
        <v>2.15</v>
      </c>
    </row>
    <row r="153" spans="1:11" x14ac:dyDescent="0.25">
      <c r="A153" s="3">
        <v>43456</v>
      </c>
      <c r="D153">
        <v>2.13</v>
      </c>
      <c r="F153">
        <v>1.99</v>
      </c>
      <c r="H153">
        <v>2.1800000000000002</v>
      </c>
      <c r="J153">
        <v>65</v>
      </c>
      <c r="K153">
        <v>2.11</v>
      </c>
    </row>
    <row r="154" spans="1:11" x14ac:dyDescent="0.25">
      <c r="A154" s="3">
        <v>43457</v>
      </c>
      <c r="D154">
        <v>2.1800000000000002</v>
      </c>
      <c r="F154">
        <v>2.0299999999999998</v>
      </c>
      <c r="H154">
        <v>2.1800000000000002</v>
      </c>
      <c r="J154">
        <v>66</v>
      </c>
      <c r="K154">
        <v>2.157</v>
      </c>
    </row>
    <row r="155" spans="1:11" x14ac:dyDescent="0.25">
      <c r="A155" s="3">
        <v>43458</v>
      </c>
      <c r="D155">
        <v>2.25</v>
      </c>
      <c r="F155">
        <v>1.96</v>
      </c>
      <c r="H155">
        <v>2.1800000000000002</v>
      </c>
      <c r="J155">
        <v>67</v>
      </c>
      <c r="K155">
        <v>2.15</v>
      </c>
    </row>
    <row r="156" spans="1:11" x14ac:dyDescent="0.25">
      <c r="A156" s="3">
        <v>43459</v>
      </c>
      <c r="D156">
        <v>2.19</v>
      </c>
      <c r="F156">
        <v>2.0699999999999998</v>
      </c>
      <c r="H156">
        <v>2.2799999999999998</v>
      </c>
      <c r="J156">
        <v>68</v>
      </c>
      <c r="K156">
        <v>2.1629999999999998</v>
      </c>
    </row>
    <row r="157" spans="1:11" x14ac:dyDescent="0.25">
      <c r="A157" s="3">
        <v>43460</v>
      </c>
      <c r="D157">
        <v>2.17</v>
      </c>
      <c r="F157">
        <v>2.0099999999999998</v>
      </c>
      <c r="H157">
        <v>2.2200000000000002</v>
      </c>
      <c r="J157">
        <v>69</v>
      </c>
      <c r="K157">
        <v>2.1230000000000002</v>
      </c>
    </row>
    <row r="158" spans="1:11" x14ac:dyDescent="0.25">
      <c r="A158" s="3">
        <v>43461</v>
      </c>
      <c r="D158">
        <v>2.16</v>
      </c>
      <c r="F158">
        <v>1.99</v>
      </c>
      <c r="H158">
        <v>2.2200000000000002</v>
      </c>
      <c r="J158">
        <v>71</v>
      </c>
      <c r="K158">
        <v>2.0870000000000002</v>
      </c>
    </row>
    <row r="159" spans="1:11" x14ac:dyDescent="0.25">
      <c r="A159" s="3">
        <v>43462</v>
      </c>
      <c r="D159">
        <v>2.13</v>
      </c>
      <c r="F159">
        <v>1.96</v>
      </c>
      <c r="H159">
        <v>2.2599999999999998</v>
      </c>
      <c r="J159">
        <v>72</v>
      </c>
      <c r="K159">
        <v>2.117</v>
      </c>
    </row>
    <row r="160" spans="1:11" x14ac:dyDescent="0.25">
      <c r="A160" s="3">
        <v>43463</v>
      </c>
      <c r="D160">
        <v>2.19</v>
      </c>
      <c r="F160">
        <v>2.02</v>
      </c>
      <c r="H160">
        <v>2.23</v>
      </c>
      <c r="J160">
        <v>73</v>
      </c>
      <c r="K160">
        <v>2.113</v>
      </c>
    </row>
    <row r="161" spans="1:11" x14ac:dyDescent="0.25">
      <c r="A161" s="3">
        <v>43464</v>
      </c>
      <c r="D161">
        <v>2.08</v>
      </c>
      <c r="F161">
        <v>2.02</v>
      </c>
      <c r="H161">
        <v>2.0699999999999998</v>
      </c>
      <c r="J161">
        <v>74</v>
      </c>
      <c r="K161">
        <v>2.14</v>
      </c>
    </row>
    <row r="162" spans="1:11" x14ac:dyDescent="0.25">
      <c r="A162" s="3">
        <v>43465</v>
      </c>
      <c r="D162">
        <v>2.0299999999999998</v>
      </c>
      <c r="F162">
        <v>2.04</v>
      </c>
      <c r="H162">
        <v>2.13</v>
      </c>
      <c r="J162">
        <v>75</v>
      </c>
      <c r="K162">
        <v>2.1230000000000002</v>
      </c>
    </row>
    <row r="163" spans="1:11" x14ac:dyDescent="0.25">
      <c r="A163" s="3">
        <v>43466</v>
      </c>
      <c r="D163">
        <v>2.09</v>
      </c>
      <c r="F163">
        <v>1.95</v>
      </c>
      <c r="H163">
        <v>2.21</v>
      </c>
      <c r="J163">
        <v>76</v>
      </c>
      <c r="K163">
        <v>2.093</v>
      </c>
    </row>
    <row r="164" spans="1:11" x14ac:dyDescent="0.25">
      <c r="A164" s="3">
        <v>43467</v>
      </c>
      <c r="D164">
        <v>2.1</v>
      </c>
      <c r="F164">
        <v>1.97</v>
      </c>
      <c r="H164">
        <v>2.1800000000000002</v>
      </c>
      <c r="J164">
        <v>77</v>
      </c>
      <c r="K164">
        <v>2.08</v>
      </c>
    </row>
    <row r="165" spans="1:11" x14ac:dyDescent="0.25">
      <c r="A165" s="3">
        <v>43468</v>
      </c>
      <c r="D165">
        <v>2.16</v>
      </c>
      <c r="F165">
        <v>1.98</v>
      </c>
      <c r="H165">
        <v>2.12</v>
      </c>
      <c r="J165">
        <v>78</v>
      </c>
      <c r="K165">
        <v>2.073</v>
      </c>
    </row>
    <row r="166" spans="1:11" x14ac:dyDescent="0.25">
      <c r="A166" s="3">
        <v>43469</v>
      </c>
      <c r="D166">
        <v>2.2999999999999998</v>
      </c>
      <c r="F166">
        <v>1.98</v>
      </c>
      <c r="H166">
        <v>2.1</v>
      </c>
      <c r="J166">
        <v>79</v>
      </c>
      <c r="K166">
        <v>2.0369999999999999</v>
      </c>
    </row>
    <row r="167" spans="1:11" x14ac:dyDescent="0.25">
      <c r="A167" s="3">
        <v>43470</v>
      </c>
      <c r="D167">
        <v>2</v>
      </c>
      <c r="F167">
        <v>2.0499999999999998</v>
      </c>
      <c r="H167">
        <v>2.13</v>
      </c>
      <c r="J167">
        <v>80</v>
      </c>
      <c r="K167">
        <v>2.0329999999999999</v>
      </c>
    </row>
    <row r="168" spans="1:11" x14ac:dyDescent="0.25">
      <c r="A168" s="3">
        <v>43471</v>
      </c>
      <c r="D168">
        <v>1.61</v>
      </c>
      <c r="F168">
        <v>2.1</v>
      </c>
      <c r="H168">
        <v>2.09</v>
      </c>
      <c r="J168">
        <v>81</v>
      </c>
      <c r="K168">
        <v>2.073</v>
      </c>
    </row>
    <row r="169" spans="1:11" x14ac:dyDescent="0.25">
      <c r="A169" s="3">
        <v>43472</v>
      </c>
      <c r="D169">
        <v>1.58</v>
      </c>
      <c r="F169">
        <v>2.0099999999999998</v>
      </c>
      <c r="H169">
        <v>2.02</v>
      </c>
      <c r="J169">
        <v>82</v>
      </c>
      <c r="K169">
        <v>2.1070000000000002</v>
      </c>
    </row>
    <row r="170" spans="1:11" x14ac:dyDescent="0.25">
      <c r="A170" s="3">
        <v>43473</v>
      </c>
      <c r="D170">
        <v>1.62</v>
      </c>
      <c r="F170">
        <v>2.02</v>
      </c>
      <c r="H170">
        <v>1.93</v>
      </c>
      <c r="J170">
        <v>83</v>
      </c>
      <c r="K170">
        <v>2.113</v>
      </c>
    </row>
    <row r="171" spans="1:11" x14ac:dyDescent="0.25">
      <c r="A171" s="3">
        <v>43474</v>
      </c>
      <c r="D171">
        <v>1.63</v>
      </c>
      <c r="F171">
        <v>2.0099999999999998</v>
      </c>
      <c r="H171">
        <v>2</v>
      </c>
      <c r="J171">
        <v>84</v>
      </c>
      <c r="K171">
        <v>2.1629999999999998</v>
      </c>
    </row>
    <row r="172" spans="1:11" x14ac:dyDescent="0.25">
      <c r="A172" s="3">
        <v>43475</v>
      </c>
      <c r="D172">
        <v>1.61</v>
      </c>
      <c r="F172">
        <v>2.02</v>
      </c>
      <c r="H172">
        <v>1.9</v>
      </c>
      <c r="J172">
        <v>85</v>
      </c>
      <c r="K172">
        <v>2.0699999999999998</v>
      </c>
    </row>
    <row r="173" spans="1:11" x14ac:dyDescent="0.25">
      <c r="A173" s="3">
        <v>43476</v>
      </c>
      <c r="D173">
        <v>1.7</v>
      </c>
      <c r="F173">
        <v>2.11</v>
      </c>
      <c r="H173">
        <v>1.98</v>
      </c>
      <c r="J173">
        <v>86</v>
      </c>
      <c r="K173">
        <v>1.9830000000000001</v>
      </c>
    </row>
    <row r="174" spans="1:11" x14ac:dyDescent="0.25">
      <c r="A174" s="3">
        <v>43477</v>
      </c>
      <c r="D174">
        <v>1.66</v>
      </c>
      <c r="F174">
        <v>2.0099999999999998</v>
      </c>
      <c r="H174">
        <v>2.0099999999999998</v>
      </c>
      <c r="J174">
        <v>87</v>
      </c>
      <c r="K174">
        <v>1.9430000000000001</v>
      </c>
    </row>
    <row r="175" spans="1:11" x14ac:dyDescent="0.25">
      <c r="A175" s="3">
        <v>43478</v>
      </c>
      <c r="D175">
        <v>1.66</v>
      </c>
      <c r="F175">
        <v>2.0299999999999998</v>
      </c>
      <c r="H175">
        <v>2.02</v>
      </c>
      <c r="J175">
        <v>88</v>
      </c>
      <c r="K175">
        <v>1.9430000000000001</v>
      </c>
    </row>
    <row r="176" spans="1:11" x14ac:dyDescent="0.25">
      <c r="A176" s="3">
        <v>43479</v>
      </c>
      <c r="D176">
        <v>1.6</v>
      </c>
      <c r="F176">
        <v>2.1</v>
      </c>
      <c r="H176">
        <v>2</v>
      </c>
      <c r="J176">
        <v>89</v>
      </c>
      <c r="K176">
        <v>1.9730000000000001</v>
      </c>
    </row>
    <row r="177" spans="1:11" x14ac:dyDescent="0.25">
      <c r="A177" s="3">
        <v>43480</v>
      </c>
      <c r="D177">
        <v>1.55</v>
      </c>
      <c r="F177">
        <v>1.97</v>
      </c>
      <c r="H177">
        <v>2.02</v>
      </c>
      <c r="J177">
        <v>90</v>
      </c>
      <c r="K177">
        <v>1.9330000000000001</v>
      </c>
    </row>
    <row r="178" spans="1:11" x14ac:dyDescent="0.25">
      <c r="A178" s="3">
        <v>43481</v>
      </c>
      <c r="D178">
        <v>1.54</v>
      </c>
      <c r="F178">
        <v>2.0099999999999998</v>
      </c>
      <c r="H178">
        <v>2</v>
      </c>
      <c r="J178">
        <v>91</v>
      </c>
      <c r="K178">
        <v>1.9470000000000001</v>
      </c>
    </row>
    <row r="179" spans="1:11" x14ac:dyDescent="0.25">
      <c r="A179" s="3">
        <v>43482</v>
      </c>
      <c r="D179">
        <v>1.53</v>
      </c>
      <c r="F179">
        <v>2.0499999999999998</v>
      </c>
      <c r="H179">
        <v>1.93</v>
      </c>
      <c r="J179">
        <v>92</v>
      </c>
      <c r="K179">
        <v>1.9330000000000001</v>
      </c>
    </row>
    <row r="180" spans="1:11" x14ac:dyDescent="0.25">
      <c r="A180" s="3">
        <v>43483</v>
      </c>
      <c r="D180">
        <v>1.5</v>
      </c>
      <c r="F180">
        <v>2.06</v>
      </c>
      <c r="H180">
        <v>2.0499999999999998</v>
      </c>
      <c r="J180">
        <v>93</v>
      </c>
      <c r="K180">
        <v>1.9530000000000001</v>
      </c>
    </row>
    <row r="181" spans="1:11" x14ac:dyDescent="0.25">
      <c r="A181" s="3">
        <v>43484</v>
      </c>
      <c r="D181">
        <v>1.58</v>
      </c>
      <c r="F181">
        <v>2.04</v>
      </c>
      <c r="H181">
        <v>1.98</v>
      </c>
      <c r="J181">
        <v>94</v>
      </c>
      <c r="K181">
        <v>1.913</v>
      </c>
    </row>
    <row r="182" spans="1:11" x14ac:dyDescent="0.25">
      <c r="A182" s="3">
        <v>43485</v>
      </c>
      <c r="D182">
        <v>1.6</v>
      </c>
      <c r="F182">
        <v>2.04</v>
      </c>
      <c r="H182">
        <v>1.92</v>
      </c>
      <c r="J182">
        <v>95</v>
      </c>
      <c r="K182">
        <v>1.897</v>
      </c>
    </row>
    <row r="183" spans="1:11" x14ac:dyDescent="0.25">
      <c r="A183" s="3">
        <v>43486</v>
      </c>
      <c r="D183">
        <v>1.53</v>
      </c>
      <c r="F183">
        <v>1.97</v>
      </c>
      <c r="H183">
        <v>1.89</v>
      </c>
      <c r="J183">
        <v>96</v>
      </c>
      <c r="K183">
        <v>1.887</v>
      </c>
    </row>
    <row r="184" spans="1:11" x14ac:dyDescent="0.25">
      <c r="A184" s="3">
        <v>43487</v>
      </c>
      <c r="D184">
        <v>1.58</v>
      </c>
      <c r="F184">
        <v>1.94</v>
      </c>
      <c r="H184">
        <v>1.93</v>
      </c>
      <c r="J184">
        <v>97</v>
      </c>
      <c r="K184">
        <v>1.9</v>
      </c>
    </row>
    <row r="185" spans="1:11" x14ac:dyDescent="0.25">
      <c r="A185" s="3">
        <v>43488</v>
      </c>
      <c r="D185">
        <v>1.59</v>
      </c>
      <c r="F185">
        <v>1.79</v>
      </c>
      <c r="H185">
        <v>1.95</v>
      </c>
      <c r="J185">
        <v>98</v>
      </c>
      <c r="K185">
        <v>1.847</v>
      </c>
    </row>
    <row r="186" spans="1:11" x14ac:dyDescent="0.25">
      <c r="A186" s="3">
        <v>43489</v>
      </c>
      <c r="D186">
        <v>1.57</v>
      </c>
      <c r="F186">
        <v>1.84</v>
      </c>
      <c r="H186">
        <v>1.88</v>
      </c>
      <c r="J186">
        <v>99</v>
      </c>
      <c r="K186">
        <v>1.857</v>
      </c>
    </row>
    <row r="187" spans="1:11" x14ac:dyDescent="0.25">
      <c r="A187" s="3">
        <v>43490</v>
      </c>
      <c r="D187">
        <v>1.57</v>
      </c>
      <c r="F187">
        <v>1.82</v>
      </c>
      <c r="H187">
        <v>1.89</v>
      </c>
      <c r="J187">
        <v>100</v>
      </c>
      <c r="K187">
        <v>1.837</v>
      </c>
    </row>
    <row r="188" spans="1:11" x14ac:dyDescent="0.25">
      <c r="A188" s="3">
        <v>43491</v>
      </c>
      <c r="D188">
        <v>1.6</v>
      </c>
      <c r="F188">
        <v>1.8</v>
      </c>
      <c r="H188">
        <v>1.88</v>
      </c>
      <c r="J188">
        <v>101</v>
      </c>
      <c r="K188">
        <v>1.837</v>
      </c>
    </row>
    <row r="189" spans="1:11" x14ac:dyDescent="0.25">
      <c r="A189" s="3">
        <v>43492</v>
      </c>
      <c r="D189">
        <v>1.57</v>
      </c>
      <c r="F189">
        <v>1.79</v>
      </c>
      <c r="H189">
        <v>1.88</v>
      </c>
      <c r="J189">
        <v>102</v>
      </c>
      <c r="K189">
        <v>1.843</v>
      </c>
    </row>
    <row r="190" spans="1:11" x14ac:dyDescent="0.25">
      <c r="A190" s="3">
        <v>43493</v>
      </c>
      <c r="D190">
        <v>1.54</v>
      </c>
      <c r="F190">
        <v>1.77</v>
      </c>
      <c r="H190">
        <v>1.96</v>
      </c>
      <c r="J190">
        <v>103</v>
      </c>
      <c r="K190">
        <v>1.89</v>
      </c>
    </row>
    <row r="191" spans="1:11" x14ac:dyDescent="0.25">
      <c r="A191" s="3">
        <v>43494</v>
      </c>
      <c r="D191">
        <v>1.51</v>
      </c>
      <c r="F191">
        <v>1.79</v>
      </c>
      <c r="H191">
        <v>1.92</v>
      </c>
      <c r="J191">
        <v>104</v>
      </c>
      <c r="K191">
        <v>1.863</v>
      </c>
    </row>
    <row r="192" spans="1:11" x14ac:dyDescent="0.25">
      <c r="A192" s="3">
        <v>43495</v>
      </c>
      <c r="D192">
        <v>1.52</v>
      </c>
      <c r="F192">
        <v>1.79</v>
      </c>
      <c r="H192">
        <v>1.83</v>
      </c>
      <c r="J192">
        <v>105</v>
      </c>
      <c r="K192">
        <v>1.87</v>
      </c>
    </row>
    <row r="193" spans="1:11" x14ac:dyDescent="0.25">
      <c r="A193" s="3">
        <v>43496</v>
      </c>
      <c r="D193">
        <v>1.57</v>
      </c>
      <c r="F193">
        <v>1.85</v>
      </c>
      <c r="H193">
        <v>1.88</v>
      </c>
      <c r="J193">
        <v>106</v>
      </c>
      <c r="K193">
        <v>1.87</v>
      </c>
    </row>
    <row r="194" spans="1:11" x14ac:dyDescent="0.25">
      <c r="A194" s="3">
        <v>43497</v>
      </c>
      <c r="D194">
        <v>1.57</v>
      </c>
      <c r="F194">
        <v>1.73</v>
      </c>
      <c r="H194">
        <v>1.81</v>
      </c>
      <c r="J194">
        <v>107</v>
      </c>
      <c r="K194">
        <v>1.87</v>
      </c>
    </row>
    <row r="195" spans="1:11" x14ac:dyDescent="0.25">
      <c r="A195" s="3">
        <v>43498</v>
      </c>
      <c r="D195">
        <v>1.51</v>
      </c>
      <c r="F195">
        <v>1.77</v>
      </c>
      <c r="H195">
        <v>1.82</v>
      </c>
      <c r="J195">
        <v>108</v>
      </c>
      <c r="K195">
        <v>1.883</v>
      </c>
    </row>
    <row r="196" spans="1:11" x14ac:dyDescent="0.25">
      <c r="A196" s="3">
        <v>43499</v>
      </c>
      <c r="D196">
        <v>1.54</v>
      </c>
      <c r="F196">
        <v>1.77</v>
      </c>
      <c r="H196">
        <v>1.89</v>
      </c>
      <c r="J196">
        <v>109</v>
      </c>
      <c r="K196">
        <v>1.8169999999999999</v>
      </c>
    </row>
    <row r="197" spans="1:11" x14ac:dyDescent="0.25">
      <c r="A197" s="3">
        <v>43500</v>
      </c>
      <c r="D197">
        <v>1.46</v>
      </c>
      <c r="F197">
        <v>1.73</v>
      </c>
      <c r="H197">
        <v>1.89</v>
      </c>
      <c r="J197">
        <v>110</v>
      </c>
      <c r="K197">
        <v>1.867</v>
      </c>
    </row>
    <row r="198" spans="1:11" x14ac:dyDescent="0.25">
      <c r="A198" s="3">
        <v>43501</v>
      </c>
      <c r="D198">
        <v>1.47</v>
      </c>
      <c r="F198">
        <v>1.51</v>
      </c>
      <c r="H198">
        <v>1.87</v>
      </c>
      <c r="J198">
        <v>111</v>
      </c>
      <c r="K198">
        <v>1.883</v>
      </c>
    </row>
    <row r="199" spans="1:11" x14ac:dyDescent="0.25">
      <c r="A199" s="3">
        <v>43502</v>
      </c>
      <c r="D199">
        <v>1.44</v>
      </c>
      <c r="F199">
        <v>1.79</v>
      </c>
      <c r="H199">
        <v>1.98</v>
      </c>
      <c r="J199">
        <v>112</v>
      </c>
      <c r="K199">
        <v>1.82</v>
      </c>
    </row>
    <row r="200" spans="1:11" x14ac:dyDescent="0.25">
      <c r="A200" s="3">
        <v>43503</v>
      </c>
      <c r="D200">
        <v>1.46</v>
      </c>
      <c r="F200">
        <v>1.74</v>
      </c>
      <c r="H200">
        <v>1.94</v>
      </c>
      <c r="J200">
        <v>113</v>
      </c>
      <c r="K200">
        <v>1.8029999999999999</v>
      </c>
    </row>
    <row r="201" spans="1:11" x14ac:dyDescent="0.25">
      <c r="A201" s="3">
        <v>43504</v>
      </c>
      <c r="D201">
        <v>1.44</v>
      </c>
      <c r="F201">
        <v>1.61</v>
      </c>
      <c r="H201">
        <v>2</v>
      </c>
      <c r="J201">
        <v>114</v>
      </c>
      <c r="K201">
        <v>1.84</v>
      </c>
    </row>
    <row r="202" spans="1:11" x14ac:dyDescent="0.25">
      <c r="A202" s="3">
        <v>43505</v>
      </c>
      <c r="D202">
        <v>1.48</v>
      </c>
      <c r="F202">
        <v>1.69</v>
      </c>
      <c r="H202">
        <v>1.97</v>
      </c>
      <c r="J202">
        <v>115</v>
      </c>
      <c r="K202">
        <v>1.823</v>
      </c>
    </row>
    <row r="203" spans="1:11" x14ac:dyDescent="0.25">
      <c r="A203" s="3">
        <v>43506</v>
      </c>
      <c r="D203">
        <v>1.45</v>
      </c>
      <c r="F203">
        <v>1.57</v>
      </c>
      <c r="H203">
        <v>1.89</v>
      </c>
      <c r="J203">
        <v>116</v>
      </c>
      <c r="K203">
        <v>1.7969999999999999</v>
      </c>
    </row>
    <row r="204" spans="1:11" x14ac:dyDescent="0.25">
      <c r="A204" s="3">
        <v>43507</v>
      </c>
      <c r="D204">
        <v>1.43</v>
      </c>
      <c r="F204">
        <v>1.64</v>
      </c>
      <c r="H204">
        <v>1.94</v>
      </c>
      <c r="J204">
        <v>117</v>
      </c>
      <c r="K204">
        <v>1.79</v>
      </c>
    </row>
    <row r="205" spans="1:11" x14ac:dyDescent="0.25">
      <c r="A205" s="3">
        <v>43508</v>
      </c>
      <c r="D205">
        <v>1.37</v>
      </c>
      <c r="F205">
        <v>1.63</v>
      </c>
      <c r="H205">
        <v>1.87</v>
      </c>
      <c r="J205">
        <v>118</v>
      </c>
      <c r="K205">
        <v>1.77</v>
      </c>
    </row>
    <row r="206" spans="1:11" x14ac:dyDescent="0.25">
      <c r="A206" s="3">
        <v>43509</v>
      </c>
      <c r="D206">
        <v>1.39</v>
      </c>
      <c r="F206">
        <v>1.61</v>
      </c>
      <c r="H206">
        <v>1.87</v>
      </c>
      <c r="J206">
        <v>119</v>
      </c>
      <c r="K206">
        <v>1.7529999999999999</v>
      </c>
    </row>
    <row r="207" spans="1:11" x14ac:dyDescent="0.25">
      <c r="A207" s="3">
        <v>43510</v>
      </c>
      <c r="D207">
        <v>1.41</v>
      </c>
      <c r="F207">
        <v>1.54</v>
      </c>
      <c r="H207">
        <v>1.86</v>
      </c>
      <c r="J207">
        <v>120</v>
      </c>
      <c r="K207">
        <v>1.7430000000000001</v>
      </c>
    </row>
    <row r="208" spans="1:11" x14ac:dyDescent="0.25">
      <c r="A208" s="3">
        <v>43511</v>
      </c>
      <c r="D208">
        <v>1.38</v>
      </c>
      <c r="F208">
        <v>1.54</v>
      </c>
      <c r="H208">
        <v>1.86</v>
      </c>
      <c r="J208">
        <v>121</v>
      </c>
      <c r="K208">
        <v>1.7370000000000001</v>
      </c>
    </row>
    <row r="209" spans="1:11" x14ac:dyDescent="0.25">
      <c r="A209" s="3">
        <v>43512</v>
      </c>
      <c r="D209">
        <v>1.39</v>
      </c>
      <c r="F209">
        <v>1.54</v>
      </c>
      <c r="H209">
        <v>1.85</v>
      </c>
      <c r="J209">
        <v>122</v>
      </c>
      <c r="K209">
        <v>1.6930000000000001</v>
      </c>
    </row>
    <row r="210" spans="1:11" x14ac:dyDescent="0.25">
      <c r="A210" s="3">
        <v>43513</v>
      </c>
      <c r="D210">
        <v>1.36</v>
      </c>
      <c r="F210">
        <v>1.48</v>
      </c>
      <c r="H210">
        <v>1.86</v>
      </c>
      <c r="J210">
        <v>123</v>
      </c>
      <c r="K210">
        <v>1.6830000000000001</v>
      </c>
    </row>
    <row r="211" spans="1:11" x14ac:dyDescent="0.25">
      <c r="A211" s="3">
        <v>43514</v>
      </c>
      <c r="D211">
        <v>1.24</v>
      </c>
      <c r="F211">
        <v>1.43</v>
      </c>
      <c r="H211">
        <v>1.79</v>
      </c>
      <c r="J211">
        <v>124</v>
      </c>
      <c r="K211">
        <v>1.663</v>
      </c>
    </row>
    <row r="212" spans="1:11" x14ac:dyDescent="0.25">
      <c r="A212" s="3">
        <v>43515</v>
      </c>
      <c r="D212">
        <v>1.32</v>
      </c>
      <c r="F212">
        <v>1.4</v>
      </c>
      <c r="H212">
        <v>1.82</v>
      </c>
      <c r="J212">
        <v>125</v>
      </c>
      <c r="K212">
        <v>1.667</v>
      </c>
    </row>
    <row r="213" spans="1:11" x14ac:dyDescent="0.25">
      <c r="A213" s="3">
        <v>43516</v>
      </c>
      <c r="D213">
        <v>1.29</v>
      </c>
      <c r="F213">
        <v>1.4</v>
      </c>
      <c r="H213">
        <v>1.8</v>
      </c>
      <c r="J213">
        <v>126</v>
      </c>
      <c r="K213">
        <v>1.6870000000000001</v>
      </c>
    </row>
    <row r="214" spans="1:11" x14ac:dyDescent="0.25">
      <c r="A214" s="3">
        <v>43517</v>
      </c>
      <c r="D214">
        <v>1.25</v>
      </c>
      <c r="F214">
        <v>1.34</v>
      </c>
      <c r="H214">
        <v>1.64</v>
      </c>
      <c r="J214">
        <v>127</v>
      </c>
      <c r="K214">
        <v>1.69</v>
      </c>
    </row>
    <row r="215" spans="1:11" x14ac:dyDescent="0.25">
      <c r="A215" s="3">
        <v>43518</v>
      </c>
      <c r="D215">
        <v>1.29</v>
      </c>
      <c r="F215">
        <v>1.34</v>
      </c>
      <c r="H215">
        <v>1.79</v>
      </c>
      <c r="J215">
        <v>128</v>
      </c>
      <c r="K215">
        <v>1.6930000000000001</v>
      </c>
    </row>
    <row r="216" spans="1:11" x14ac:dyDescent="0.25">
      <c r="A216" s="3">
        <v>43519</v>
      </c>
      <c r="D216">
        <v>1.32</v>
      </c>
      <c r="F216">
        <v>1.24</v>
      </c>
      <c r="H216">
        <v>1.76</v>
      </c>
      <c r="J216">
        <v>129</v>
      </c>
      <c r="K216">
        <v>1.65</v>
      </c>
    </row>
    <row r="217" spans="1:11" x14ac:dyDescent="0.25">
      <c r="A217" s="3">
        <v>43520</v>
      </c>
      <c r="D217">
        <v>1.28</v>
      </c>
      <c r="F217">
        <v>1.24</v>
      </c>
      <c r="H217">
        <v>1.74</v>
      </c>
      <c r="J217">
        <v>130</v>
      </c>
      <c r="K217">
        <v>1.677</v>
      </c>
    </row>
    <row r="218" spans="1:11" x14ac:dyDescent="0.25">
      <c r="A218" s="3">
        <v>43521</v>
      </c>
      <c r="D218">
        <v>1.19</v>
      </c>
      <c r="F218">
        <v>1.5</v>
      </c>
      <c r="H218">
        <v>1.79</v>
      </c>
      <c r="J218">
        <v>131</v>
      </c>
      <c r="K218">
        <v>1.6870000000000001</v>
      </c>
    </row>
    <row r="219" spans="1:11" x14ac:dyDescent="0.25">
      <c r="A219" s="3">
        <v>43522</v>
      </c>
      <c r="D219">
        <v>1.39</v>
      </c>
      <c r="F219">
        <v>1.5</v>
      </c>
      <c r="H219">
        <v>1.73</v>
      </c>
      <c r="J219">
        <v>132</v>
      </c>
      <c r="K219">
        <v>1.65</v>
      </c>
    </row>
    <row r="220" spans="1:11" x14ac:dyDescent="0.25">
      <c r="A220" s="3">
        <v>43523</v>
      </c>
      <c r="D220">
        <v>1.2</v>
      </c>
      <c r="F220">
        <v>1.52</v>
      </c>
      <c r="H220">
        <v>1.71</v>
      </c>
      <c r="J220">
        <v>133</v>
      </c>
      <c r="K220">
        <v>1.5629999999999999</v>
      </c>
    </row>
    <row r="221" spans="1:11" x14ac:dyDescent="0.25">
      <c r="A221" s="3">
        <v>43524</v>
      </c>
      <c r="D221">
        <v>1.25</v>
      </c>
      <c r="F221">
        <v>1.52</v>
      </c>
      <c r="H221">
        <v>1.82</v>
      </c>
      <c r="J221">
        <v>134</v>
      </c>
      <c r="K221">
        <v>1.6830000000000001</v>
      </c>
    </row>
    <row r="222" spans="1:11" x14ac:dyDescent="0.25">
      <c r="A222" s="3">
        <v>43525</v>
      </c>
      <c r="D222">
        <v>1.23</v>
      </c>
      <c r="F222">
        <v>1.5</v>
      </c>
      <c r="H222">
        <v>1.78</v>
      </c>
      <c r="J222">
        <v>135</v>
      </c>
      <c r="K222">
        <v>1.63</v>
      </c>
    </row>
    <row r="223" spans="1:11" x14ac:dyDescent="0.25">
      <c r="A223" s="3">
        <v>43526</v>
      </c>
      <c r="D223">
        <v>1.27</v>
      </c>
      <c r="F223">
        <v>1.5</v>
      </c>
      <c r="H223">
        <v>1.86</v>
      </c>
      <c r="J223">
        <v>136</v>
      </c>
      <c r="K223">
        <v>1.5569999999999999</v>
      </c>
    </row>
    <row r="224" spans="1:11" x14ac:dyDescent="0.25">
      <c r="A224" s="3">
        <v>43527</v>
      </c>
      <c r="D224">
        <v>1.21</v>
      </c>
      <c r="F224">
        <v>1.49</v>
      </c>
      <c r="H224">
        <v>1.9</v>
      </c>
      <c r="J224">
        <v>137</v>
      </c>
      <c r="K224">
        <v>1.647</v>
      </c>
    </row>
    <row r="225" spans="1:11" x14ac:dyDescent="0.25">
      <c r="A225" s="3">
        <v>43528</v>
      </c>
      <c r="D225">
        <v>1.28</v>
      </c>
      <c r="F225">
        <v>1.49</v>
      </c>
      <c r="H225">
        <v>1.8</v>
      </c>
      <c r="J225">
        <v>138</v>
      </c>
      <c r="K225">
        <v>1.5429999999999999</v>
      </c>
    </row>
    <row r="226" spans="1:11" x14ac:dyDescent="0.25">
      <c r="A226" s="3">
        <v>43529</v>
      </c>
      <c r="D226">
        <v>1.21</v>
      </c>
      <c r="F226">
        <v>1.48</v>
      </c>
      <c r="H226">
        <v>1.81</v>
      </c>
      <c r="J226">
        <v>139</v>
      </c>
      <c r="K226">
        <v>1.58</v>
      </c>
    </row>
    <row r="227" spans="1:11" x14ac:dyDescent="0.25">
      <c r="A227" s="3">
        <v>43530</v>
      </c>
      <c r="D227">
        <v>1.26</v>
      </c>
      <c r="F227">
        <v>1.48</v>
      </c>
      <c r="H227">
        <v>1.81</v>
      </c>
      <c r="J227">
        <v>140</v>
      </c>
      <c r="K227">
        <v>1.573</v>
      </c>
    </row>
    <row r="228" spans="1:11" x14ac:dyDescent="0.25">
      <c r="A228" s="3">
        <v>43531</v>
      </c>
      <c r="D228">
        <v>1.23</v>
      </c>
      <c r="F228">
        <v>1.48</v>
      </c>
      <c r="H228">
        <v>1.82</v>
      </c>
      <c r="J228">
        <v>141</v>
      </c>
      <c r="K228">
        <v>1.5569999999999999</v>
      </c>
    </row>
    <row r="229" spans="1:11" x14ac:dyDescent="0.25">
      <c r="A229" s="3">
        <v>43532</v>
      </c>
      <c r="D229">
        <v>1.27</v>
      </c>
      <c r="F229">
        <v>1.48</v>
      </c>
      <c r="H229">
        <v>1.83</v>
      </c>
      <c r="J229">
        <v>142</v>
      </c>
      <c r="K229">
        <v>1.5229999999999999</v>
      </c>
    </row>
    <row r="230" spans="1:11" x14ac:dyDescent="0.25">
      <c r="A230" s="3">
        <v>43533</v>
      </c>
      <c r="D230">
        <v>1.27</v>
      </c>
      <c r="F230">
        <v>1.47</v>
      </c>
      <c r="H230">
        <v>1.71</v>
      </c>
      <c r="J230">
        <v>143</v>
      </c>
      <c r="K230">
        <v>1.54</v>
      </c>
    </row>
    <row r="231" spans="1:11" x14ac:dyDescent="0.25">
      <c r="A231" s="3">
        <v>43534</v>
      </c>
      <c r="D231">
        <v>1.26</v>
      </c>
      <c r="F231">
        <v>1.47</v>
      </c>
      <c r="H231">
        <v>1.7</v>
      </c>
      <c r="J231">
        <v>144</v>
      </c>
      <c r="K231">
        <v>1.4630000000000001</v>
      </c>
    </row>
    <row r="232" spans="1:11" x14ac:dyDescent="0.25">
      <c r="A232" s="3">
        <v>43535</v>
      </c>
      <c r="D232">
        <v>1.29</v>
      </c>
      <c r="F232">
        <v>1.49</v>
      </c>
      <c r="H232">
        <v>1.76</v>
      </c>
      <c r="J232">
        <v>145</v>
      </c>
      <c r="K232">
        <v>1.51</v>
      </c>
    </row>
    <row r="233" spans="1:11" x14ac:dyDescent="0.25">
      <c r="A233" s="3">
        <v>43536</v>
      </c>
      <c r="D233">
        <v>1.31</v>
      </c>
      <c r="F233">
        <v>1.49</v>
      </c>
      <c r="H233">
        <v>1.73</v>
      </c>
      <c r="J233">
        <v>146</v>
      </c>
      <c r="K233">
        <v>1.4730000000000001</v>
      </c>
    </row>
    <row r="234" spans="1:11" x14ac:dyDescent="0.25">
      <c r="A234" s="3">
        <v>43537</v>
      </c>
      <c r="D234">
        <v>1.28</v>
      </c>
      <c r="F234">
        <v>1.46</v>
      </c>
      <c r="H234">
        <v>1.82</v>
      </c>
      <c r="J234">
        <v>147</v>
      </c>
      <c r="K234">
        <v>1.47</v>
      </c>
    </row>
    <row r="235" spans="1:11" x14ac:dyDescent="0.25">
      <c r="A235" s="3">
        <v>43538</v>
      </c>
      <c r="D235">
        <v>1.31</v>
      </c>
      <c r="F235">
        <v>1.46</v>
      </c>
      <c r="H235">
        <v>1.81</v>
      </c>
      <c r="J235">
        <v>148</v>
      </c>
      <c r="K235">
        <v>1.4870000000000001</v>
      </c>
    </row>
    <row r="236" spans="1:11" x14ac:dyDescent="0.25">
      <c r="A236" s="3">
        <v>43539</v>
      </c>
      <c r="D236">
        <v>1.33</v>
      </c>
      <c r="F236">
        <v>1.49</v>
      </c>
      <c r="H236">
        <v>1.74</v>
      </c>
      <c r="J236">
        <v>149</v>
      </c>
      <c r="K236">
        <v>1.4430000000000001</v>
      </c>
    </row>
    <row r="237" spans="1:11" x14ac:dyDescent="0.25">
      <c r="A237" s="3">
        <v>43540</v>
      </c>
      <c r="D237">
        <v>1.35</v>
      </c>
      <c r="F237">
        <v>1.49</v>
      </c>
      <c r="H237">
        <v>1.76</v>
      </c>
      <c r="J237">
        <v>150</v>
      </c>
      <c r="K237">
        <v>1.4470000000000001</v>
      </c>
    </row>
    <row r="238" spans="1:11" x14ac:dyDescent="0.25">
      <c r="A238" s="3">
        <v>43541</v>
      </c>
      <c r="D238">
        <v>1.38</v>
      </c>
      <c r="F238">
        <v>1.65</v>
      </c>
      <c r="H238">
        <v>1.68</v>
      </c>
      <c r="J238">
        <v>151</v>
      </c>
      <c r="K238">
        <v>1.5669999999999999</v>
      </c>
    </row>
    <row r="239" spans="1:11" x14ac:dyDescent="0.25">
      <c r="A239" s="3">
        <v>43542</v>
      </c>
      <c r="D239">
        <v>1.38</v>
      </c>
      <c r="F239">
        <v>1.65</v>
      </c>
      <c r="H239">
        <v>1.67</v>
      </c>
      <c r="J239">
        <v>152</v>
      </c>
      <c r="K239">
        <v>1.532</v>
      </c>
    </row>
    <row r="240" spans="1:11" x14ac:dyDescent="0.25">
      <c r="A240" s="3">
        <v>43543</v>
      </c>
      <c r="D240">
        <v>1.43</v>
      </c>
      <c r="F240">
        <v>1.42</v>
      </c>
      <c r="H240">
        <v>1.7</v>
      </c>
      <c r="J240">
        <v>153</v>
      </c>
      <c r="K240">
        <v>1.5569999999999999</v>
      </c>
    </row>
    <row r="241" spans="1:11" x14ac:dyDescent="0.25">
      <c r="A241" s="3">
        <v>43544</v>
      </c>
      <c r="D241">
        <v>1.39</v>
      </c>
      <c r="F241">
        <v>1.42</v>
      </c>
      <c r="H241">
        <v>1.73</v>
      </c>
      <c r="J241">
        <v>154</v>
      </c>
      <c r="K241">
        <v>1.577</v>
      </c>
    </row>
    <row r="242" spans="1:11" x14ac:dyDescent="0.25">
      <c r="A242" s="3">
        <v>43545</v>
      </c>
      <c r="D242">
        <v>1.44</v>
      </c>
      <c r="F242">
        <v>1.54</v>
      </c>
      <c r="H242">
        <v>1.66</v>
      </c>
      <c r="J242">
        <v>155</v>
      </c>
      <c r="K242">
        <v>1.5569999999999999</v>
      </c>
    </row>
    <row r="243" spans="1:11" x14ac:dyDescent="0.25">
      <c r="A243" s="3">
        <v>43546</v>
      </c>
      <c r="D243">
        <v>1.39</v>
      </c>
      <c r="F243">
        <v>1.54</v>
      </c>
      <c r="H243">
        <v>1.73</v>
      </c>
      <c r="J243">
        <v>156</v>
      </c>
      <c r="K243">
        <v>1.57</v>
      </c>
    </row>
    <row r="244" spans="1:11" x14ac:dyDescent="0.25">
      <c r="A244" s="3">
        <v>43547</v>
      </c>
      <c r="D244">
        <v>1.38</v>
      </c>
      <c r="F244">
        <v>1.55</v>
      </c>
      <c r="H244">
        <v>1.72</v>
      </c>
      <c r="J244">
        <v>157</v>
      </c>
      <c r="K244">
        <v>1.5629999999999999</v>
      </c>
    </row>
    <row r="245" spans="1:11" x14ac:dyDescent="0.25">
      <c r="A245" s="3">
        <v>43548</v>
      </c>
      <c r="D245">
        <v>1.43</v>
      </c>
      <c r="F245">
        <v>1.55</v>
      </c>
      <c r="H245">
        <v>1.76</v>
      </c>
      <c r="J245">
        <v>158</v>
      </c>
      <c r="K245">
        <v>1.583</v>
      </c>
    </row>
    <row r="246" spans="1:11" x14ac:dyDescent="0.25">
      <c r="A246" s="3">
        <v>43549</v>
      </c>
      <c r="D246">
        <v>1.42</v>
      </c>
      <c r="F246">
        <v>1.62</v>
      </c>
      <c r="H246">
        <v>1.74</v>
      </c>
      <c r="J246">
        <v>159</v>
      </c>
      <c r="K246">
        <v>1.57</v>
      </c>
    </row>
    <row r="247" spans="1:11" x14ac:dyDescent="0.25">
      <c r="A247" s="3">
        <v>43550</v>
      </c>
      <c r="D247">
        <v>1.38</v>
      </c>
      <c r="F247">
        <v>1.62</v>
      </c>
      <c r="H247">
        <v>1.73</v>
      </c>
      <c r="J247">
        <v>160</v>
      </c>
      <c r="K247">
        <v>1.5469999999999999</v>
      </c>
    </row>
    <row r="248" spans="1:11" x14ac:dyDescent="0.25">
      <c r="A248" s="3">
        <v>43551</v>
      </c>
      <c r="D248">
        <v>1.44</v>
      </c>
      <c r="F248">
        <v>1.72</v>
      </c>
      <c r="H248">
        <v>1.73</v>
      </c>
      <c r="J248">
        <v>161</v>
      </c>
      <c r="K248">
        <v>1.5229999999999999</v>
      </c>
    </row>
    <row r="249" spans="1:11" x14ac:dyDescent="0.25">
      <c r="A249" s="3">
        <v>43552</v>
      </c>
      <c r="D249">
        <v>1.47</v>
      </c>
      <c r="F249">
        <v>1.72</v>
      </c>
      <c r="H249">
        <v>1.76</v>
      </c>
      <c r="J249">
        <v>162</v>
      </c>
      <c r="K249">
        <v>1.54</v>
      </c>
    </row>
    <row r="250" spans="1:11" x14ac:dyDescent="0.25">
      <c r="A250" s="3">
        <v>43553</v>
      </c>
      <c r="D250">
        <v>1.51</v>
      </c>
      <c r="F250">
        <v>1.76</v>
      </c>
      <c r="H250">
        <v>1.72</v>
      </c>
      <c r="J250">
        <v>163</v>
      </c>
      <c r="K250">
        <v>1.5469999999999999</v>
      </c>
    </row>
    <row r="251" spans="1:11" x14ac:dyDescent="0.25">
      <c r="A251" s="3">
        <v>43554</v>
      </c>
      <c r="D251">
        <v>1.48</v>
      </c>
      <c r="F251">
        <v>1.76</v>
      </c>
      <c r="H251">
        <v>1.71</v>
      </c>
      <c r="J251">
        <v>164</v>
      </c>
      <c r="K251">
        <v>1.573</v>
      </c>
    </row>
    <row r="252" spans="1:11" x14ac:dyDescent="0.25">
      <c r="A252" s="3">
        <v>43555</v>
      </c>
      <c r="D252">
        <v>1.43</v>
      </c>
      <c r="F252">
        <v>1.8</v>
      </c>
      <c r="H252">
        <v>1.74</v>
      </c>
      <c r="J252">
        <v>165</v>
      </c>
      <c r="K252">
        <v>1.5529999999999999</v>
      </c>
    </row>
    <row r="253" spans="1:11" x14ac:dyDescent="0.25">
      <c r="A253" s="3">
        <v>43556</v>
      </c>
      <c r="D253">
        <v>1.44</v>
      </c>
      <c r="F253">
        <v>1.84</v>
      </c>
      <c r="H253">
        <v>1.82</v>
      </c>
      <c r="J253">
        <v>166</v>
      </c>
      <c r="K253">
        <v>1.55</v>
      </c>
    </row>
    <row r="254" spans="1:11" x14ac:dyDescent="0.25">
      <c r="A254" s="3">
        <v>43557</v>
      </c>
      <c r="D254">
        <v>1.46</v>
      </c>
      <c r="F254">
        <v>1.84</v>
      </c>
      <c r="H254">
        <v>1.84</v>
      </c>
      <c r="J254">
        <v>167</v>
      </c>
      <c r="K254">
        <v>1.573</v>
      </c>
    </row>
    <row r="255" spans="1:11" x14ac:dyDescent="0.25">
      <c r="A255" s="3">
        <v>43558</v>
      </c>
      <c r="D255">
        <v>1.5</v>
      </c>
      <c r="F255">
        <v>1.78</v>
      </c>
      <c r="H255">
        <v>1.83</v>
      </c>
      <c r="J255">
        <v>168</v>
      </c>
      <c r="K255">
        <v>1.56</v>
      </c>
    </row>
    <row r="256" spans="1:11" x14ac:dyDescent="0.25">
      <c r="A256" s="3">
        <v>43559</v>
      </c>
      <c r="D256">
        <v>1.55</v>
      </c>
      <c r="F256">
        <v>1.82</v>
      </c>
      <c r="H256">
        <v>1.85</v>
      </c>
      <c r="J256">
        <v>169</v>
      </c>
      <c r="K256">
        <v>1.5369999999999999</v>
      </c>
    </row>
    <row r="257" spans="1:11" x14ac:dyDescent="0.25">
      <c r="A257" s="3">
        <v>43560</v>
      </c>
      <c r="D257">
        <v>1.41</v>
      </c>
      <c r="F257">
        <v>1.91</v>
      </c>
      <c r="H257">
        <v>1.83</v>
      </c>
      <c r="J257">
        <v>170</v>
      </c>
      <c r="K257">
        <v>1.53</v>
      </c>
    </row>
    <row r="258" spans="1:11" x14ac:dyDescent="0.25">
      <c r="A258" s="3">
        <v>43561</v>
      </c>
      <c r="D258">
        <v>1.34</v>
      </c>
      <c r="F258">
        <v>1.9</v>
      </c>
      <c r="H258">
        <v>1.76</v>
      </c>
      <c r="J258">
        <v>171</v>
      </c>
      <c r="K258">
        <v>1.5529999999999999</v>
      </c>
    </row>
    <row r="259" spans="1:11" x14ac:dyDescent="0.25">
      <c r="A259" s="3">
        <v>43562</v>
      </c>
      <c r="D259">
        <v>1.4</v>
      </c>
      <c r="F259">
        <v>1.95</v>
      </c>
      <c r="H259">
        <v>1.82</v>
      </c>
      <c r="J259">
        <v>172</v>
      </c>
      <c r="K259">
        <v>1.5369999999999999</v>
      </c>
    </row>
    <row r="260" spans="1:11" x14ac:dyDescent="0.25">
      <c r="A260" s="3">
        <v>43563</v>
      </c>
      <c r="D260">
        <v>1.44</v>
      </c>
      <c r="F260">
        <v>1.89</v>
      </c>
      <c r="H260">
        <v>1.85</v>
      </c>
      <c r="J260">
        <v>173</v>
      </c>
      <c r="K260">
        <v>1.627</v>
      </c>
    </row>
    <row r="261" spans="1:11" x14ac:dyDescent="0.25">
      <c r="A261" s="3">
        <v>43564</v>
      </c>
      <c r="D261">
        <v>1.39</v>
      </c>
      <c r="F261">
        <v>1.86</v>
      </c>
      <c r="H261">
        <v>1.85</v>
      </c>
      <c r="J261">
        <v>174</v>
      </c>
      <c r="K261">
        <v>1.64</v>
      </c>
    </row>
    <row r="262" spans="1:11" x14ac:dyDescent="0.25">
      <c r="A262" s="3">
        <v>43565</v>
      </c>
      <c r="D262">
        <v>1.29</v>
      </c>
      <c r="F262">
        <v>1.84</v>
      </c>
      <c r="H262">
        <v>1.91</v>
      </c>
      <c r="J262">
        <v>175</v>
      </c>
      <c r="K262">
        <v>1.53</v>
      </c>
    </row>
    <row r="263" spans="1:11" x14ac:dyDescent="0.25">
      <c r="A263" s="3">
        <v>43566</v>
      </c>
      <c r="D263">
        <v>1.33</v>
      </c>
      <c r="F263">
        <v>1.87</v>
      </c>
      <c r="H263">
        <v>1.85</v>
      </c>
      <c r="J263">
        <v>176</v>
      </c>
      <c r="K263">
        <v>1.5</v>
      </c>
    </row>
    <row r="264" spans="1:11" x14ac:dyDescent="0.25">
      <c r="A264" s="3">
        <v>43567</v>
      </c>
      <c r="D264">
        <v>1.36</v>
      </c>
      <c r="F264">
        <v>1.86</v>
      </c>
      <c r="H264">
        <v>1.97</v>
      </c>
      <c r="J264">
        <v>177</v>
      </c>
      <c r="K264">
        <v>1.5569999999999999</v>
      </c>
    </row>
    <row r="265" spans="1:11" x14ac:dyDescent="0.25">
      <c r="A265" s="3">
        <v>43568</v>
      </c>
      <c r="D265">
        <v>1.34</v>
      </c>
      <c r="F265">
        <v>1.88</v>
      </c>
      <c r="H265">
        <v>1.86</v>
      </c>
      <c r="J265">
        <v>178</v>
      </c>
      <c r="K265">
        <v>1.57</v>
      </c>
    </row>
    <row r="266" spans="1:11" x14ac:dyDescent="0.25">
      <c r="A266" s="3">
        <v>43569</v>
      </c>
      <c r="D266">
        <v>1.4</v>
      </c>
      <c r="F266">
        <v>1.86</v>
      </c>
      <c r="H266">
        <v>1.94</v>
      </c>
      <c r="J266">
        <v>179</v>
      </c>
      <c r="K266">
        <v>1.5669999999999999</v>
      </c>
    </row>
    <row r="267" spans="1:11" x14ac:dyDescent="0.25">
      <c r="A267" s="3">
        <v>43570</v>
      </c>
      <c r="D267">
        <v>1.43</v>
      </c>
      <c r="F267">
        <v>1.87</v>
      </c>
      <c r="H267">
        <v>1.89</v>
      </c>
      <c r="J267">
        <v>180</v>
      </c>
      <c r="K267">
        <v>1.52</v>
      </c>
    </row>
    <row r="268" spans="1:11" x14ac:dyDescent="0.25">
      <c r="A268" s="3">
        <v>43571</v>
      </c>
      <c r="D268">
        <v>1.39</v>
      </c>
      <c r="F268">
        <v>1.79</v>
      </c>
      <c r="H268">
        <v>1.85</v>
      </c>
      <c r="J268">
        <v>181</v>
      </c>
      <c r="K268">
        <v>1.5529999999999999</v>
      </c>
    </row>
    <row r="269" spans="1:11" x14ac:dyDescent="0.25">
      <c r="A269" s="3">
        <v>43572</v>
      </c>
      <c r="D269">
        <v>1.34</v>
      </c>
      <c r="F269">
        <v>1.7</v>
      </c>
      <c r="H269">
        <v>1.84</v>
      </c>
      <c r="J269">
        <v>182</v>
      </c>
      <c r="K269">
        <v>1.573</v>
      </c>
    </row>
    <row r="270" spans="1:11" x14ac:dyDescent="0.25">
      <c r="A270" s="3">
        <v>43573</v>
      </c>
      <c r="D270">
        <v>1.44</v>
      </c>
      <c r="F270">
        <v>1.69</v>
      </c>
      <c r="H270">
        <v>1.77</v>
      </c>
      <c r="J270">
        <v>183</v>
      </c>
      <c r="K270">
        <v>1.627</v>
      </c>
    </row>
    <row r="271" spans="1:11" x14ac:dyDescent="0.25">
      <c r="A271" s="3">
        <v>43574</v>
      </c>
      <c r="D271">
        <v>1.35</v>
      </c>
      <c r="F271">
        <v>1.73</v>
      </c>
      <c r="H271">
        <v>1.86</v>
      </c>
      <c r="J271">
        <v>184</v>
      </c>
      <c r="K271">
        <v>1.653</v>
      </c>
    </row>
    <row r="272" spans="1:11" x14ac:dyDescent="0.25">
      <c r="A272" s="3">
        <v>43575</v>
      </c>
      <c r="D272">
        <v>1.37</v>
      </c>
      <c r="F272">
        <v>1.63</v>
      </c>
      <c r="H272">
        <v>1.85</v>
      </c>
      <c r="J272">
        <v>185</v>
      </c>
      <c r="K272">
        <v>1.673</v>
      </c>
    </row>
    <row r="273" spans="1:11" x14ac:dyDescent="0.25">
      <c r="A273" s="3">
        <v>43576</v>
      </c>
      <c r="D273">
        <v>1.22</v>
      </c>
      <c r="F273">
        <v>1.74</v>
      </c>
      <c r="H273">
        <v>1.91</v>
      </c>
      <c r="J273">
        <v>186</v>
      </c>
      <c r="K273">
        <v>1.667</v>
      </c>
    </row>
    <row r="274" spans="1:11" x14ac:dyDescent="0.25">
      <c r="A274" s="3">
        <v>43577</v>
      </c>
      <c r="D274">
        <v>1.25</v>
      </c>
      <c r="F274">
        <v>1.67</v>
      </c>
      <c r="H274">
        <v>1.77</v>
      </c>
      <c r="J274">
        <v>187</v>
      </c>
      <c r="K274">
        <v>1.657</v>
      </c>
    </row>
    <row r="275" spans="1:11" x14ac:dyDescent="0.25">
      <c r="A275" s="3">
        <v>43578</v>
      </c>
      <c r="D275">
        <v>1.33</v>
      </c>
      <c r="F275">
        <v>1.69</v>
      </c>
      <c r="H275">
        <v>1.86</v>
      </c>
      <c r="J275">
        <v>188</v>
      </c>
      <c r="K275">
        <v>1.68</v>
      </c>
    </row>
    <row r="276" spans="1:11" x14ac:dyDescent="0.25">
      <c r="A276" s="3">
        <v>43579</v>
      </c>
      <c r="D276">
        <v>1.32</v>
      </c>
      <c r="F276">
        <v>1.69</v>
      </c>
      <c r="H276">
        <v>1.85</v>
      </c>
      <c r="J276">
        <v>189</v>
      </c>
      <c r="K276">
        <v>1.67</v>
      </c>
    </row>
    <row r="277" spans="1:11" x14ac:dyDescent="0.25">
      <c r="A277" s="3">
        <v>43580</v>
      </c>
      <c r="D277">
        <v>1.28</v>
      </c>
      <c r="F277">
        <v>1.68</v>
      </c>
      <c r="H277">
        <v>1.79</v>
      </c>
      <c r="J277">
        <v>190</v>
      </c>
      <c r="K277">
        <v>1.667</v>
      </c>
    </row>
    <row r="278" spans="1:11" x14ac:dyDescent="0.25">
      <c r="A278" s="3">
        <v>43581</v>
      </c>
      <c r="D278">
        <v>1.31</v>
      </c>
      <c r="F278">
        <v>1.6</v>
      </c>
      <c r="H278">
        <v>1.81</v>
      </c>
      <c r="J278">
        <v>191</v>
      </c>
      <c r="K278">
        <v>1.63</v>
      </c>
    </row>
    <row r="279" spans="1:11" x14ac:dyDescent="0.25">
      <c r="A279" s="3">
        <v>43582</v>
      </c>
      <c r="D279">
        <v>1.31</v>
      </c>
      <c r="F279">
        <v>1.51</v>
      </c>
      <c r="H279">
        <v>1.77</v>
      </c>
      <c r="J279">
        <v>192</v>
      </c>
      <c r="K279">
        <v>1.69</v>
      </c>
    </row>
    <row r="280" spans="1:11" x14ac:dyDescent="0.25">
      <c r="A280" s="3">
        <v>43583</v>
      </c>
      <c r="D280">
        <v>1.33</v>
      </c>
      <c r="F280">
        <v>1.6</v>
      </c>
      <c r="H280">
        <v>1.71</v>
      </c>
      <c r="J280">
        <v>193</v>
      </c>
      <c r="K280">
        <v>1.6930000000000001</v>
      </c>
    </row>
    <row r="281" spans="1:11" x14ac:dyDescent="0.25">
      <c r="A281" s="3">
        <v>43584</v>
      </c>
      <c r="D281">
        <v>1.28</v>
      </c>
      <c r="F281">
        <v>1.61</v>
      </c>
      <c r="H281">
        <v>1.7</v>
      </c>
      <c r="J281">
        <v>194</v>
      </c>
      <c r="K281">
        <v>1.7470000000000001</v>
      </c>
    </row>
    <row r="282" spans="1:11" x14ac:dyDescent="0.25">
      <c r="A282" s="3">
        <v>43585</v>
      </c>
      <c r="D282">
        <v>1.32</v>
      </c>
      <c r="F282">
        <v>1.56</v>
      </c>
      <c r="H282">
        <v>1.69</v>
      </c>
      <c r="J282">
        <v>195</v>
      </c>
      <c r="K282">
        <v>1.677</v>
      </c>
    </row>
    <row r="283" spans="1:11" x14ac:dyDescent="0.25">
      <c r="A283" s="3">
        <v>43586</v>
      </c>
      <c r="D283">
        <v>1.34</v>
      </c>
      <c r="F283">
        <v>1.56</v>
      </c>
      <c r="H283">
        <v>1.71</v>
      </c>
      <c r="J283">
        <v>196</v>
      </c>
      <c r="K283">
        <v>1.7030000000000001</v>
      </c>
    </row>
    <row r="284" spans="1:11" x14ac:dyDescent="0.25">
      <c r="A284" s="3">
        <v>43587</v>
      </c>
      <c r="D284">
        <v>1.34</v>
      </c>
      <c r="F284">
        <v>1.6</v>
      </c>
      <c r="H284">
        <v>1.65</v>
      </c>
      <c r="J284">
        <v>197</v>
      </c>
      <c r="K284">
        <v>1.68</v>
      </c>
    </row>
    <row r="285" spans="1:11" x14ac:dyDescent="0.25">
      <c r="A285" s="3">
        <v>43588</v>
      </c>
      <c r="D285">
        <v>1.35</v>
      </c>
      <c r="F285">
        <v>1.65</v>
      </c>
      <c r="H285">
        <v>1.57</v>
      </c>
      <c r="J285">
        <v>198</v>
      </c>
      <c r="K285">
        <v>1.6830000000000001</v>
      </c>
    </row>
    <row r="286" spans="1:11" x14ac:dyDescent="0.25">
      <c r="A286" s="3">
        <v>43589</v>
      </c>
      <c r="D286">
        <v>1.32</v>
      </c>
      <c r="F286">
        <v>1.58</v>
      </c>
      <c r="H286">
        <v>1.59</v>
      </c>
      <c r="J286">
        <v>199</v>
      </c>
      <c r="K286">
        <v>1.66</v>
      </c>
    </row>
    <row r="287" spans="1:11" x14ac:dyDescent="0.25">
      <c r="A287" s="3">
        <v>43590</v>
      </c>
      <c r="D287">
        <v>1.29</v>
      </c>
      <c r="F287">
        <v>1.58</v>
      </c>
      <c r="H287">
        <v>1.57</v>
      </c>
      <c r="J287">
        <v>200</v>
      </c>
      <c r="K287">
        <v>1.657</v>
      </c>
    </row>
    <row r="288" spans="1:11" x14ac:dyDescent="0.25">
      <c r="A288" s="3">
        <v>43591</v>
      </c>
      <c r="D288">
        <v>1.37</v>
      </c>
      <c r="F288">
        <v>1.52</v>
      </c>
      <c r="H288">
        <v>1.57</v>
      </c>
      <c r="J288">
        <v>201</v>
      </c>
      <c r="K288">
        <v>1.6870000000000001</v>
      </c>
    </row>
    <row r="289" spans="1:11" x14ac:dyDescent="0.25">
      <c r="A289" s="3">
        <v>43592</v>
      </c>
      <c r="D289">
        <v>1.34</v>
      </c>
      <c r="F289">
        <v>1.52</v>
      </c>
      <c r="H289">
        <v>1.59</v>
      </c>
      <c r="J289">
        <v>202</v>
      </c>
      <c r="K289">
        <v>1.6870000000000001</v>
      </c>
    </row>
    <row r="290" spans="1:11" x14ac:dyDescent="0.25">
      <c r="A290" s="3">
        <v>43593</v>
      </c>
      <c r="D290">
        <v>1.03</v>
      </c>
      <c r="F290">
        <v>1.49</v>
      </c>
      <c r="H290">
        <v>1.61</v>
      </c>
      <c r="J290">
        <v>203</v>
      </c>
      <c r="K290">
        <v>1.6830000000000001</v>
      </c>
    </row>
    <row r="291" spans="1:11" x14ac:dyDescent="0.25">
      <c r="A291" s="3">
        <v>43594</v>
      </c>
      <c r="D291">
        <v>1.3</v>
      </c>
      <c r="F291">
        <v>1.49</v>
      </c>
      <c r="H291">
        <v>1.68</v>
      </c>
      <c r="J291">
        <v>204</v>
      </c>
      <c r="K291">
        <v>1.597</v>
      </c>
    </row>
    <row r="292" spans="1:11" x14ac:dyDescent="0.25">
      <c r="A292" s="3">
        <v>43595</v>
      </c>
      <c r="D292">
        <v>1.08</v>
      </c>
      <c r="F292">
        <v>1.48</v>
      </c>
      <c r="H292">
        <v>1.84</v>
      </c>
      <c r="J292">
        <v>205</v>
      </c>
      <c r="K292">
        <v>1.613</v>
      </c>
    </row>
    <row r="293" spans="1:11" x14ac:dyDescent="0.25">
      <c r="A293" s="3">
        <v>43596</v>
      </c>
      <c r="D293">
        <v>0.98</v>
      </c>
      <c r="F293">
        <v>1.48</v>
      </c>
      <c r="H293">
        <v>1.26</v>
      </c>
      <c r="J293">
        <v>206</v>
      </c>
      <c r="K293">
        <v>1.65</v>
      </c>
    </row>
    <row r="294" spans="1:11" x14ac:dyDescent="0.25">
      <c r="A294" s="3">
        <v>43597</v>
      </c>
      <c r="D294">
        <v>1.04</v>
      </c>
      <c r="F294">
        <v>1.44</v>
      </c>
      <c r="H294">
        <v>1.49</v>
      </c>
      <c r="J294">
        <v>207</v>
      </c>
      <c r="K294">
        <v>1.587</v>
      </c>
    </row>
    <row r="295" spans="1:11" x14ac:dyDescent="0.25">
      <c r="A295" s="3">
        <v>43598</v>
      </c>
      <c r="D295">
        <v>1.04</v>
      </c>
      <c r="F295">
        <v>1.44</v>
      </c>
      <c r="H295">
        <v>0.99</v>
      </c>
      <c r="J295">
        <v>208</v>
      </c>
      <c r="K295">
        <v>1.5269999999999999</v>
      </c>
    </row>
    <row r="296" spans="1:11" x14ac:dyDescent="0.25">
      <c r="A296" s="3">
        <v>43599</v>
      </c>
      <c r="D296">
        <v>1.01</v>
      </c>
      <c r="F296">
        <v>1.29</v>
      </c>
      <c r="H296">
        <v>1.79</v>
      </c>
      <c r="J296">
        <v>209</v>
      </c>
      <c r="K296">
        <v>1.58</v>
      </c>
    </row>
    <row r="297" spans="1:11" x14ac:dyDescent="0.25">
      <c r="A297" s="3">
        <v>43600</v>
      </c>
      <c r="D297">
        <v>1.01</v>
      </c>
      <c r="F297">
        <v>1.29</v>
      </c>
      <c r="H297">
        <v>1.42</v>
      </c>
      <c r="J297">
        <v>210</v>
      </c>
      <c r="K297">
        <v>1.4930000000000001</v>
      </c>
    </row>
    <row r="298" spans="1:11" x14ac:dyDescent="0.25">
      <c r="A298" s="3">
        <v>43601</v>
      </c>
      <c r="D298">
        <v>0.99</v>
      </c>
      <c r="F298">
        <v>1.24</v>
      </c>
      <c r="H298">
        <v>1.33</v>
      </c>
      <c r="J298">
        <v>211</v>
      </c>
      <c r="K298">
        <v>1.4570000000000001</v>
      </c>
    </row>
    <row r="299" spans="1:11" x14ac:dyDescent="0.25">
      <c r="A299" s="3">
        <v>43602</v>
      </c>
      <c r="D299">
        <v>0.99</v>
      </c>
      <c r="F299">
        <v>1.24</v>
      </c>
      <c r="H299">
        <v>1.32</v>
      </c>
      <c r="J299">
        <v>212</v>
      </c>
      <c r="K299">
        <v>1.47</v>
      </c>
    </row>
    <row r="300" spans="1:11" x14ac:dyDescent="0.25">
      <c r="A300" s="3">
        <v>43603</v>
      </c>
      <c r="D300">
        <v>0.89</v>
      </c>
      <c r="F300">
        <v>1.25</v>
      </c>
      <c r="H300">
        <v>1.06</v>
      </c>
      <c r="J300">
        <v>213</v>
      </c>
      <c r="K300">
        <v>1.45</v>
      </c>
    </row>
    <row r="301" spans="1:11" x14ac:dyDescent="0.25">
      <c r="A301" s="3">
        <v>43604</v>
      </c>
      <c r="D301">
        <v>0.89</v>
      </c>
      <c r="F301">
        <v>1.25</v>
      </c>
      <c r="H301">
        <v>0.97</v>
      </c>
      <c r="J301">
        <v>214</v>
      </c>
      <c r="K301">
        <v>1.39</v>
      </c>
    </row>
    <row r="302" spans="1:11" x14ac:dyDescent="0.25">
      <c r="A302" s="3">
        <v>43605</v>
      </c>
      <c r="D302">
        <v>0.74</v>
      </c>
      <c r="F302">
        <v>1.01</v>
      </c>
      <c r="H302">
        <v>0.93</v>
      </c>
      <c r="J302">
        <v>215</v>
      </c>
      <c r="K302">
        <v>1.393</v>
      </c>
    </row>
    <row r="303" spans="1:11" x14ac:dyDescent="0.25">
      <c r="A303" s="3">
        <v>43606</v>
      </c>
      <c r="D303">
        <v>0.74</v>
      </c>
      <c r="F303">
        <v>1.01</v>
      </c>
      <c r="H303">
        <v>0.84</v>
      </c>
      <c r="J303">
        <v>216</v>
      </c>
      <c r="K303">
        <v>1.397</v>
      </c>
    </row>
    <row r="304" spans="1:11" x14ac:dyDescent="0.25">
      <c r="A304" s="3">
        <v>43607</v>
      </c>
      <c r="D304">
        <v>0.31</v>
      </c>
      <c r="F304">
        <v>0.99</v>
      </c>
      <c r="H304">
        <v>0.84</v>
      </c>
      <c r="J304">
        <v>217</v>
      </c>
      <c r="K304">
        <v>1.373</v>
      </c>
    </row>
    <row r="305" spans="1:11" x14ac:dyDescent="0.25">
      <c r="A305" s="3">
        <v>43608</v>
      </c>
      <c r="D305">
        <v>0.31</v>
      </c>
      <c r="F305">
        <v>0.99</v>
      </c>
      <c r="H305">
        <v>0.31</v>
      </c>
      <c r="J305">
        <v>218</v>
      </c>
      <c r="K305">
        <v>1.34</v>
      </c>
    </row>
    <row r="306" spans="1:11" x14ac:dyDescent="0.25">
      <c r="A306" s="3">
        <v>43609</v>
      </c>
      <c r="D306">
        <v>0.28000000000000003</v>
      </c>
      <c r="F306">
        <v>0.93</v>
      </c>
      <c r="H306">
        <v>0.31</v>
      </c>
      <c r="J306">
        <v>219</v>
      </c>
      <c r="K306">
        <v>1.36</v>
      </c>
    </row>
    <row r="307" spans="1:11" x14ac:dyDescent="0.25">
      <c r="A307" s="3">
        <v>43610</v>
      </c>
      <c r="D307">
        <v>0.28000000000000003</v>
      </c>
      <c r="F307">
        <v>0.93</v>
      </c>
      <c r="H307">
        <v>0.27</v>
      </c>
      <c r="J307">
        <v>220</v>
      </c>
      <c r="K307">
        <v>1.607</v>
      </c>
    </row>
    <row r="308" spans="1:11" x14ac:dyDescent="0.25">
      <c r="A308" s="3">
        <v>43611</v>
      </c>
      <c r="F308">
        <v>0.67</v>
      </c>
      <c r="H308">
        <v>0.27</v>
      </c>
      <c r="J308">
        <v>221</v>
      </c>
      <c r="K308">
        <v>1.607</v>
      </c>
    </row>
    <row r="309" spans="1:11" x14ac:dyDescent="0.25">
      <c r="A309" s="3">
        <v>43612</v>
      </c>
      <c r="F309">
        <v>0.67</v>
      </c>
      <c r="J309">
        <v>222</v>
      </c>
      <c r="K309">
        <v>1.5760000000000001</v>
      </c>
    </row>
    <row r="310" spans="1:11" x14ac:dyDescent="0.25">
      <c r="A310" s="3">
        <v>43613</v>
      </c>
      <c r="J310">
        <v>223</v>
      </c>
      <c r="K310">
        <v>1.367</v>
      </c>
    </row>
    <row r="311" spans="1:11" x14ac:dyDescent="0.25">
      <c r="A311" s="3">
        <v>43614</v>
      </c>
      <c r="J311">
        <v>224</v>
      </c>
      <c r="K311">
        <v>1.482</v>
      </c>
    </row>
    <row r="312" spans="1:11" x14ac:dyDescent="0.25">
      <c r="A312" s="3">
        <v>43615</v>
      </c>
      <c r="J312">
        <v>225</v>
      </c>
      <c r="K312">
        <v>1.2170000000000001</v>
      </c>
    </row>
    <row r="313" spans="1:11" x14ac:dyDescent="0.25">
      <c r="A313" s="3">
        <v>43616</v>
      </c>
      <c r="J313">
        <v>226</v>
      </c>
      <c r="K313">
        <v>1.617</v>
      </c>
    </row>
    <row r="314" spans="1:11" x14ac:dyDescent="0.25">
      <c r="A314" s="3">
        <v>43982</v>
      </c>
      <c r="J314">
        <v>227</v>
      </c>
      <c r="K314">
        <v>1.427</v>
      </c>
    </row>
    <row r="315" spans="1:11" x14ac:dyDescent="0.25">
      <c r="A315" t="s">
        <v>16</v>
      </c>
      <c r="B315">
        <v>1.52</v>
      </c>
      <c r="D315">
        <v>1.71</v>
      </c>
      <c r="F315">
        <v>1.8</v>
      </c>
      <c r="H315">
        <v>1.88</v>
      </c>
      <c r="J315">
        <v>228</v>
      </c>
      <c r="K315">
        <v>1.3819999999999999</v>
      </c>
    </row>
    <row r="316" spans="1:11" x14ac:dyDescent="0.25">
      <c r="J316">
        <v>229</v>
      </c>
      <c r="K316">
        <v>1.357</v>
      </c>
    </row>
    <row r="317" spans="1:11" x14ac:dyDescent="0.25">
      <c r="J317">
        <v>230</v>
      </c>
      <c r="K317">
        <v>1.2270000000000001</v>
      </c>
    </row>
    <row r="318" spans="1:11" x14ac:dyDescent="0.25">
      <c r="J318">
        <v>231</v>
      </c>
      <c r="K318">
        <v>1.107</v>
      </c>
    </row>
    <row r="319" spans="1:11" x14ac:dyDescent="0.25">
      <c r="J319">
        <v>232</v>
      </c>
      <c r="K319">
        <v>1.087</v>
      </c>
    </row>
    <row r="320" spans="1:11" x14ac:dyDescent="0.25">
      <c r="J320">
        <v>233</v>
      </c>
      <c r="K320">
        <v>1.0169999999999999</v>
      </c>
    </row>
    <row r="321" spans="10:11" x14ac:dyDescent="0.25">
      <c r="J321">
        <v>234</v>
      </c>
      <c r="K321">
        <v>1.0169999999999999</v>
      </c>
    </row>
    <row r="322" spans="10:11" x14ac:dyDescent="0.25">
      <c r="J322">
        <v>235</v>
      </c>
      <c r="K322">
        <v>1.246</v>
      </c>
    </row>
    <row r="323" spans="10:11" x14ac:dyDescent="0.25">
      <c r="J323">
        <v>236</v>
      </c>
      <c r="K323">
        <v>1.246</v>
      </c>
    </row>
    <row r="324" spans="10:11" x14ac:dyDescent="0.25">
      <c r="J324">
        <v>237</v>
      </c>
      <c r="K324">
        <v>0.61699999999999999</v>
      </c>
    </row>
    <row r="325" spans="10:11" x14ac:dyDescent="0.25">
      <c r="J325">
        <v>238</v>
      </c>
      <c r="K325">
        <v>0.61699999999999999</v>
      </c>
    </row>
    <row r="326" spans="10:11" x14ac:dyDescent="0.25">
      <c r="J326">
        <v>239</v>
      </c>
      <c r="K326">
        <v>0.98599999999999999</v>
      </c>
    </row>
    <row r="327" spans="10:11" x14ac:dyDescent="0.25">
      <c r="J327">
        <v>240</v>
      </c>
      <c r="K327">
        <v>0.98599999999999999</v>
      </c>
    </row>
    <row r="328" spans="10:11" x14ac:dyDescent="0.25">
      <c r="J328">
        <v>241</v>
      </c>
      <c r="K328">
        <v>0.92600000000000005</v>
      </c>
    </row>
    <row r="329" spans="10:11" x14ac:dyDescent="0.25">
      <c r="J329">
        <v>242</v>
      </c>
      <c r="K329">
        <v>0.92600000000000005</v>
      </c>
    </row>
    <row r="330" spans="10:11" x14ac:dyDescent="0.25">
      <c r="J330">
        <v>243</v>
      </c>
      <c r="K330">
        <v>0.66600000000000004</v>
      </c>
    </row>
    <row r="331" spans="10:11" x14ac:dyDescent="0.25">
      <c r="J331">
        <v>244</v>
      </c>
      <c r="K331">
        <v>0.66600000000000004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8A53-A9E6-4ED7-A6C9-BBAF31A6D745}">
  <dimension ref="A1:S315"/>
  <sheetViews>
    <sheetView workbookViewId="0">
      <selection activeCell="S28" sqref="S28"/>
    </sheetView>
  </sheetViews>
  <sheetFormatPr defaultRowHeight="15" x14ac:dyDescent="0.25"/>
  <cols>
    <col min="1" max="1" width="12.85546875" customWidth="1"/>
    <col min="3" max="3" width="9.140625" style="5"/>
  </cols>
  <sheetData>
    <row r="1" spans="1:16" ht="75" x14ac:dyDescent="0.25">
      <c r="A1" t="s">
        <v>6</v>
      </c>
      <c r="B1" s="1" t="s">
        <v>21</v>
      </c>
      <c r="C1" s="8" t="s">
        <v>22</v>
      </c>
      <c r="D1" s="1" t="s">
        <v>23</v>
      </c>
      <c r="E1" s="1" t="s">
        <v>24</v>
      </c>
      <c r="F1" s="1" t="s">
        <v>22</v>
      </c>
      <c r="G1" s="1" t="s">
        <v>23</v>
      </c>
      <c r="H1" s="1" t="s">
        <v>25</v>
      </c>
      <c r="I1" s="1" t="s">
        <v>22</v>
      </c>
      <c r="J1" s="1" t="s">
        <v>23</v>
      </c>
      <c r="K1" s="1" t="s">
        <v>26</v>
      </c>
      <c r="L1" s="1" t="s">
        <v>22</v>
      </c>
      <c r="M1" s="1" t="s">
        <v>23</v>
      </c>
      <c r="O1" t="s">
        <v>0</v>
      </c>
    </row>
    <row r="2" spans="1:16" x14ac:dyDescent="0.25">
      <c r="A2" s="3">
        <v>43305</v>
      </c>
      <c r="E2">
        <f>42.9/2</f>
        <v>21.45</v>
      </c>
      <c r="F2" s="5">
        <v>568.125</v>
      </c>
      <c r="G2" s="9">
        <f>+E2/F2</f>
        <v>3.7755775577557757E-2</v>
      </c>
      <c r="H2">
        <f>155.2/2</f>
        <v>77.599999999999994</v>
      </c>
      <c r="I2" s="5">
        <v>572.33333333333337</v>
      </c>
      <c r="J2" s="9">
        <f>+H2/I2</f>
        <v>0.13558532323820616</v>
      </c>
      <c r="O2" t="s">
        <v>1</v>
      </c>
      <c r="P2" t="s">
        <v>2</v>
      </c>
    </row>
    <row r="3" spans="1:16" x14ac:dyDescent="0.25">
      <c r="A3" s="3">
        <v>43306</v>
      </c>
      <c r="B3">
        <f>80.6/2</f>
        <v>40.299999999999997</v>
      </c>
      <c r="C3" s="5">
        <v>571.00000000000011</v>
      </c>
      <c r="D3" s="9">
        <f>+B3/C3</f>
        <v>7.0577933450087546E-2</v>
      </c>
      <c r="E3">
        <f>42.9/2</f>
        <v>21.45</v>
      </c>
      <c r="F3" s="5">
        <v>568.125</v>
      </c>
      <c r="G3" s="9">
        <f t="shared" ref="G3:G66" si="0">+E3/F3</f>
        <v>3.7755775577557757E-2</v>
      </c>
      <c r="H3">
        <f>155.2/2</f>
        <v>77.599999999999994</v>
      </c>
      <c r="I3" s="5">
        <v>572.33333333333337</v>
      </c>
      <c r="J3" s="9">
        <f t="shared" ref="J3:J66" si="1">+H3/I3</f>
        <v>0.13558532323820616</v>
      </c>
      <c r="O3" t="s">
        <v>3</v>
      </c>
      <c r="P3" t="s">
        <v>4</v>
      </c>
    </row>
    <row r="4" spans="1:16" x14ac:dyDescent="0.25">
      <c r="A4" s="3">
        <v>43307</v>
      </c>
      <c r="B4">
        <f>80.6/2</f>
        <v>40.299999999999997</v>
      </c>
      <c r="C4" s="5">
        <v>571.00000000000011</v>
      </c>
      <c r="D4" s="9">
        <f t="shared" ref="D4:D67" si="2">+B4/C4</f>
        <v>7.0577933450087546E-2</v>
      </c>
      <c r="E4">
        <f>72.9/2</f>
        <v>36.450000000000003</v>
      </c>
      <c r="F4" s="5">
        <v>580.76923076923072</v>
      </c>
      <c r="G4" s="9">
        <f t="shared" si="0"/>
        <v>6.2761589403973514E-2</v>
      </c>
      <c r="H4">
        <f>182.8/2</f>
        <v>91.4</v>
      </c>
      <c r="I4" s="5">
        <v>582.94117647058818</v>
      </c>
      <c r="J4" s="9">
        <f t="shared" si="1"/>
        <v>0.15679112008072657</v>
      </c>
      <c r="O4">
        <v>2018</v>
      </c>
      <c r="P4">
        <v>0.81125000000000003</v>
      </c>
    </row>
    <row r="5" spans="1:16" x14ac:dyDescent="0.25">
      <c r="A5" s="3">
        <v>43308</v>
      </c>
      <c r="B5">
        <f>147.7/2</f>
        <v>73.849999999999994</v>
      </c>
      <c r="C5" s="5">
        <v>744.09090909090901</v>
      </c>
      <c r="D5" s="9">
        <f t="shared" si="2"/>
        <v>9.9248625534514356E-2</v>
      </c>
      <c r="E5">
        <f>72.9/2</f>
        <v>36.450000000000003</v>
      </c>
      <c r="F5" s="5">
        <v>580.76923076923072</v>
      </c>
      <c r="G5" s="9">
        <f t="shared" si="0"/>
        <v>6.2761589403973514E-2</v>
      </c>
      <c r="H5">
        <f>182.8/2</f>
        <v>91.4</v>
      </c>
      <c r="I5" s="5">
        <v>582.94117647058818</v>
      </c>
      <c r="J5" s="9">
        <f t="shared" si="1"/>
        <v>0.15679112008072657</v>
      </c>
      <c r="K5">
        <f>51.4/2</f>
        <v>25.7</v>
      </c>
      <c r="L5" s="5">
        <v>579</v>
      </c>
      <c r="M5" s="9">
        <f>+K5/L5</f>
        <v>4.4386873920552676E-2</v>
      </c>
      <c r="O5">
        <v>2019</v>
      </c>
      <c r="P5">
        <v>0.79469000000000001</v>
      </c>
    </row>
    <row r="6" spans="1:16" x14ac:dyDescent="0.25">
      <c r="A6" s="3">
        <v>43309</v>
      </c>
      <c r="B6">
        <f>147.7/2</f>
        <v>73.849999999999994</v>
      </c>
      <c r="C6" s="5">
        <v>744.09090909090901</v>
      </c>
      <c r="D6" s="9">
        <f t="shared" si="2"/>
        <v>9.9248625534514356E-2</v>
      </c>
      <c r="E6">
        <f>146.7/2</f>
        <v>73.349999999999994</v>
      </c>
      <c r="F6" s="5">
        <v>564.99999999999989</v>
      </c>
      <c r="G6" s="9">
        <f t="shared" si="0"/>
        <v>0.12982300884955753</v>
      </c>
      <c r="H6">
        <f>231.8/2</f>
        <v>115.9</v>
      </c>
      <c r="I6" s="5">
        <v>572.15909090909088</v>
      </c>
      <c r="J6" s="9">
        <f t="shared" si="1"/>
        <v>0.20256603773584908</v>
      </c>
      <c r="K6">
        <f>51.4/2</f>
        <v>25.7</v>
      </c>
      <c r="L6" s="5">
        <v>579</v>
      </c>
      <c r="M6" s="9">
        <f t="shared" ref="M6:M69" si="3">+K6/L6</f>
        <v>4.4386873920552676E-2</v>
      </c>
      <c r="O6">
        <v>2020</v>
      </c>
      <c r="P6">
        <v>0.78078000000000003</v>
      </c>
    </row>
    <row r="7" spans="1:16" x14ac:dyDescent="0.25">
      <c r="A7" s="3">
        <v>43310</v>
      </c>
      <c r="B7">
        <f>239.2/2</f>
        <v>119.6</v>
      </c>
      <c r="C7" s="5">
        <v>737.28571428571433</v>
      </c>
      <c r="D7" s="9">
        <f t="shared" si="2"/>
        <v>0.16221662468513853</v>
      </c>
      <c r="E7">
        <f>146.7/2</f>
        <v>73.349999999999994</v>
      </c>
      <c r="F7" s="5">
        <v>564.99999999999989</v>
      </c>
      <c r="G7" s="9">
        <f t="shared" si="0"/>
        <v>0.12982300884955753</v>
      </c>
      <c r="H7">
        <f>231.8/2</f>
        <v>115.9</v>
      </c>
      <c r="I7" s="5">
        <v>572.15909090909088</v>
      </c>
      <c r="J7" s="9">
        <f t="shared" si="1"/>
        <v>0.20256603773584908</v>
      </c>
      <c r="K7">
        <f>82.2/2</f>
        <v>41.1</v>
      </c>
      <c r="L7" s="5">
        <v>565.88235294117646</v>
      </c>
      <c r="M7" s="9">
        <f t="shared" si="3"/>
        <v>7.2629937629937635E-2</v>
      </c>
      <c r="O7" t="s">
        <v>5</v>
      </c>
      <c r="P7" t="s">
        <v>4</v>
      </c>
    </row>
    <row r="8" spans="1:16" x14ac:dyDescent="0.25">
      <c r="A8" s="3">
        <v>43311</v>
      </c>
      <c r="B8">
        <f>239.2/2</f>
        <v>119.6</v>
      </c>
      <c r="C8" s="5">
        <v>737.28571428571433</v>
      </c>
      <c r="D8" s="9">
        <f t="shared" si="2"/>
        <v>0.16221662468513853</v>
      </c>
      <c r="E8">
        <f>238.5/2</f>
        <v>119.25</v>
      </c>
      <c r="F8" s="5">
        <v>569.22222222222217</v>
      </c>
      <c r="G8" s="9">
        <f t="shared" si="0"/>
        <v>0.2094963888346672</v>
      </c>
      <c r="H8">
        <f>263.5/2</f>
        <v>131.75</v>
      </c>
      <c r="I8" s="5">
        <v>570.58823529411768</v>
      </c>
      <c r="J8" s="9">
        <f t="shared" si="1"/>
        <v>0.23090206185567008</v>
      </c>
      <c r="K8">
        <f>82.2/2</f>
        <v>41.1</v>
      </c>
      <c r="L8" s="5">
        <v>565.88235294117646</v>
      </c>
      <c r="M8" s="9">
        <f t="shared" si="3"/>
        <v>7.2629937629937635E-2</v>
      </c>
      <c r="O8">
        <v>-65</v>
      </c>
      <c r="P8">
        <v>0.24632000000000001</v>
      </c>
    </row>
    <row r="9" spans="1:16" x14ac:dyDescent="0.25">
      <c r="A9" s="3">
        <v>43312</v>
      </c>
      <c r="B9">
        <v>121.8</v>
      </c>
      <c r="C9" s="5">
        <v>744.57142857142867</v>
      </c>
      <c r="D9" s="9">
        <f t="shared" si="2"/>
        <v>0.16358403683806597</v>
      </c>
      <c r="E9">
        <f>238.5/2</f>
        <v>119.25</v>
      </c>
      <c r="F9" s="5">
        <v>569.22222222222217</v>
      </c>
      <c r="G9" s="9">
        <f t="shared" si="0"/>
        <v>0.2094963888346672</v>
      </c>
      <c r="H9">
        <f>263.5/2</f>
        <v>131.75</v>
      </c>
      <c r="I9" s="5">
        <v>570.58823529411768</v>
      </c>
      <c r="J9" s="9">
        <f t="shared" si="1"/>
        <v>0.23090206185567008</v>
      </c>
      <c r="K9">
        <f>112.4/2</f>
        <v>56.2</v>
      </c>
      <c r="L9" s="5">
        <v>571.73913043478262</v>
      </c>
      <c r="M9" s="9">
        <f t="shared" si="3"/>
        <v>9.8296577946768063E-2</v>
      </c>
      <c r="O9">
        <v>-64</v>
      </c>
      <c r="P9">
        <v>0.28284999999999999</v>
      </c>
    </row>
    <row r="10" spans="1:16" x14ac:dyDescent="0.25">
      <c r="A10" s="3">
        <v>43313</v>
      </c>
      <c r="B10">
        <f>390.7/2</f>
        <v>195.35</v>
      </c>
      <c r="C10" s="5">
        <v>739.74137931034488</v>
      </c>
      <c r="D10" s="9">
        <f t="shared" si="2"/>
        <v>0.26407877869712154</v>
      </c>
      <c r="E10">
        <f>321.4/2</f>
        <v>160.69999999999999</v>
      </c>
      <c r="F10" s="5">
        <v>573.11475409836066</v>
      </c>
      <c r="G10" s="9">
        <f t="shared" si="0"/>
        <v>0.28039759725400454</v>
      </c>
      <c r="H10">
        <f>326/2</f>
        <v>163</v>
      </c>
      <c r="I10" s="5">
        <v>572.58064516129036</v>
      </c>
      <c r="J10" s="9">
        <f t="shared" si="1"/>
        <v>0.28467605633802817</v>
      </c>
      <c r="K10">
        <f>112.4/2</f>
        <v>56.2</v>
      </c>
      <c r="L10" s="5">
        <v>571.73913043478262</v>
      </c>
      <c r="M10" s="9">
        <f t="shared" si="3"/>
        <v>9.8296577946768063E-2</v>
      </c>
      <c r="O10">
        <v>-63</v>
      </c>
      <c r="P10">
        <v>0.24346999999999999</v>
      </c>
    </row>
    <row r="11" spans="1:16" x14ac:dyDescent="0.25">
      <c r="A11" s="3">
        <v>43314</v>
      </c>
      <c r="B11">
        <f>390.7/2</f>
        <v>195.35</v>
      </c>
      <c r="C11" s="5">
        <v>739.74137931034488</v>
      </c>
      <c r="D11" s="9">
        <f t="shared" si="2"/>
        <v>0.26407877869712154</v>
      </c>
      <c r="E11">
        <f>321.4/2</f>
        <v>160.69999999999999</v>
      </c>
      <c r="F11" s="5">
        <v>573.11475409836066</v>
      </c>
      <c r="G11" s="9">
        <f t="shared" si="0"/>
        <v>0.28039759725400454</v>
      </c>
      <c r="H11">
        <f>326/2</f>
        <v>163</v>
      </c>
      <c r="I11" s="5">
        <v>572.58064516129036</v>
      </c>
      <c r="J11" s="9">
        <f t="shared" si="1"/>
        <v>0.28467605633802817</v>
      </c>
      <c r="K11">
        <f>136/2</f>
        <v>68</v>
      </c>
      <c r="L11" s="5">
        <v>571.60714285714289</v>
      </c>
      <c r="M11" s="9">
        <f t="shared" si="3"/>
        <v>0.11896282411746328</v>
      </c>
      <c r="O11">
        <v>-62</v>
      </c>
      <c r="P11">
        <v>0.26163999999999998</v>
      </c>
    </row>
    <row r="12" spans="1:16" x14ac:dyDescent="0.25">
      <c r="A12" s="3">
        <v>43315</v>
      </c>
      <c r="B12">
        <v>219</v>
      </c>
      <c r="C12" s="5">
        <v>740.30769230769226</v>
      </c>
      <c r="D12" s="9">
        <f t="shared" si="2"/>
        <v>0.29582294264339154</v>
      </c>
      <c r="E12">
        <f>391/2</f>
        <v>195.5</v>
      </c>
      <c r="F12" s="5">
        <v>575.4</v>
      </c>
      <c r="G12" s="9">
        <f t="shared" si="0"/>
        <v>0.33976364268335074</v>
      </c>
      <c r="H12">
        <v>261.89999999999998</v>
      </c>
      <c r="I12" s="5">
        <v>576.56862745098044</v>
      </c>
      <c r="J12" s="9">
        <f t="shared" si="1"/>
        <v>0.45423907498724697</v>
      </c>
      <c r="K12">
        <f>136/2</f>
        <v>68</v>
      </c>
      <c r="L12" s="5">
        <v>571.60714285714289</v>
      </c>
      <c r="M12" s="9">
        <f t="shared" si="3"/>
        <v>0.11896282411746328</v>
      </c>
      <c r="O12">
        <v>-61</v>
      </c>
      <c r="P12">
        <v>0.27726000000000001</v>
      </c>
    </row>
    <row r="13" spans="1:16" x14ac:dyDescent="0.25">
      <c r="A13" s="3">
        <v>43316</v>
      </c>
      <c r="B13">
        <f>468.6/2</f>
        <v>234.3</v>
      </c>
      <c r="C13" s="5">
        <v>748.71428571428578</v>
      </c>
      <c r="D13" s="9">
        <f t="shared" si="2"/>
        <v>0.31293646250715512</v>
      </c>
      <c r="E13">
        <f>391/2</f>
        <v>195.5</v>
      </c>
      <c r="F13" s="5">
        <v>575.4</v>
      </c>
      <c r="G13" s="9">
        <f t="shared" si="0"/>
        <v>0.33976364268335074</v>
      </c>
      <c r="H13">
        <f>337.8/2</f>
        <v>168.9</v>
      </c>
      <c r="I13" s="5">
        <v>572.38461538461536</v>
      </c>
      <c r="J13" s="9">
        <f t="shared" si="1"/>
        <v>0.29508130627603818</v>
      </c>
      <c r="K13">
        <f>158.6/2</f>
        <v>79.3</v>
      </c>
      <c r="L13" s="5">
        <v>570.90909090909088</v>
      </c>
      <c r="M13" s="9">
        <f t="shared" si="3"/>
        <v>0.13890127388535031</v>
      </c>
      <c r="O13">
        <v>-60</v>
      </c>
      <c r="P13">
        <v>0.29228999999999999</v>
      </c>
    </row>
    <row r="14" spans="1:16" x14ac:dyDescent="0.25">
      <c r="A14" s="3">
        <v>43317</v>
      </c>
      <c r="B14">
        <f>468.6/2</f>
        <v>234.3</v>
      </c>
      <c r="C14" s="5">
        <v>748.71428571428578</v>
      </c>
      <c r="D14" s="9">
        <f t="shared" si="2"/>
        <v>0.31293646250715512</v>
      </c>
      <c r="E14">
        <f>444.9/2</f>
        <v>222.45</v>
      </c>
      <c r="F14" s="5">
        <v>577.93103448275861</v>
      </c>
      <c r="G14" s="9">
        <f t="shared" si="0"/>
        <v>0.38490751789976135</v>
      </c>
      <c r="H14">
        <f>337.8/2</f>
        <v>168.9</v>
      </c>
      <c r="I14" s="5">
        <v>572.38461538461536</v>
      </c>
      <c r="J14" s="9">
        <f t="shared" si="1"/>
        <v>0.29508130627603818</v>
      </c>
      <c r="K14">
        <f>158.6/2</f>
        <v>79.3</v>
      </c>
      <c r="L14" s="5">
        <v>570.90909090909088</v>
      </c>
      <c r="M14" s="9">
        <f t="shared" si="3"/>
        <v>0.13890127388535031</v>
      </c>
      <c r="O14">
        <v>-59</v>
      </c>
      <c r="P14">
        <v>0.31444</v>
      </c>
    </row>
    <row r="15" spans="1:16" x14ac:dyDescent="0.25">
      <c r="A15" s="3">
        <v>43318</v>
      </c>
      <c r="B15">
        <f>536.6/2</f>
        <v>268.3</v>
      </c>
      <c r="C15" s="5">
        <v>743.67088607594928</v>
      </c>
      <c r="D15" s="9">
        <f t="shared" si="2"/>
        <v>0.36077787234042558</v>
      </c>
      <c r="E15">
        <f>444.9/2</f>
        <v>222.45</v>
      </c>
      <c r="F15" s="5">
        <v>577.93103448275861</v>
      </c>
      <c r="G15" s="9">
        <f t="shared" si="0"/>
        <v>0.38490751789976135</v>
      </c>
      <c r="H15">
        <v>234.2</v>
      </c>
      <c r="I15" s="5">
        <v>573.5164835164835</v>
      </c>
      <c r="J15" s="9">
        <f t="shared" si="1"/>
        <v>0.40835792297374973</v>
      </c>
      <c r="K15">
        <f>192.8/2</f>
        <v>96.4</v>
      </c>
      <c r="L15" s="5">
        <v>577.68292682926835</v>
      </c>
      <c r="M15" s="9">
        <f t="shared" si="3"/>
        <v>0.16687354865948911</v>
      </c>
      <c r="O15">
        <v>-58</v>
      </c>
      <c r="P15">
        <v>0.31689000000000001</v>
      </c>
    </row>
    <row r="16" spans="1:16" x14ac:dyDescent="0.25">
      <c r="A16" s="3">
        <v>43319</v>
      </c>
      <c r="B16">
        <f>536.6/2</f>
        <v>268.3</v>
      </c>
      <c r="C16" s="5">
        <v>743.67088607594928</v>
      </c>
      <c r="D16" s="9">
        <f t="shared" si="2"/>
        <v>0.36077787234042558</v>
      </c>
      <c r="E16">
        <f>518.7/2</f>
        <v>259.35000000000002</v>
      </c>
      <c r="F16" s="5">
        <v>577.45098039215691</v>
      </c>
      <c r="G16" s="9">
        <f t="shared" si="0"/>
        <v>0.4491290322580645</v>
      </c>
      <c r="H16">
        <f>497.2/2</f>
        <v>248.6</v>
      </c>
      <c r="I16" s="5">
        <v>574.94845360824752</v>
      </c>
      <c r="J16" s="9">
        <f t="shared" si="1"/>
        <v>0.43238658777120309</v>
      </c>
      <c r="K16">
        <f>192.8/2</f>
        <v>96.4</v>
      </c>
      <c r="L16" s="5">
        <v>577.68292682926835</v>
      </c>
      <c r="M16" s="9">
        <f t="shared" si="3"/>
        <v>0.16687354865948911</v>
      </c>
      <c r="O16">
        <v>-57</v>
      </c>
      <c r="P16">
        <v>0.34012999999999999</v>
      </c>
    </row>
    <row r="17" spans="1:19" x14ac:dyDescent="0.25">
      <c r="A17" s="3">
        <v>43320</v>
      </c>
      <c r="B17">
        <f>564.5/2</f>
        <v>282.25</v>
      </c>
      <c r="C17" s="5">
        <v>741.27906976744191</v>
      </c>
      <c r="D17" s="9">
        <f t="shared" si="2"/>
        <v>0.38076078431372545</v>
      </c>
      <c r="E17">
        <f>518.7/2</f>
        <v>259.35000000000002</v>
      </c>
      <c r="F17" s="5">
        <v>577.45098039215691</v>
      </c>
      <c r="G17" s="9">
        <f t="shared" si="0"/>
        <v>0.4491290322580645</v>
      </c>
      <c r="H17">
        <f>497.2/2</f>
        <v>248.6</v>
      </c>
      <c r="I17" s="5">
        <v>574.94845360824752</v>
      </c>
      <c r="J17" s="9">
        <f t="shared" si="1"/>
        <v>0.43238658777120309</v>
      </c>
      <c r="K17">
        <f>254.9/2</f>
        <v>127.45</v>
      </c>
      <c r="L17" s="5">
        <v>571.79245283018872</v>
      </c>
      <c r="M17" s="9">
        <f t="shared" si="3"/>
        <v>0.22289556178848374</v>
      </c>
      <c r="O17">
        <v>-56</v>
      </c>
      <c r="P17">
        <v>0.35102</v>
      </c>
    </row>
    <row r="18" spans="1:19" x14ac:dyDescent="0.25">
      <c r="A18" s="3">
        <v>43321</v>
      </c>
      <c r="B18">
        <f>564.5/2</f>
        <v>282.25</v>
      </c>
      <c r="C18" s="5">
        <v>741.27906976744191</v>
      </c>
      <c r="D18" s="9">
        <f t="shared" si="2"/>
        <v>0.38076078431372545</v>
      </c>
      <c r="E18">
        <f>602.9/2</f>
        <v>301.45</v>
      </c>
      <c r="F18" s="5">
        <v>577.28813559322043</v>
      </c>
      <c r="G18" s="9">
        <f t="shared" si="0"/>
        <v>0.52218291250733984</v>
      </c>
      <c r="H18">
        <f>562/2</f>
        <v>281</v>
      </c>
      <c r="I18" s="5">
        <v>576.55963302752298</v>
      </c>
      <c r="J18" s="9">
        <f t="shared" si="1"/>
        <v>0.48737369719150286</v>
      </c>
      <c r="K18">
        <f>254.9/2</f>
        <v>127.45</v>
      </c>
      <c r="L18" s="5">
        <v>571.79245283018872</v>
      </c>
      <c r="M18" s="9">
        <f t="shared" si="3"/>
        <v>0.22289556178848374</v>
      </c>
      <c r="O18">
        <v>-55</v>
      </c>
      <c r="P18">
        <v>0.36964000000000002</v>
      </c>
    </row>
    <row r="19" spans="1:19" x14ac:dyDescent="0.25">
      <c r="A19" s="3">
        <v>43322</v>
      </c>
      <c r="B19">
        <f>619.1/2</f>
        <v>309.55</v>
      </c>
      <c r="C19" s="5">
        <v>747.84946236559131</v>
      </c>
      <c r="D19" s="9">
        <f t="shared" si="2"/>
        <v>0.41392020129403312</v>
      </c>
      <c r="E19">
        <f>602.9/2</f>
        <v>301.45</v>
      </c>
      <c r="F19" s="5">
        <v>577.28813559322043</v>
      </c>
      <c r="G19" s="9">
        <f t="shared" si="0"/>
        <v>0.52218291250733984</v>
      </c>
      <c r="H19">
        <f>562/2</f>
        <v>281</v>
      </c>
      <c r="I19" s="5">
        <v>576.55963302752298</v>
      </c>
      <c r="J19" s="9">
        <f t="shared" si="1"/>
        <v>0.48737369719150286</v>
      </c>
      <c r="K19">
        <f>295.8/2</f>
        <v>147.9</v>
      </c>
      <c r="L19" s="5">
        <v>571.96721311475403</v>
      </c>
      <c r="M19" s="9">
        <f t="shared" si="3"/>
        <v>0.2585812553740327</v>
      </c>
      <c r="O19">
        <v>-54</v>
      </c>
      <c r="P19">
        <v>0.38445000000000001</v>
      </c>
    </row>
    <row r="20" spans="1:19" x14ac:dyDescent="0.25">
      <c r="A20" s="3">
        <v>43323</v>
      </c>
      <c r="B20">
        <f>619.1/2</f>
        <v>309.55</v>
      </c>
      <c r="C20" s="5">
        <v>747.84946236559131</v>
      </c>
      <c r="D20" s="9">
        <f t="shared" si="2"/>
        <v>0.41392020129403312</v>
      </c>
      <c r="E20">
        <f>660.7/2</f>
        <v>330.35</v>
      </c>
      <c r="F20" s="5">
        <v>572.82945736434112</v>
      </c>
      <c r="G20" s="9">
        <f t="shared" si="0"/>
        <v>0.57669869409296981</v>
      </c>
      <c r="H20">
        <f>586.4/2</f>
        <v>293.2</v>
      </c>
      <c r="I20" s="5">
        <v>576.05263157894751</v>
      </c>
      <c r="J20" s="9">
        <f t="shared" si="1"/>
        <v>0.508981269986295</v>
      </c>
      <c r="K20">
        <f>295.8/2</f>
        <v>147.9</v>
      </c>
      <c r="L20" s="5">
        <v>571.96721311475403</v>
      </c>
      <c r="M20" s="9">
        <f t="shared" si="3"/>
        <v>0.2585812553740327</v>
      </c>
      <c r="O20">
        <v>-53</v>
      </c>
      <c r="P20">
        <v>0.45448</v>
      </c>
    </row>
    <row r="21" spans="1:19" x14ac:dyDescent="0.25">
      <c r="A21" s="3">
        <v>43324</v>
      </c>
      <c r="B21">
        <f>670.6/2</f>
        <v>335.3</v>
      </c>
      <c r="C21" s="5">
        <v>743.03030303030312</v>
      </c>
      <c r="D21" s="9">
        <f t="shared" si="2"/>
        <v>0.45126019575856441</v>
      </c>
      <c r="E21">
        <f>660.7/2</f>
        <v>330.35</v>
      </c>
      <c r="F21" s="5">
        <v>572.82945736434112</v>
      </c>
      <c r="G21" s="9">
        <f t="shared" si="0"/>
        <v>0.57669869409296981</v>
      </c>
      <c r="H21">
        <f>586.4/2</f>
        <v>293.2</v>
      </c>
      <c r="I21" s="5">
        <v>576.05263157894751</v>
      </c>
      <c r="J21" s="9">
        <f t="shared" si="1"/>
        <v>0.508981269986295</v>
      </c>
      <c r="K21">
        <f>368/2</f>
        <v>184</v>
      </c>
      <c r="L21" s="5">
        <v>574.32432432432438</v>
      </c>
      <c r="M21" s="9">
        <f t="shared" si="3"/>
        <v>0.32037647058823526</v>
      </c>
      <c r="O21">
        <v>-52</v>
      </c>
      <c r="P21">
        <v>0.40623999999999999</v>
      </c>
    </row>
    <row r="22" spans="1:19" x14ac:dyDescent="0.25">
      <c r="A22" s="3">
        <v>43325</v>
      </c>
      <c r="B22">
        <f>670.6/2</f>
        <v>335.3</v>
      </c>
      <c r="C22" s="5">
        <v>743.03030303030312</v>
      </c>
      <c r="D22" s="9">
        <f t="shared" si="2"/>
        <v>0.45126019575856441</v>
      </c>
      <c r="E22">
        <f>715.9/2</f>
        <v>357.95</v>
      </c>
      <c r="F22" s="5">
        <v>575.67375886524826</v>
      </c>
      <c r="G22" s="9">
        <f t="shared" si="0"/>
        <v>0.62179315017863734</v>
      </c>
      <c r="H22">
        <f>666.6/2</f>
        <v>333.3</v>
      </c>
      <c r="I22" s="5">
        <v>576.51162790697674</v>
      </c>
      <c r="J22" s="9">
        <f t="shared" si="1"/>
        <v>0.5781323114158935</v>
      </c>
      <c r="K22">
        <f>368/2</f>
        <v>184</v>
      </c>
      <c r="L22" s="5">
        <v>574.32432432432438</v>
      </c>
      <c r="M22" s="9">
        <f t="shared" si="3"/>
        <v>0.32037647058823526</v>
      </c>
      <c r="O22">
        <v>-51</v>
      </c>
      <c r="P22">
        <v>0.41125</v>
      </c>
    </row>
    <row r="23" spans="1:19" x14ac:dyDescent="0.25">
      <c r="A23" s="3">
        <v>43326</v>
      </c>
      <c r="B23">
        <v>339.8</v>
      </c>
      <c r="C23" s="5">
        <v>745.2941176470589</v>
      </c>
      <c r="D23" s="9">
        <f t="shared" si="2"/>
        <v>0.45592738752959744</v>
      </c>
      <c r="E23">
        <f>715.9/2</f>
        <v>357.95</v>
      </c>
      <c r="F23" s="5">
        <v>575.67375886524826</v>
      </c>
      <c r="G23" s="9">
        <f t="shared" si="0"/>
        <v>0.62179315017863734</v>
      </c>
      <c r="H23">
        <f>666.6/2</f>
        <v>333.3</v>
      </c>
      <c r="I23" s="5">
        <v>576.51162790697674</v>
      </c>
      <c r="J23" s="9">
        <f t="shared" si="1"/>
        <v>0.5781323114158935</v>
      </c>
      <c r="K23">
        <f>435.7/2</f>
        <v>217.85</v>
      </c>
      <c r="L23" s="5">
        <v>576.16279069767438</v>
      </c>
      <c r="M23" s="9">
        <f t="shared" si="3"/>
        <v>0.37810494450050458</v>
      </c>
      <c r="O23">
        <v>-50</v>
      </c>
      <c r="P23">
        <v>0.46124999999999999</v>
      </c>
    </row>
    <row r="24" spans="1:19" x14ac:dyDescent="0.25">
      <c r="A24" s="3">
        <v>43327</v>
      </c>
      <c r="B24">
        <v>350.5</v>
      </c>
      <c r="C24" s="5">
        <v>746.79245283018861</v>
      </c>
      <c r="D24" s="9">
        <f t="shared" si="2"/>
        <v>0.46934057604850937</v>
      </c>
      <c r="E24">
        <v>361.1</v>
      </c>
      <c r="F24" s="5">
        <v>573.94366197183103</v>
      </c>
      <c r="G24" s="9">
        <f t="shared" si="0"/>
        <v>0.62915582822085891</v>
      </c>
      <c r="H24">
        <f>728.5/2</f>
        <v>364.25</v>
      </c>
      <c r="I24" s="5">
        <v>576.99300699300704</v>
      </c>
      <c r="J24" s="9">
        <f t="shared" si="1"/>
        <v>0.63129014664889094</v>
      </c>
      <c r="K24">
        <f>435.7/2</f>
        <v>217.85</v>
      </c>
      <c r="L24" s="5">
        <v>576.16279069767438</v>
      </c>
      <c r="M24" s="9">
        <f t="shared" si="3"/>
        <v>0.37810494450050458</v>
      </c>
      <c r="O24">
        <v>-49</v>
      </c>
      <c r="P24">
        <v>0.49464000000000002</v>
      </c>
    </row>
    <row r="25" spans="1:19" x14ac:dyDescent="0.25">
      <c r="A25" s="3">
        <v>43328</v>
      </c>
      <c r="B25">
        <v>377.4</v>
      </c>
      <c r="C25" s="5">
        <v>746.93693693693695</v>
      </c>
      <c r="D25" s="9">
        <f t="shared" si="2"/>
        <v>0.50526353877698704</v>
      </c>
      <c r="E25">
        <v>373.4</v>
      </c>
      <c r="F25" s="5">
        <v>573.93103448275872</v>
      </c>
      <c r="G25" s="9">
        <f t="shared" si="0"/>
        <v>0.65060081711127116</v>
      </c>
      <c r="H25">
        <f>728.5/2</f>
        <v>364.25</v>
      </c>
      <c r="I25" s="5">
        <v>576.99300699300704</v>
      </c>
      <c r="J25" s="9">
        <f t="shared" si="1"/>
        <v>0.63129014664889094</v>
      </c>
      <c r="K25">
        <f>475.6/2</f>
        <v>237.8</v>
      </c>
      <c r="L25" s="5">
        <v>572.55208333333337</v>
      </c>
      <c r="M25" s="9">
        <f t="shared" si="3"/>
        <v>0.41533339397798597</v>
      </c>
      <c r="O25">
        <v>-48</v>
      </c>
      <c r="P25">
        <v>0.48860999999999999</v>
      </c>
    </row>
    <row r="26" spans="1:19" x14ac:dyDescent="0.25">
      <c r="A26" s="3">
        <v>43329</v>
      </c>
      <c r="B26">
        <v>384.3</v>
      </c>
      <c r="C26" s="5">
        <v>748.1578947368422</v>
      </c>
      <c r="D26" s="9">
        <f t="shared" si="2"/>
        <v>0.51366162504396762</v>
      </c>
      <c r="E26">
        <v>392.7</v>
      </c>
      <c r="F26" s="5">
        <v>574.74358974358972</v>
      </c>
      <c r="G26" s="9">
        <f t="shared" si="0"/>
        <v>0.68326120901182241</v>
      </c>
      <c r="H26">
        <v>374.1</v>
      </c>
      <c r="I26" s="5">
        <v>573.12925170068024</v>
      </c>
      <c r="J26" s="9">
        <f t="shared" si="1"/>
        <v>0.6527323442136499</v>
      </c>
      <c r="K26">
        <f>475.6/2</f>
        <v>237.8</v>
      </c>
      <c r="L26" s="5">
        <v>572.55208333333337</v>
      </c>
      <c r="M26" s="9">
        <f t="shared" si="3"/>
        <v>0.41533339397798597</v>
      </c>
      <c r="O26">
        <v>-47</v>
      </c>
      <c r="P26">
        <v>0.53566000000000003</v>
      </c>
    </row>
    <row r="27" spans="1:19" x14ac:dyDescent="0.25">
      <c r="A27" s="3">
        <v>43330</v>
      </c>
      <c r="B27">
        <v>382</v>
      </c>
      <c r="C27" s="5">
        <v>742.39316239316247</v>
      </c>
      <c r="D27" s="9">
        <f t="shared" si="2"/>
        <v>0.51455215288970757</v>
      </c>
      <c r="E27">
        <v>378.8</v>
      </c>
      <c r="F27" s="5">
        <v>576.22516556291396</v>
      </c>
      <c r="G27" s="9">
        <f t="shared" si="0"/>
        <v>0.65738191012527292</v>
      </c>
      <c r="H27">
        <v>363.5</v>
      </c>
      <c r="I27" s="5">
        <v>576.71232876712327</v>
      </c>
      <c r="J27" s="9">
        <f t="shared" si="1"/>
        <v>0.63029691211401428</v>
      </c>
      <c r="K27">
        <f>537.4/2</f>
        <v>268.7</v>
      </c>
      <c r="L27" s="5">
        <v>576.74311926605503</v>
      </c>
      <c r="M27" s="9">
        <f t="shared" si="3"/>
        <v>0.46589199077388055</v>
      </c>
      <c r="O27">
        <v>-46</v>
      </c>
      <c r="P27">
        <v>0.52817000000000003</v>
      </c>
    </row>
    <row r="28" spans="1:19" x14ac:dyDescent="0.25">
      <c r="A28" s="3">
        <v>43331</v>
      </c>
      <c r="B28">
        <v>385.7</v>
      </c>
      <c r="C28" s="5">
        <v>744.57627118644075</v>
      </c>
      <c r="D28" s="9">
        <f t="shared" si="2"/>
        <v>0.51801274755292503</v>
      </c>
      <c r="E28">
        <v>404.3</v>
      </c>
      <c r="F28" s="5">
        <v>576.10062893081761</v>
      </c>
      <c r="G28" s="9">
        <f t="shared" si="0"/>
        <v>0.70178711790393011</v>
      </c>
      <c r="H28">
        <v>386.1</v>
      </c>
      <c r="I28" s="5">
        <v>574.15584415584419</v>
      </c>
      <c r="J28" s="9">
        <f t="shared" si="1"/>
        <v>0.67246550554173268</v>
      </c>
      <c r="K28">
        <f>537.4/2</f>
        <v>268.7</v>
      </c>
      <c r="L28" s="5">
        <v>576.74311926605503</v>
      </c>
      <c r="M28" s="9">
        <f t="shared" si="3"/>
        <v>0.46589199077388055</v>
      </c>
      <c r="O28">
        <v>-45</v>
      </c>
      <c r="P28">
        <v>0.56118999999999997</v>
      </c>
      <c r="S28" s="5">
        <f>AVERAGE(F2:F167,I2:I309,L5:L313)</f>
        <v>574.88726318911085</v>
      </c>
    </row>
    <row r="29" spans="1:19" x14ac:dyDescent="0.25">
      <c r="A29" s="3">
        <v>43332</v>
      </c>
      <c r="B29">
        <v>393.3</v>
      </c>
      <c r="C29" s="5">
        <v>747.96610169491532</v>
      </c>
      <c r="D29" s="9">
        <f t="shared" si="2"/>
        <v>0.52582596872875587</v>
      </c>
      <c r="E29">
        <v>394.5</v>
      </c>
      <c r="F29" s="5">
        <v>574.81012658227849</v>
      </c>
      <c r="G29" s="9">
        <f t="shared" si="0"/>
        <v>0.68631358731556924</v>
      </c>
      <c r="H29">
        <v>397.5</v>
      </c>
      <c r="I29" s="5">
        <v>575.37974683544303</v>
      </c>
      <c r="J29" s="9">
        <f t="shared" si="1"/>
        <v>0.69084809151908477</v>
      </c>
      <c r="K29">
        <v>294.2</v>
      </c>
      <c r="L29" s="5">
        <v>572.94117647058818</v>
      </c>
      <c r="M29" s="9">
        <f t="shared" si="3"/>
        <v>0.51349075975359348</v>
      </c>
      <c r="O29">
        <v>-44</v>
      </c>
      <c r="P29">
        <v>0.56649000000000005</v>
      </c>
    </row>
    <row r="30" spans="1:19" x14ac:dyDescent="0.25">
      <c r="A30" s="3">
        <v>43333</v>
      </c>
      <c r="B30">
        <v>409.7</v>
      </c>
      <c r="C30" s="5">
        <v>745.81967213114751</v>
      </c>
      <c r="D30" s="9">
        <f t="shared" si="2"/>
        <v>0.54932849763710301</v>
      </c>
      <c r="E30">
        <v>402</v>
      </c>
      <c r="F30" s="5">
        <v>573.6875</v>
      </c>
      <c r="G30" s="9">
        <f t="shared" si="0"/>
        <v>0.7007299270072993</v>
      </c>
      <c r="H30">
        <v>420.6</v>
      </c>
      <c r="I30" s="5">
        <v>575.87096774193549</v>
      </c>
      <c r="J30" s="9">
        <f t="shared" si="1"/>
        <v>0.7303719471207708</v>
      </c>
      <c r="K30">
        <v>303.3</v>
      </c>
      <c r="L30" s="5">
        <v>575.04132231404958</v>
      </c>
      <c r="M30" s="9">
        <f t="shared" si="3"/>
        <v>0.5274403564242599</v>
      </c>
      <c r="O30">
        <v>-43</v>
      </c>
      <c r="P30">
        <v>0.60104000000000002</v>
      </c>
    </row>
    <row r="31" spans="1:19" x14ac:dyDescent="0.25">
      <c r="A31" s="3">
        <v>43334</v>
      </c>
      <c r="B31">
        <v>406.9</v>
      </c>
      <c r="C31" s="5">
        <v>743.11475409836066</v>
      </c>
      <c r="D31" s="9">
        <f t="shared" si="2"/>
        <v>0.5475601147143172</v>
      </c>
      <c r="E31">
        <v>391.6</v>
      </c>
      <c r="F31" s="5">
        <v>575.79617834394901</v>
      </c>
      <c r="G31" s="9">
        <f t="shared" si="0"/>
        <v>0.68010176991150451</v>
      </c>
      <c r="H31">
        <v>437.1</v>
      </c>
      <c r="I31" s="5">
        <v>576.33136094674558</v>
      </c>
      <c r="J31" s="9">
        <f t="shared" si="1"/>
        <v>0.75841786447638604</v>
      </c>
      <c r="K31">
        <v>324.3</v>
      </c>
      <c r="L31" s="5">
        <v>573.87596899224798</v>
      </c>
      <c r="M31" s="9">
        <f t="shared" si="3"/>
        <v>0.56510468728893704</v>
      </c>
      <c r="O31">
        <v>-42</v>
      </c>
      <c r="P31">
        <v>0.60697999999999996</v>
      </c>
    </row>
    <row r="32" spans="1:19" x14ac:dyDescent="0.25">
      <c r="A32" s="3">
        <v>43335</v>
      </c>
      <c r="B32">
        <v>409.5</v>
      </c>
      <c r="C32" s="5">
        <v>745.77235772357722</v>
      </c>
      <c r="D32" s="9">
        <f t="shared" si="2"/>
        <v>0.54909517060939717</v>
      </c>
      <c r="E32">
        <v>412.1</v>
      </c>
      <c r="F32" s="5">
        <v>574.90797546012277</v>
      </c>
      <c r="G32" s="9">
        <f t="shared" si="0"/>
        <v>0.71681037242556822</v>
      </c>
      <c r="H32">
        <v>427.5</v>
      </c>
      <c r="I32" s="5">
        <v>575.53571428571433</v>
      </c>
      <c r="J32" s="9">
        <f t="shared" si="1"/>
        <v>0.74278622401489292</v>
      </c>
      <c r="K32">
        <v>336.8</v>
      </c>
      <c r="L32" s="5">
        <v>573.35766423357654</v>
      </c>
      <c r="M32" s="9">
        <f t="shared" si="3"/>
        <v>0.58741693189051569</v>
      </c>
      <c r="O32">
        <v>-41</v>
      </c>
      <c r="P32">
        <v>0.64614000000000005</v>
      </c>
    </row>
    <row r="33" spans="1:16" x14ac:dyDescent="0.25">
      <c r="A33" s="3">
        <v>43336</v>
      </c>
      <c r="B33">
        <v>407.5</v>
      </c>
      <c r="C33" s="5">
        <v>742.52032520325201</v>
      </c>
      <c r="D33" s="9">
        <f t="shared" si="2"/>
        <v>0.54880652578561262</v>
      </c>
      <c r="E33">
        <v>420.6</v>
      </c>
      <c r="F33" s="5">
        <v>575.26315789473688</v>
      </c>
      <c r="G33" s="9">
        <f t="shared" si="0"/>
        <v>0.73114364135407139</v>
      </c>
      <c r="H33">
        <v>447.1</v>
      </c>
      <c r="I33" s="5">
        <v>576.62857142857149</v>
      </c>
      <c r="J33" s="9">
        <f t="shared" si="1"/>
        <v>0.77536914081855113</v>
      </c>
      <c r="K33">
        <v>341</v>
      </c>
      <c r="L33" s="5">
        <v>575.43478260869574</v>
      </c>
      <c r="M33" s="9">
        <f t="shared" si="3"/>
        <v>0.59259539100868897</v>
      </c>
      <c r="O33">
        <v>-40</v>
      </c>
      <c r="P33">
        <v>0.66478000000000004</v>
      </c>
    </row>
    <row r="34" spans="1:16" x14ac:dyDescent="0.25">
      <c r="A34" s="3">
        <v>43337</v>
      </c>
      <c r="B34">
        <v>413.5</v>
      </c>
      <c r="C34" s="5">
        <v>742.98387096774195</v>
      </c>
      <c r="D34" s="9">
        <f t="shared" si="2"/>
        <v>0.55653967220232281</v>
      </c>
      <c r="E34">
        <v>411</v>
      </c>
      <c r="F34" s="5">
        <v>576.38554216867465</v>
      </c>
      <c r="G34" s="9">
        <f t="shared" si="0"/>
        <v>0.7130643812709031</v>
      </c>
      <c r="H34">
        <v>469.4</v>
      </c>
      <c r="I34" s="5">
        <v>575.98901098901092</v>
      </c>
      <c r="J34" s="9">
        <f t="shared" si="1"/>
        <v>0.81494610321472871</v>
      </c>
      <c r="K34">
        <v>343.1</v>
      </c>
      <c r="L34" s="5">
        <v>575.10791366906483</v>
      </c>
      <c r="M34" s="9">
        <f t="shared" si="3"/>
        <v>0.59658368776582438</v>
      </c>
      <c r="O34">
        <v>-39</v>
      </c>
      <c r="P34">
        <v>0.67750999999999995</v>
      </c>
    </row>
    <row r="35" spans="1:16" x14ac:dyDescent="0.25">
      <c r="A35" s="3">
        <v>43338</v>
      </c>
      <c r="B35">
        <v>425.8</v>
      </c>
      <c r="C35" s="5">
        <v>744.72440944881885</v>
      </c>
      <c r="D35" s="9">
        <f t="shared" si="2"/>
        <v>0.57175512793402417</v>
      </c>
      <c r="E35">
        <v>426.5</v>
      </c>
      <c r="F35" s="5">
        <v>575.17647058823525</v>
      </c>
      <c r="G35" s="9">
        <f t="shared" si="0"/>
        <v>0.74151155655553291</v>
      </c>
      <c r="H35">
        <v>437.1</v>
      </c>
      <c r="I35" s="5">
        <v>573.62068965517244</v>
      </c>
      <c r="J35" s="9">
        <f t="shared" si="1"/>
        <v>0.76200180342651036</v>
      </c>
      <c r="K35">
        <v>333.5</v>
      </c>
      <c r="L35" s="5">
        <v>576.20437956204375</v>
      </c>
      <c r="M35" s="9">
        <f t="shared" si="3"/>
        <v>0.57878768685077275</v>
      </c>
      <c r="O35">
        <v>-38</v>
      </c>
      <c r="P35">
        <v>0.67917000000000005</v>
      </c>
    </row>
    <row r="36" spans="1:16" x14ac:dyDescent="0.25">
      <c r="A36" s="3">
        <v>43339</v>
      </c>
      <c r="B36">
        <v>424.8</v>
      </c>
      <c r="C36" s="5">
        <v>745.43307086614175</v>
      </c>
      <c r="D36" s="9">
        <f t="shared" si="2"/>
        <v>0.5698700749973592</v>
      </c>
      <c r="E36">
        <v>413.8</v>
      </c>
      <c r="F36" s="5">
        <v>575.50295857988169</v>
      </c>
      <c r="G36" s="9">
        <f t="shared" si="0"/>
        <v>0.71902323668517376</v>
      </c>
      <c r="H36">
        <v>463.1</v>
      </c>
      <c r="I36" s="5">
        <v>575.02762430939219</v>
      </c>
      <c r="J36" s="9">
        <f t="shared" si="1"/>
        <v>0.80535261337432762</v>
      </c>
      <c r="K36">
        <v>352.2</v>
      </c>
      <c r="L36" s="5">
        <v>575.07042253521126</v>
      </c>
      <c r="M36" s="9">
        <f t="shared" si="3"/>
        <v>0.61244673034533426</v>
      </c>
      <c r="O36">
        <v>-37</v>
      </c>
      <c r="P36">
        <v>0.72250999999999999</v>
      </c>
    </row>
    <row r="37" spans="1:16" x14ac:dyDescent="0.25">
      <c r="A37" s="3">
        <v>43340</v>
      </c>
      <c r="B37">
        <v>422.8</v>
      </c>
      <c r="C37" s="5">
        <v>743.2539682539682</v>
      </c>
      <c r="D37" s="9">
        <f t="shared" si="2"/>
        <v>0.56884997330485854</v>
      </c>
      <c r="E37">
        <v>437.3</v>
      </c>
      <c r="F37" s="5">
        <v>575.96590909090912</v>
      </c>
      <c r="G37" s="9">
        <f t="shared" si="0"/>
        <v>0.75924632534280356</v>
      </c>
      <c r="H37">
        <v>476.9</v>
      </c>
      <c r="I37" s="5">
        <v>573.72340425531911</v>
      </c>
      <c r="J37" s="9">
        <f t="shared" si="1"/>
        <v>0.83123678842944559</v>
      </c>
      <c r="K37">
        <v>362.2</v>
      </c>
      <c r="L37" s="5">
        <v>574.62068965517244</v>
      </c>
      <c r="M37" s="9">
        <f t="shared" si="3"/>
        <v>0.63032885261641858</v>
      </c>
      <c r="O37">
        <v>-36</v>
      </c>
      <c r="P37">
        <v>0.72062000000000004</v>
      </c>
    </row>
    <row r="38" spans="1:16" x14ac:dyDescent="0.25">
      <c r="A38" s="3">
        <v>43341</v>
      </c>
      <c r="B38">
        <v>422.5</v>
      </c>
      <c r="C38" s="5">
        <v>745.34351145038158</v>
      </c>
      <c r="D38" s="9">
        <f t="shared" si="2"/>
        <v>0.56685272429332245</v>
      </c>
      <c r="E38">
        <v>446.8</v>
      </c>
      <c r="F38" s="5">
        <v>576.40883977900546</v>
      </c>
      <c r="G38" s="9">
        <f t="shared" si="0"/>
        <v>0.77514425381002594</v>
      </c>
      <c r="H38">
        <v>473.7</v>
      </c>
      <c r="I38" s="5">
        <v>574.55026455026461</v>
      </c>
      <c r="J38" s="9">
        <f t="shared" si="1"/>
        <v>0.82447094575927793</v>
      </c>
      <c r="K38">
        <v>370.9</v>
      </c>
      <c r="L38" s="5">
        <v>575</v>
      </c>
      <c r="M38" s="9">
        <f t="shared" si="3"/>
        <v>0.6450434782608695</v>
      </c>
      <c r="O38">
        <v>-35</v>
      </c>
      <c r="P38">
        <v>0.73884000000000005</v>
      </c>
    </row>
    <row r="39" spans="1:16" x14ac:dyDescent="0.25">
      <c r="A39" s="3">
        <v>43342</v>
      </c>
      <c r="B39">
        <v>423.5</v>
      </c>
      <c r="C39" s="5">
        <v>747.31343283582089</v>
      </c>
      <c r="D39" s="9">
        <f t="shared" si="2"/>
        <v>0.56669662472538451</v>
      </c>
      <c r="E39">
        <v>435.7</v>
      </c>
      <c r="F39" s="5">
        <v>573.9655172413793</v>
      </c>
      <c r="G39" s="9">
        <f t="shared" si="0"/>
        <v>0.75910483628717329</v>
      </c>
      <c r="H39">
        <v>474.8</v>
      </c>
      <c r="I39" s="5">
        <v>576.23655913978484</v>
      </c>
      <c r="J39" s="9">
        <f t="shared" si="1"/>
        <v>0.82396715805187548</v>
      </c>
      <c r="K39">
        <v>369.7</v>
      </c>
      <c r="L39" s="5">
        <v>574.79729729729729</v>
      </c>
      <c r="M39" s="9">
        <f t="shared" si="3"/>
        <v>0.64318326084401078</v>
      </c>
      <c r="O39">
        <v>-34</v>
      </c>
      <c r="P39">
        <v>0.76095999999999997</v>
      </c>
    </row>
    <row r="40" spans="1:16" x14ac:dyDescent="0.25">
      <c r="A40" s="3">
        <v>43343</v>
      </c>
      <c r="B40">
        <v>448.2</v>
      </c>
      <c r="C40" s="5">
        <v>747.16312056737593</v>
      </c>
      <c r="D40" s="9">
        <f t="shared" si="2"/>
        <v>0.59986900806834353</v>
      </c>
      <c r="E40">
        <v>447.8</v>
      </c>
      <c r="F40" s="5">
        <v>576.38888888888891</v>
      </c>
      <c r="G40" s="9">
        <f t="shared" si="0"/>
        <v>0.77690602409638554</v>
      </c>
      <c r="H40">
        <v>485.1</v>
      </c>
      <c r="I40" s="5">
        <v>573.78947368421052</v>
      </c>
      <c r="J40" s="9">
        <f t="shared" si="1"/>
        <v>0.84543203082003304</v>
      </c>
      <c r="K40">
        <v>388.7</v>
      </c>
      <c r="L40" s="5">
        <v>576.51612903225805</v>
      </c>
      <c r="M40" s="9">
        <f t="shared" si="3"/>
        <v>0.67422224709042078</v>
      </c>
      <c r="O40">
        <v>-33</v>
      </c>
      <c r="P40">
        <v>0.76793</v>
      </c>
    </row>
    <row r="41" spans="1:16" x14ac:dyDescent="0.25">
      <c r="A41" s="3">
        <v>43344</v>
      </c>
      <c r="B41">
        <v>453.1</v>
      </c>
      <c r="C41" s="5">
        <v>746.01398601398603</v>
      </c>
      <c r="D41" s="9">
        <f t="shared" si="2"/>
        <v>0.60736126734158236</v>
      </c>
      <c r="E41">
        <v>456.1</v>
      </c>
      <c r="F41" s="5">
        <v>574.69273743016765</v>
      </c>
      <c r="G41" s="9">
        <f t="shared" si="0"/>
        <v>0.79364148925828715</v>
      </c>
      <c r="H41">
        <v>473</v>
      </c>
      <c r="I41" s="5">
        <v>573.563829787234</v>
      </c>
      <c r="J41" s="9">
        <f t="shared" si="1"/>
        <v>0.8246684596123528</v>
      </c>
      <c r="K41">
        <v>392.3</v>
      </c>
      <c r="L41" s="5">
        <v>574.03846153846155</v>
      </c>
      <c r="M41" s="9">
        <f t="shared" si="3"/>
        <v>0.68340368509212734</v>
      </c>
      <c r="O41">
        <v>-32</v>
      </c>
      <c r="P41">
        <v>0.78910999999999998</v>
      </c>
    </row>
    <row r="42" spans="1:16" x14ac:dyDescent="0.25">
      <c r="A42" s="3">
        <v>43345</v>
      </c>
      <c r="B42">
        <v>448.1</v>
      </c>
      <c r="C42" s="5">
        <v>747.11267605633816</v>
      </c>
      <c r="D42" s="9">
        <f t="shared" si="2"/>
        <v>0.5997756621736261</v>
      </c>
      <c r="E42">
        <v>481.3</v>
      </c>
      <c r="F42" s="5">
        <v>575.98930481283412</v>
      </c>
      <c r="G42" s="9">
        <f t="shared" si="0"/>
        <v>0.83560579333395246</v>
      </c>
      <c r="H42">
        <v>477</v>
      </c>
      <c r="I42" s="5">
        <v>573.86243386243382</v>
      </c>
      <c r="J42" s="9">
        <f t="shared" si="1"/>
        <v>0.831209662548405</v>
      </c>
      <c r="K42">
        <v>413.7</v>
      </c>
      <c r="L42" s="5">
        <v>575.97560975609758</v>
      </c>
      <c r="M42" s="9">
        <f t="shared" si="3"/>
        <v>0.71825958077493113</v>
      </c>
      <c r="O42">
        <v>-31</v>
      </c>
      <c r="P42">
        <v>0.80347000000000002</v>
      </c>
    </row>
    <row r="43" spans="1:16" x14ac:dyDescent="0.25">
      <c r="A43" s="3">
        <v>43346</v>
      </c>
      <c r="B43">
        <v>439.6</v>
      </c>
      <c r="C43" s="5">
        <v>745.94202898550736</v>
      </c>
      <c r="D43" s="9">
        <f t="shared" si="2"/>
        <v>0.58932193510782971</v>
      </c>
      <c r="E43">
        <v>468.5</v>
      </c>
      <c r="F43" s="5">
        <v>575.05376344086017</v>
      </c>
      <c r="G43" s="9">
        <f t="shared" si="0"/>
        <v>0.81470643231114437</v>
      </c>
      <c r="H43">
        <v>475.4</v>
      </c>
      <c r="I43" s="5">
        <v>576.32978723404256</v>
      </c>
      <c r="J43" s="9">
        <f t="shared" si="1"/>
        <v>0.82487494231656666</v>
      </c>
      <c r="K43">
        <v>409.4</v>
      </c>
      <c r="L43" s="5">
        <v>574.73053892215569</v>
      </c>
      <c r="M43" s="9">
        <f t="shared" si="3"/>
        <v>0.71233381954573871</v>
      </c>
      <c r="O43">
        <v>-30</v>
      </c>
      <c r="P43">
        <v>0.79171000000000002</v>
      </c>
    </row>
    <row r="44" spans="1:16" x14ac:dyDescent="0.25">
      <c r="A44" s="3">
        <v>43347</v>
      </c>
      <c r="B44">
        <v>451.6</v>
      </c>
      <c r="C44" s="5">
        <v>743.75886524822704</v>
      </c>
      <c r="D44" s="9">
        <f t="shared" si="2"/>
        <v>0.60718603985887287</v>
      </c>
      <c r="E44">
        <v>470.7</v>
      </c>
      <c r="F44" s="5">
        <v>574.1578947368422</v>
      </c>
      <c r="G44" s="9">
        <f t="shared" si="0"/>
        <v>0.81980933174443105</v>
      </c>
      <c r="H44">
        <v>480</v>
      </c>
      <c r="I44" s="5">
        <v>575.52083333333337</v>
      </c>
      <c r="J44" s="9">
        <f t="shared" si="1"/>
        <v>0.83402714932126687</v>
      </c>
      <c r="K44">
        <v>419.9</v>
      </c>
      <c r="L44" s="5">
        <v>576.2941176470589</v>
      </c>
      <c r="M44" s="9">
        <f t="shared" si="3"/>
        <v>0.72862100643053984</v>
      </c>
      <c r="O44">
        <v>-29</v>
      </c>
      <c r="P44">
        <v>0.80884999999999996</v>
      </c>
    </row>
    <row r="45" spans="1:16" x14ac:dyDescent="0.25">
      <c r="A45" s="3">
        <v>43348</v>
      </c>
      <c r="B45">
        <v>453.2</v>
      </c>
      <c r="C45" s="5">
        <v>745.64285714285722</v>
      </c>
      <c r="D45" s="9">
        <f t="shared" si="2"/>
        <v>0.60779768177028448</v>
      </c>
      <c r="E45">
        <v>518.5</v>
      </c>
      <c r="F45" s="5">
        <v>574.53201970443354</v>
      </c>
      <c r="G45" s="9">
        <f t="shared" si="0"/>
        <v>0.90247363457086505</v>
      </c>
      <c r="H45">
        <v>481.7</v>
      </c>
      <c r="I45" s="5">
        <v>575.1295336787565</v>
      </c>
      <c r="J45" s="9">
        <f t="shared" si="1"/>
        <v>0.8375504504504504</v>
      </c>
      <c r="K45">
        <v>383.4</v>
      </c>
      <c r="L45" s="5">
        <v>573.375</v>
      </c>
      <c r="M45" s="9">
        <f t="shared" si="3"/>
        <v>0.66867233485938515</v>
      </c>
      <c r="O45">
        <v>-28</v>
      </c>
      <c r="P45">
        <v>0.84216000000000002</v>
      </c>
    </row>
    <row r="46" spans="1:16" x14ac:dyDescent="0.25">
      <c r="A46" s="3">
        <v>43349</v>
      </c>
      <c r="B46">
        <v>458.6</v>
      </c>
      <c r="C46" s="5">
        <v>747.06293706293707</v>
      </c>
      <c r="D46" s="9">
        <f t="shared" si="2"/>
        <v>0.61387063558925403</v>
      </c>
      <c r="E46">
        <v>502.4</v>
      </c>
      <c r="F46" s="5">
        <v>574.55445544554448</v>
      </c>
      <c r="G46" s="9">
        <f t="shared" si="0"/>
        <v>0.87441668102705505</v>
      </c>
      <c r="H46">
        <v>492.8</v>
      </c>
      <c r="I46" s="5">
        <v>574.03061224489795</v>
      </c>
      <c r="J46" s="9">
        <f t="shared" si="1"/>
        <v>0.85849080081770512</v>
      </c>
      <c r="K46">
        <v>419.3</v>
      </c>
      <c r="L46" s="5">
        <v>576.41176470588232</v>
      </c>
      <c r="M46" s="9">
        <f t="shared" si="3"/>
        <v>0.72743137054801521</v>
      </c>
      <c r="O46">
        <v>-27</v>
      </c>
      <c r="P46">
        <v>0.83545999999999998</v>
      </c>
    </row>
    <row r="47" spans="1:16" x14ac:dyDescent="0.25">
      <c r="A47" s="3">
        <v>43350</v>
      </c>
      <c r="B47">
        <v>471.9</v>
      </c>
      <c r="C47" s="5">
        <v>744.8648648648649</v>
      </c>
      <c r="D47" s="9">
        <f t="shared" si="2"/>
        <v>0.63353773584905659</v>
      </c>
      <c r="E47">
        <v>520.6</v>
      </c>
      <c r="F47" s="5">
        <v>573.75609756097572</v>
      </c>
      <c r="G47" s="9">
        <f t="shared" si="0"/>
        <v>0.90735419146403662</v>
      </c>
      <c r="H47">
        <v>487.8</v>
      </c>
      <c r="I47" s="5">
        <v>574.92307692307691</v>
      </c>
      <c r="J47" s="9">
        <f t="shared" si="1"/>
        <v>0.84846133261974854</v>
      </c>
      <c r="K47">
        <v>416.3</v>
      </c>
      <c r="L47" s="5">
        <v>574.85029940119762</v>
      </c>
      <c r="M47" s="9">
        <f t="shared" si="3"/>
        <v>0.72418854166666669</v>
      </c>
      <c r="O47">
        <v>-26</v>
      </c>
      <c r="P47">
        <v>0.85145999999999999</v>
      </c>
    </row>
    <row r="48" spans="1:16" x14ac:dyDescent="0.25">
      <c r="A48" s="3">
        <v>43351</v>
      </c>
      <c r="B48">
        <v>488.1</v>
      </c>
      <c r="C48" s="5">
        <v>744.67105263157896</v>
      </c>
      <c r="D48" s="9">
        <f t="shared" si="2"/>
        <v>0.65545719586535911</v>
      </c>
      <c r="E48">
        <v>524.5</v>
      </c>
      <c r="F48" s="5">
        <v>575.09433962264154</v>
      </c>
      <c r="G48" s="9">
        <f t="shared" si="0"/>
        <v>0.91202427821522303</v>
      </c>
      <c r="H48">
        <v>479.7</v>
      </c>
      <c r="I48" s="5">
        <v>574.30051813471505</v>
      </c>
      <c r="J48" s="9">
        <f t="shared" si="1"/>
        <v>0.83527697582100324</v>
      </c>
      <c r="K48">
        <v>445.6</v>
      </c>
      <c r="L48" s="5">
        <v>573.44632768361578</v>
      </c>
      <c r="M48" s="9">
        <f t="shared" si="3"/>
        <v>0.77705615763546809</v>
      </c>
      <c r="O48">
        <v>-25</v>
      </c>
      <c r="P48">
        <v>0.83713000000000004</v>
      </c>
    </row>
    <row r="49" spans="1:16" x14ac:dyDescent="0.25">
      <c r="A49" s="3">
        <v>43352</v>
      </c>
      <c r="B49">
        <v>479.7</v>
      </c>
      <c r="C49" s="5">
        <v>745.89403973509934</v>
      </c>
      <c r="D49" s="9">
        <f t="shared" si="2"/>
        <v>0.6431208381425908</v>
      </c>
      <c r="E49">
        <v>536.20000000000005</v>
      </c>
      <c r="F49" s="5">
        <v>576.15023474178406</v>
      </c>
      <c r="G49" s="9">
        <f t="shared" si="0"/>
        <v>0.93066003911342898</v>
      </c>
      <c r="H49">
        <v>507.8</v>
      </c>
      <c r="I49" s="5">
        <v>573.71287128712879</v>
      </c>
      <c r="J49" s="9">
        <f t="shared" si="1"/>
        <v>0.88511174389507286</v>
      </c>
      <c r="K49">
        <v>443.7</v>
      </c>
      <c r="L49" s="5">
        <v>574.79999999999995</v>
      </c>
      <c r="M49" s="9">
        <f t="shared" si="3"/>
        <v>0.77192066805845516</v>
      </c>
      <c r="O49">
        <v>-24</v>
      </c>
      <c r="P49">
        <v>0.85946999999999996</v>
      </c>
    </row>
    <row r="50" spans="1:16" x14ac:dyDescent="0.25">
      <c r="A50" s="3">
        <v>43353</v>
      </c>
      <c r="B50">
        <v>472.6</v>
      </c>
      <c r="C50" s="5">
        <v>744.33333333333337</v>
      </c>
      <c r="D50" s="9">
        <f t="shared" si="2"/>
        <v>0.63493058665472457</v>
      </c>
      <c r="E50">
        <v>545.70000000000005</v>
      </c>
      <c r="F50" s="5">
        <v>576.28440366972472</v>
      </c>
      <c r="G50" s="9">
        <f t="shared" si="0"/>
        <v>0.94692828146143448</v>
      </c>
      <c r="H50">
        <v>528.4</v>
      </c>
      <c r="I50" s="5">
        <v>575.35885167464119</v>
      </c>
      <c r="J50" s="9">
        <f t="shared" si="1"/>
        <v>0.91838336798336784</v>
      </c>
      <c r="K50">
        <v>484.2</v>
      </c>
      <c r="L50" s="5">
        <v>576.40211640211646</v>
      </c>
      <c r="M50" s="9">
        <f t="shared" si="3"/>
        <v>0.84003855333210931</v>
      </c>
      <c r="O50">
        <v>-23</v>
      </c>
      <c r="P50">
        <v>0.85819999999999996</v>
      </c>
    </row>
    <row r="51" spans="1:16" x14ac:dyDescent="0.25">
      <c r="A51" s="3">
        <v>43354</v>
      </c>
      <c r="B51">
        <v>479.6</v>
      </c>
      <c r="C51" s="5">
        <v>746.6</v>
      </c>
      <c r="D51" s="9">
        <f t="shared" si="2"/>
        <v>0.64237878381998392</v>
      </c>
      <c r="E51">
        <v>548.4</v>
      </c>
      <c r="F51" s="5">
        <v>575.8878504672897</v>
      </c>
      <c r="G51" s="9">
        <f t="shared" si="0"/>
        <v>0.95226874391431349</v>
      </c>
      <c r="H51">
        <v>519.5</v>
      </c>
      <c r="I51" s="5">
        <v>576.32352941176475</v>
      </c>
      <c r="J51" s="9">
        <f t="shared" si="1"/>
        <v>0.90140341923960188</v>
      </c>
      <c r="K51">
        <v>451.1</v>
      </c>
      <c r="L51" s="5">
        <v>576.18497109826592</v>
      </c>
      <c r="M51" s="9">
        <f t="shared" si="3"/>
        <v>0.78290830658105937</v>
      </c>
      <c r="O51">
        <v>-22</v>
      </c>
      <c r="P51">
        <v>0.87412999999999996</v>
      </c>
    </row>
    <row r="52" spans="1:16" x14ac:dyDescent="0.25">
      <c r="A52" s="3">
        <v>43355</v>
      </c>
      <c r="B52">
        <v>448.7</v>
      </c>
      <c r="C52" s="5">
        <v>746.82758620689663</v>
      </c>
      <c r="D52" s="9">
        <f t="shared" si="2"/>
        <v>0.60080801551389784</v>
      </c>
      <c r="E52">
        <v>540.5</v>
      </c>
      <c r="F52" s="5">
        <v>575.66666666666674</v>
      </c>
      <c r="G52" s="9">
        <f t="shared" si="0"/>
        <v>0.93891140706427323</v>
      </c>
      <c r="H52">
        <v>520</v>
      </c>
      <c r="I52" s="5">
        <v>574.10891089108918</v>
      </c>
      <c r="J52" s="9">
        <f t="shared" si="1"/>
        <v>0.90575148745365164</v>
      </c>
      <c r="K52">
        <v>481.3</v>
      </c>
      <c r="L52" s="5">
        <v>575.76086956521738</v>
      </c>
      <c r="M52" s="9">
        <f t="shared" si="3"/>
        <v>0.83593732301302626</v>
      </c>
      <c r="O52">
        <v>-21</v>
      </c>
      <c r="P52">
        <v>0.88288999999999995</v>
      </c>
    </row>
    <row r="53" spans="1:16" x14ac:dyDescent="0.25">
      <c r="A53" s="3">
        <v>43356</v>
      </c>
      <c r="B53">
        <v>480.9</v>
      </c>
      <c r="C53" s="5">
        <v>744.56953642384099</v>
      </c>
      <c r="D53" s="9">
        <f t="shared" si="2"/>
        <v>0.64587654540603046</v>
      </c>
      <c r="E53">
        <v>538.20000000000005</v>
      </c>
      <c r="F53" s="5">
        <v>573.90476190476193</v>
      </c>
      <c r="G53" s="9">
        <f t="shared" si="0"/>
        <v>0.9377862595419848</v>
      </c>
      <c r="H53">
        <v>514.29999999999995</v>
      </c>
      <c r="I53" s="5">
        <v>574.15458937198071</v>
      </c>
      <c r="J53" s="9">
        <f t="shared" si="1"/>
        <v>0.89575178796802679</v>
      </c>
      <c r="K53">
        <v>466.7</v>
      </c>
      <c r="L53" s="5">
        <v>575.93406593406598</v>
      </c>
      <c r="M53" s="9">
        <f t="shared" si="3"/>
        <v>0.81033581377599684</v>
      </c>
      <c r="O53">
        <v>-20</v>
      </c>
      <c r="P53">
        <v>0.90891</v>
      </c>
    </row>
    <row r="54" spans="1:16" x14ac:dyDescent="0.25">
      <c r="A54" s="3">
        <v>43357</v>
      </c>
      <c r="B54">
        <v>481.4</v>
      </c>
      <c r="C54" s="5">
        <v>744.50331125827813</v>
      </c>
      <c r="D54" s="9">
        <f t="shared" si="2"/>
        <v>0.64660558619462727</v>
      </c>
      <c r="E54">
        <v>562.1</v>
      </c>
      <c r="F54" s="5">
        <v>575.33936651583713</v>
      </c>
      <c r="G54" s="9">
        <f t="shared" si="0"/>
        <v>0.97698859614628386</v>
      </c>
      <c r="H54">
        <v>542.4</v>
      </c>
      <c r="I54" s="5">
        <v>573.91304347826087</v>
      </c>
      <c r="J54" s="9">
        <f t="shared" si="1"/>
        <v>0.94509090909090909</v>
      </c>
      <c r="K54">
        <v>487.8</v>
      </c>
      <c r="L54" s="5">
        <v>574.1578947368422</v>
      </c>
      <c r="M54" s="9">
        <f t="shared" si="3"/>
        <v>0.84959207993399932</v>
      </c>
      <c r="O54">
        <v>-19</v>
      </c>
      <c r="P54">
        <v>0.88592000000000004</v>
      </c>
    </row>
    <row r="55" spans="1:16" x14ac:dyDescent="0.25">
      <c r="A55" s="3">
        <v>43358</v>
      </c>
      <c r="B55">
        <v>508.1</v>
      </c>
      <c r="C55" s="5">
        <v>744.45859872611459</v>
      </c>
      <c r="D55" s="9">
        <f t="shared" si="2"/>
        <v>0.68250941136208088</v>
      </c>
      <c r="E55">
        <v>558.70000000000005</v>
      </c>
      <c r="F55" s="5">
        <v>576.23255813953494</v>
      </c>
      <c r="G55" s="9">
        <f t="shared" si="0"/>
        <v>0.96957381548147548</v>
      </c>
      <c r="H55">
        <v>557.20000000000005</v>
      </c>
      <c r="I55" s="5">
        <v>574.62962962962956</v>
      </c>
      <c r="J55" s="9">
        <f t="shared" si="1"/>
        <v>0.96966806316467957</v>
      </c>
      <c r="K55">
        <v>488.6</v>
      </c>
      <c r="L55" s="5">
        <v>575.50264550264558</v>
      </c>
      <c r="M55" s="9">
        <f t="shared" si="3"/>
        <v>0.84899696607520447</v>
      </c>
      <c r="O55">
        <v>-18</v>
      </c>
      <c r="P55">
        <v>0.90639000000000003</v>
      </c>
    </row>
    <row r="56" spans="1:16" x14ac:dyDescent="0.25">
      <c r="A56" s="3">
        <v>43359</v>
      </c>
      <c r="B56">
        <v>537.5</v>
      </c>
      <c r="C56" s="5">
        <v>747.12574850299404</v>
      </c>
      <c r="D56" s="9">
        <f t="shared" si="2"/>
        <v>0.71942373968101303</v>
      </c>
      <c r="E56">
        <v>576.4</v>
      </c>
      <c r="F56" s="5">
        <v>575.36697247706411</v>
      </c>
      <c r="G56" s="9">
        <f t="shared" si="0"/>
        <v>1.0017954237423266</v>
      </c>
      <c r="H56">
        <v>542.6</v>
      </c>
      <c r="I56" s="5">
        <v>574.29245283018861</v>
      </c>
      <c r="J56" s="9">
        <f t="shared" si="1"/>
        <v>0.94481478439425071</v>
      </c>
      <c r="K56">
        <v>490.9</v>
      </c>
      <c r="L56" s="5">
        <v>575.41666666666663</v>
      </c>
      <c r="M56" s="9">
        <f t="shared" si="3"/>
        <v>0.85312092686459085</v>
      </c>
      <c r="O56">
        <v>-17</v>
      </c>
      <c r="P56">
        <v>0.89388000000000001</v>
      </c>
    </row>
    <row r="57" spans="1:16" x14ac:dyDescent="0.25">
      <c r="A57" s="3">
        <v>43360</v>
      </c>
      <c r="B57">
        <v>472.3</v>
      </c>
      <c r="C57" s="5">
        <v>746.97986577181211</v>
      </c>
      <c r="D57" s="9">
        <f t="shared" si="2"/>
        <v>0.6322794249775382</v>
      </c>
      <c r="E57">
        <v>574.70000000000005</v>
      </c>
      <c r="F57" s="5">
        <v>576.26126126126121</v>
      </c>
      <c r="G57" s="9">
        <f t="shared" si="0"/>
        <v>0.99729070585476454</v>
      </c>
      <c r="H57">
        <v>538.20000000000005</v>
      </c>
      <c r="I57" s="5">
        <v>574.36619718309862</v>
      </c>
      <c r="J57" s="9">
        <f t="shared" si="1"/>
        <v>0.93703285924472779</v>
      </c>
      <c r="K57">
        <v>499.3</v>
      </c>
      <c r="L57" s="5">
        <v>574</v>
      </c>
      <c r="M57" s="9">
        <f t="shared" si="3"/>
        <v>0.86986062717770041</v>
      </c>
      <c r="O57">
        <v>-16</v>
      </c>
      <c r="P57">
        <v>0.92242999999999997</v>
      </c>
    </row>
    <row r="58" spans="1:16" x14ac:dyDescent="0.25">
      <c r="A58" s="3">
        <v>43361</v>
      </c>
      <c r="B58">
        <v>514.20000000000005</v>
      </c>
      <c r="C58" s="5">
        <v>744.39024390243901</v>
      </c>
      <c r="D58" s="9">
        <f t="shared" si="2"/>
        <v>0.69076671035386639</v>
      </c>
      <c r="E58">
        <v>589.9</v>
      </c>
      <c r="F58" s="5">
        <v>574.77876106194697</v>
      </c>
      <c r="G58" s="9">
        <f t="shared" si="0"/>
        <v>1.0263079291762893</v>
      </c>
      <c r="H58">
        <v>562.6</v>
      </c>
      <c r="I58" s="5">
        <v>575.92592592592587</v>
      </c>
      <c r="J58" s="9">
        <f t="shared" si="1"/>
        <v>0.97686173633440532</v>
      </c>
      <c r="K58">
        <v>510.3</v>
      </c>
      <c r="L58" s="5">
        <v>576.13065326633171</v>
      </c>
      <c r="M58" s="9">
        <f t="shared" si="3"/>
        <v>0.88573658962058432</v>
      </c>
      <c r="O58">
        <v>-15</v>
      </c>
      <c r="P58">
        <v>0.92186999999999997</v>
      </c>
    </row>
    <row r="59" spans="1:16" x14ac:dyDescent="0.25">
      <c r="A59" s="3">
        <v>43362</v>
      </c>
      <c r="B59">
        <v>512.6</v>
      </c>
      <c r="C59" s="5">
        <v>744.19753086419746</v>
      </c>
      <c r="D59" s="9">
        <f t="shared" si="2"/>
        <v>0.68879562043795628</v>
      </c>
      <c r="E59">
        <v>586.79999999999995</v>
      </c>
      <c r="F59" s="5">
        <v>575.73913043478262</v>
      </c>
      <c r="G59" s="9">
        <f t="shared" si="0"/>
        <v>1.0192115994562754</v>
      </c>
      <c r="H59">
        <v>554.70000000000005</v>
      </c>
      <c r="I59" s="5">
        <v>573.90697674418607</v>
      </c>
      <c r="J59" s="9">
        <f t="shared" si="1"/>
        <v>0.96653294432287873</v>
      </c>
      <c r="K59">
        <v>531.29999999999995</v>
      </c>
      <c r="L59" s="5">
        <v>574.73933649289108</v>
      </c>
      <c r="M59" s="9">
        <f t="shared" si="3"/>
        <v>0.92441906489651171</v>
      </c>
      <c r="O59">
        <v>-14</v>
      </c>
      <c r="P59">
        <v>0.91891999999999996</v>
      </c>
    </row>
    <row r="60" spans="1:16" x14ac:dyDescent="0.25">
      <c r="A60" s="3">
        <v>43363</v>
      </c>
      <c r="B60">
        <v>534.6</v>
      </c>
      <c r="C60" s="5">
        <v>743.93939393939399</v>
      </c>
      <c r="D60" s="9">
        <f t="shared" si="2"/>
        <v>0.71860692464358444</v>
      </c>
      <c r="E60">
        <v>585.9</v>
      </c>
      <c r="F60" s="5">
        <v>574.1484716157205</v>
      </c>
      <c r="G60" s="9">
        <f t="shared" si="0"/>
        <v>1.0204677517493155</v>
      </c>
      <c r="H60">
        <v>577.9</v>
      </c>
      <c r="I60" s="5">
        <v>576.27802690582951</v>
      </c>
      <c r="J60" s="9">
        <f t="shared" si="1"/>
        <v>1.0028145669597699</v>
      </c>
      <c r="K60">
        <v>412.2</v>
      </c>
      <c r="L60" s="5">
        <v>574.93902439024396</v>
      </c>
      <c r="M60" s="9">
        <f t="shared" si="3"/>
        <v>0.71694559338211894</v>
      </c>
      <c r="O60">
        <v>-13</v>
      </c>
      <c r="P60">
        <v>0.93928999999999996</v>
      </c>
    </row>
    <row r="61" spans="1:16" x14ac:dyDescent="0.25">
      <c r="A61" s="3">
        <v>43364</v>
      </c>
      <c r="B61">
        <v>531</v>
      </c>
      <c r="C61" s="5">
        <v>742.89156626506031</v>
      </c>
      <c r="D61" s="9">
        <f t="shared" si="2"/>
        <v>0.71477457022380797</v>
      </c>
      <c r="E61">
        <v>600.1</v>
      </c>
      <c r="F61" s="5">
        <v>575.51282051282055</v>
      </c>
      <c r="G61" s="9">
        <f t="shared" si="0"/>
        <v>1.0427222098462909</v>
      </c>
      <c r="H61">
        <v>572.5</v>
      </c>
      <c r="I61" s="5">
        <v>574.54954954954951</v>
      </c>
      <c r="J61" s="9">
        <f t="shared" si="1"/>
        <v>0.9964327714621718</v>
      </c>
      <c r="K61">
        <v>549.20000000000005</v>
      </c>
      <c r="L61" s="5">
        <v>575.04672897196258</v>
      </c>
      <c r="M61" s="9">
        <f t="shared" si="3"/>
        <v>0.9550528197627175</v>
      </c>
      <c r="O61">
        <v>-12</v>
      </c>
      <c r="P61">
        <v>0.93891000000000002</v>
      </c>
    </row>
    <row r="62" spans="1:16" x14ac:dyDescent="0.25">
      <c r="A62" s="3">
        <v>43365</v>
      </c>
      <c r="B62">
        <v>561.5</v>
      </c>
      <c r="C62" s="5">
        <v>742.89017341040471</v>
      </c>
      <c r="D62" s="9">
        <f t="shared" si="2"/>
        <v>0.75583177715530647</v>
      </c>
      <c r="E62">
        <v>604.1</v>
      </c>
      <c r="F62" s="5">
        <v>575.80508474576277</v>
      </c>
      <c r="G62" s="9">
        <f t="shared" si="0"/>
        <v>1.0491397453822944</v>
      </c>
      <c r="H62">
        <v>603.20000000000005</v>
      </c>
      <c r="I62" s="5">
        <v>575.97402597402595</v>
      </c>
      <c r="J62" s="9">
        <f t="shared" si="1"/>
        <v>1.0472694475760993</v>
      </c>
      <c r="K62">
        <v>776</v>
      </c>
      <c r="L62" s="5">
        <v>575.67307692307691</v>
      </c>
      <c r="M62" s="9">
        <f t="shared" si="3"/>
        <v>1.3479873058292968</v>
      </c>
      <c r="O62">
        <v>-11</v>
      </c>
      <c r="P62">
        <v>0.97194000000000003</v>
      </c>
    </row>
    <row r="63" spans="1:16" x14ac:dyDescent="0.25">
      <c r="A63" s="3">
        <v>43366</v>
      </c>
      <c r="B63">
        <v>549.6</v>
      </c>
      <c r="C63" s="5">
        <v>744.23529411764707</v>
      </c>
      <c r="D63" s="9">
        <f t="shared" si="2"/>
        <v>0.73847613025608605</v>
      </c>
      <c r="E63">
        <v>585.1</v>
      </c>
      <c r="F63" s="5">
        <v>575.68965517241384</v>
      </c>
      <c r="G63" s="9">
        <f t="shared" si="0"/>
        <v>1.016346211440551</v>
      </c>
      <c r="H63">
        <v>599.79999999999995</v>
      </c>
      <c r="I63" s="5">
        <v>575.41484716157208</v>
      </c>
      <c r="J63" s="9">
        <f t="shared" si="1"/>
        <v>1.0423783865826819</v>
      </c>
      <c r="K63">
        <v>529.9</v>
      </c>
      <c r="L63" s="5">
        <v>575.868544600939</v>
      </c>
      <c r="M63" s="9">
        <f t="shared" si="3"/>
        <v>0.92017528126528603</v>
      </c>
      <c r="O63">
        <v>-10</v>
      </c>
      <c r="P63">
        <v>1.0786800000000001</v>
      </c>
    </row>
    <row r="64" spans="1:16" x14ac:dyDescent="0.25">
      <c r="A64" s="3">
        <v>43367</v>
      </c>
      <c r="B64">
        <v>764.3</v>
      </c>
      <c r="C64" s="5">
        <v>1064.8115942028985</v>
      </c>
      <c r="D64" s="9">
        <f t="shared" si="2"/>
        <v>0.71777956228222994</v>
      </c>
      <c r="E64">
        <v>596</v>
      </c>
      <c r="F64" s="5">
        <v>575.97457627118649</v>
      </c>
      <c r="G64" s="9">
        <f t="shared" si="0"/>
        <v>1.0347678952401971</v>
      </c>
      <c r="H64">
        <v>615.1</v>
      </c>
      <c r="I64" s="5">
        <v>575.1476793248944</v>
      </c>
      <c r="J64" s="9">
        <f t="shared" si="1"/>
        <v>1.0694644560193678</v>
      </c>
      <c r="K64">
        <v>569.4</v>
      </c>
      <c r="L64" s="5">
        <v>574.00881057268725</v>
      </c>
      <c r="M64" s="9">
        <f t="shared" si="3"/>
        <v>0.99197083653108198</v>
      </c>
      <c r="O64">
        <v>-9</v>
      </c>
      <c r="P64">
        <v>0.99450000000000005</v>
      </c>
    </row>
    <row r="65" spans="1:16" x14ac:dyDescent="0.25">
      <c r="A65" s="3">
        <v>43368</v>
      </c>
      <c r="B65">
        <v>573.29999999999995</v>
      </c>
      <c r="C65" s="5">
        <v>746.05714285714282</v>
      </c>
      <c r="D65" s="9">
        <f t="shared" si="2"/>
        <v>0.76843979779411764</v>
      </c>
      <c r="E65">
        <v>596.4</v>
      </c>
      <c r="F65" s="5">
        <v>575.6611570247934</v>
      </c>
      <c r="G65" s="9">
        <f t="shared" si="0"/>
        <v>1.0360261287775465</v>
      </c>
      <c r="H65">
        <v>641.4</v>
      </c>
      <c r="I65" s="5">
        <v>575.65737051792837</v>
      </c>
      <c r="J65" s="9">
        <f t="shared" si="1"/>
        <v>1.114204443214063</v>
      </c>
      <c r="K65">
        <v>577.29999999999995</v>
      </c>
      <c r="L65" s="5">
        <v>574.97777777777776</v>
      </c>
      <c r="M65" s="9">
        <f t="shared" si="3"/>
        <v>1.0040388034320167</v>
      </c>
      <c r="O65">
        <v>-8</v>
      </c>
      <c r="P65">
        <v>1.16449</v>
      </c>
    </row>
    <row r="66" spans="1:16" x14ac:dyDescent="0.25">
      <c r="A66" s="3">
        <v>43369</v>
      </c>
      <c r="B66">
        <v>557.4</v>
      </c>
      <c r="C66" s="5">
        <v>745.55555555555566</v>
      </c>
      <c r="D66" s="9">
        <f t="shared" si="2"/>
        <v>0.74763040238450063</v>
      </c>
      <c r="E66">
        <v>592.6</v>
      </c>
      <c r="F66" s="5">
        <v>573.90350877192986</v>
      </c>
      <c r="G66" s="9">
        <f t="shared" si="0"/>
        <v>1.0325777607948032</v>
      </c>
      <c r="H66">
        <v>595.9</v>
      </c>
      <c r="I66" s="5">
        <v>575.84745762711873</v>
      </c>
      <c r="J66" s="9">
        <f t="shared" si="1"/>
        <v>1.0348226637233258</v>
      </c>
      <c r="K66">
        <v>566.70000000000005</v>
      </c>
      <c r="L66" s="5">
        <v>575.15555555555557</v>
      </c>
      <c r="M66" s="9">
        <f t="shared" si="3"/>
        <v>0.98529866316358861</v>
      </c>
      <c r="O66">
        <v>-7</v>
      </c>
      <c r="P66">
        <v>1.01088</v>
      </c>
    </row>
    <row r="67" spans="1:16" x14ac:dyDescent="0.25">
      <c r="A67" s="3">
        <v>43370</v>
      </c>
      <c r="B67">
        <v>566.70000000000005</v>
      </c>
      <c r="C67" s="5">
        <v>746.25730994152048</v>
      </c>
      <c r="D67" s="9">
        <f t="shared" si="2"/>
        <v>0.75938954627380306</v>
      </c>
      <c r="E67">
        <v>573.70000000000005</v>
      </c>
      <c r="F67" s="5">
        <v>574.7136563876652</v>
      </c>
      <c r="G67" s="9">
        <f t="shared" ref="G67:G130" si="4">+E67/F67</f>
        <v>0.99823624099340802</v>
      </c>
      <c r="H67">
        <v>602.1</v>
      </c>
      <c r="I67" s="5">
        <v>575.2941176470589</v>
      </c>
      <c r="J67" s="9">
        <f t="shared" ref="J67:J130" si="5">+H67/I67</f>
        <v>1.0465950920245397</v>
      </c>
      <c r="K67">
        <v>600.4</v>
      </c>
      <c r="L67" s="5">
        <v>574.76190476190482</v>
      </c>
      <c r="M67" s="9">
        <f t="shared" si="3"/>
        <v>1.044606462303231</v>
      </c>
      <c r="O67">
        <v>-6</v>
      </c>
      <c r="P67">
        <v>1.03511</v>
      </c>
    </row>
    <row r="68" spans="1:16" x14ac:dyDescent="0.25">
      <c r="A68" s="3">
        <v>43371</v>
      </c>
      <c r="B68">
        <v>574.9</v>
      </c>
      <c r="C68" s="5">
        <v>743.06358381502889</v>
      </c>
      <c r="D68" s="9">
        <f t="shared" ref="D68:D124" si="6">+B68/C68</f>
        <v>0.77368883702839364</v>
      </c>
      <c r="E68">
        <v>575.9</v>
      </c>
      <c r="F68" s="5">
        <v>574.62184873949582</v>
      </c>
      <c r="G68" s="9">
        <f t="shared" si="4"/>
        <v>1.0022243346007604</v>
      </c>
      <c r="H68">
        <v>605.79999999999995</v>
      </c>
      <c r="I68" s="5">
        <v>576.12068965517244</v>
      </c>
      <c r="J68" s="9">
        <f t="shared" si="5"/>
        <v>1.0515157863235072</v>
      </c>
      <c r="K68">
        <v>618</v>
      </c>
      <c r="L68" s="5">
        <v>575.48936170212767</v>
      </c>
      <c r="M68" s="9">
        <f t="shared" si="3"/>
        <v>1.073868677905945</v>
      </c>
      <c r="O68">
        <v>-5</v>
      </c>
      <c r="P68">
        <v>1.0506899999999999</v>
      </c>
    </row>
    <row r="69" spans="1:16" x14ac:dyDescent="0.25">
      <c r="A69" s="3">
        <v>43372</v>
      </c>
      <c r="B69">
        <v>587.5</v>
      </c>
      <c r="C69" s="5">
        <v>745.8888888888888</v>
      </c>
      <c r="D69" s="9">
        <f t="shared" si="6"/>
        <v>0.7876508267540594</v>
      </c>
      <c r="E69">
        <v>598.20000000000005</v>
      </c>
      <c r="F69" s="5">
        <v>573.94308943089436</v>
      </c>
      <c r="G69" s="9">
        <f t="shared" si="4"/>
        <v>1.042263616403428</v>
      </c>
      <c r="H69">
        <v>583.6</v>
      </c>
      <c r="I69" s="5">
        <v>574.91228070175441</v>
      </c>
      <c r="J69" s="9">
        <f t="shared" si="5"/>
        <v>1.0151113823619164</v>
      </c>
      <c r="K69">
        <v>622</v>
      </c>
      <c r="L69" s="5">
        <v>574.59915611814347</v>
      </c>
      <c r="M69" s="9">
        <f t="shared" si="3"/>
        <v>1.0824937582611249</v>
      </c>
      <c r="O69">
        <v>-4</v>
      </c>
      <c r="P69">
        <v>1.0435000000000001</v>
      </c>
    </row>
    <row r="70" spans="1:16" x14ac:dyDescent="0.25">
      <c r="A70" s="3">
        <v>43373</v>
      </c>
      <c r="B70">
        <v>357.9</v>
      </c>
      <c r="C70" s="5">
        <v>433.90581717451522</v>
      </c>
      <c r="D70" s="9">
        <f t="shared" si="6"/>
        <v>0.82483337589376915</v>
      </c>
      <c r="E70">
        <v>595.29999999999995</v>
      </c>
      <c r="F70" s="5">
        <v>575.04166666666663</v>
      </c>
      <c r="G70" s="9">
        <f t="shared" si="4"/>
        <v>1.0352293312078835</v>
      </c>
      <c r="H70">
        <v>587.9</v>
      </c>
      <c r="I70" s="5">
        <v>574.5333333333333</v>
      </c>
      <c r="J70" s="9">
        <f t="shared" si="5"/>
        <v>1.0232652587607334</v>
      </c>
      <c r="K70">
        <v>697</v>
      </c>
      <c r="L70" s="5">
        <v>575.07751937984494</v>
      </c>
      <c r="M70" s="9">
        <f t="shared" ref="M70:M133" si="7">+K70/L70</f>
        <v>1.2120105142549034</v>
      </c>
      <c r="O70">
        <v>-3</v>
      </c>
      <c r="P70">
        <v>1.0929800000000001</v>
      </c>
    </row>
    <row r="71" spans="1:16" x14ac:dyDescent="0.25">
      <c r="A71" s="3">
        <v>43374</v>
      </c>
      <c r="B71">
        <v>586</v>
      </c>
      <c r="C71" s="5">
        <v>744.36464088397781</v>
      </c>
      <c r="D71" s="9">
        <f t="shared" si="6"/>
        <v>0.78724857121650715</v>
      </c>
      <c r="E71">
        <v>602.9</v>
      </c>
      <c r="F71" s="5">
        <v>576.22317596566518</v>
      </c>
      <c r="G71" s="9">
        <f t="shared" si="4"/>
        <v>1.0462959928496947</v>
      </c>
      <c r="H71">
        <v>595.6</v>
      </c>
      <c r="I71" s="5">
        <v>575.75757575757575</v>
      </c>
      <c r="J71" s="9">
        <f t="shared" si="5"/>
        <v>1.034463157894737</v>
      </c>
      <c r="K71">
        <v>572.79999999999995</v>
      </c>
      <c r="L71" s="5">
        <v>574.68468468468461</v>
      </c>
      <c r="M71" s="9">
        <f t="shared" si="7"/>
        <v>0.99672048910487543</v>
      </c>
      <c r="O71">
        <v>-2</v>
      </c>
      <c r="P71">
        <v>1.1015299999999999</v>
      </c>
    </row>
    <row r="72" spans="1:16" x14ac:dyDescent="0.25">
      <c r="A72" s="3">
        <v>43375</v>
      </c>
      <c r="B72">
        <v>601.1</v>
      </c>
      <c r="C72" s="5">
        <v>743.95604395604391</v>
      </c>
      <c r="D72" s="9">
        <f t="shared" si="6"/>
        <v>0.80797784342688339</v>
      </c>
      <c r="E72">
        <v>611.6</v>
      </c>
      <c r="F72" s="5">
        <v>574.87068965517244</v>
      </c>
      <c r="G72" s="9">
        <f t="shared" si="4"/>
        <v>1.0638914298567894</v>
      </c>
      <c r="H72">
        <v>606.6</v>
      </c>
      <c r="I72" s="5">
        <v>575.06382978723411</v>
      </c>
      <c r="J72" s="9">
        <f t="shared" si="5"/>
        <v>1.0548394257806719</v>
      </c>
      <c r="K72">
        <v>649.9</v>
      </c>
      <c r="L72" s="5">
        <v>575.95918367346928</v>
      </c>
      <c r="M72" s="9">
        <f t="shared" si="7"/>
        <v>1.1283785699099995</v>
      </c>
      <c r="O72">
        <v>-1</v>
      </c>
      <c r="P72">
        <v>1.1299999999999999</v>
      </c>
    </row>
    <row r="73" spans="1:16" x14ac:dyDescent="0.25">
      <c r="A73" s="3">
        <v>43376</v>
      </c>
      <c r="B73">
        <v>639.29999999999995</v>
      </c>
      <c r="C73" s="5">
        <v>743.61256544502623</v>
      </c>
      <c r="D73" s="9">
        <f t="shared" si="6"/>
        <v>0.8597218897416038</v>
      </c>
      <c r="E73">
        <v>623.70000000000005</v>
      </c>
      <c r="F73" s="5">
        <v>575.56962025316454</v>
      </c>
      <c r="G73" s="9">
        <f t="shared" si="4"/>
        <v>1.0836221684627227</v>
      </c>
      <c r="H73">
        <v>622.6</v>
      </c>
      <c r="I73" s="5">
        <v>575.51867219917006</v>
      </c>
      <c r="J73" s="9">
        <f t="shared" si="5"/>
        <v>1.0818067772170152</v>
      </c>
      <c r="K73">
        <v>643.4</v>
      </c>
      <c r="L73" s="5">
        <v>574.43514644351467</v>
      </c>
      <c r="M73" s="9">
        <f t="shared" si="7"/>
        <v>1.1200568140432661</v>
      </c>
      <c r="O73">
        <v>0</v>
      </c>
      <c r="P73">
        <v>1.19103</v>
      </c>
    </row>
    <row r="74" spans="1:16" x14ac:dyDescent="0.25">
      <c r="A74" s="3">
        <v>43377</v>
      </c>
      <c r="B74">
        <v>553.5</v>
      </c>
      <c r="C74" s="5">
        <v>745.43209876543199</v>
      </c>
      <c r="D74" s="9">
        <f t="shared" si="6"/>
        <v>0.74252235839682024</v>
      </c>
      <c r="E74">
        <v>660.1</v>
      </c>
      <c r="F74" s="5">
        <v>574.1501976284585</v>
      </c>
      <c r="G74" s="9">
        <f t="shared" si="4"/>
        <v>1.1496991601266695</v>
      </c>
      <c r="H74">
        <v>607.6</v>
      </c>
      <c r="I74" s="5">
        <v>574.9152542372882</v>
      </c>
      <c r="J74" s="9">
        <f t="shared" si="5"/>
        <v>1.0568514150943396</v>
      </c>
      <c r="K74">
        <v>662.6</v>
      </c>
      <c r="L74" s="5">
        <v>574.74103585657372</v>
      </c>
      <c r="M74" s="9">
        <f t="shared" si="7"/>
        <v>1.1528670456120893</v>
      </c>
      <c r="O74">
        <v>1</v>
      </c>
      <c r="P74">
        <v>1.04897</v>
      </c>
    </row>
    <row r="75" spans="1:16" x14ac:dyDescent="0.25">
      <c r="A75" s="3">
        <v>43378</v>
      </c>
      <c r="B75">
        <v>577.29999999999995</v>
      </c>
      <c r="C75" s="5">
        <v>743.78531073446322</v>
      </c>
      <c r="D75" s="9">
        <f t="shared" si="6"/>
        <v>0.77616483099126476</v>
      </c>
      <c r="E75">
        <v>653.4</v>
      </c>
      <c r="F75" s="5">
        <v>575.38152610441762</v>
      </c>
      <c r="G75" s="9">
        <f t="shared" si="4"/>
        <v>1.1355943323794235</v>
      </c>
      <c r="H75">
        <v>593.1</v>
      </c>
      <c r="I75" s="5">
        <v>575.3125</v>
      </c>
      <c r="J75" s="9">
        <f t="shared" si="5"/>
        <v>1.0309179793590439</v>
      </c>
      <c r="K75">
        <v>628.5</v>
      </c>
      <c r="L75" s="5">
        <v>575.875</v>
      </c>
      <c r="M75" s="9">
        <f t="shared" si="7"/>
        <v>1.0913826785326677</v>
      </c>
      <c r="O75">
        <v>2</v>
      </c>
      <c r="P75">
        <v>1.11365</v>
      </c>
    </row>
    <row r="76" spans="1:16" x14ac:dyDescent="0.25">
      <c r="A76" s="3">
        <v>43379</v>
      </c>
      <c r="B76">
        <v>596.20000000000005</v>
      </c>
      <c r="C76" s="5">
        <v>745.24861878453044</v>
      </c>
      <c r="D76" s="9">
        <f t="shared" si="6"/>
        <v>0.80000148268959892</v>
      </c>
      <c r="E76">
        <v>658.7</v>
      </c>
      <c r="F76" s="5">
        <v>574.3650793650794</v>
      </c>
      <c r="G76" s="9">
        <f t="shared" si="4"/>
        <v>1.14683156003869</v>
      </c>
      <c r="H76">
        <v>635.9</v>
      </c>
      <c r="I76" s="5">
        <v>576.12765957446811</v>
      </c>
      <c r="J76" s="9">
        <f t="shared" si="5"/>
        <v>1.1037484304601521</v>
      </c>
      <c r="K76">
        <v>651.4</v>
      </c>
      <c r="L76" s="5">
        <v>574.20408163265301</v>
      </c>
      <c r="M76" s="9">
        <f t="shared" si="7"/>
        <v>1.1344398635200454</v>
      </c>
      <c r="O76">
        <v>3</v>
      </c>
      <c r="P76">
        <v>1.09474</v>
      </c>
    </row>
    <row r="77" spans="1:16" x14ac:dyDescent="0.25">
      <c r="A77" s="3">
        <v>43380</v>
      </c>
      <c r="B77">
        <v>579.29999999999995</v>
      </c>
      <c r="C77" s="5">
        <v>745.48571428571427</v>
      </c>
      <c r="D77" s="9">
        <f t="shared" si="6"/>
        <v>0.77707726506208796</v>
      </c>
      <c r="E77">
        <v>659.4</v>
      </c>
      <c r="F77" s="5">
        <v>575.7874015748032</v>
      </c>
      <c r="G77" s="9">
        <f t="shared" si="4"/>
        <v>1.1452143589743589</v>
      </c>
      <c r="H77">
        <v>624.79999999999995</v>
      </c>
      <c r="I77" s="5">
        <v>574.30962343096223</v>
      </c>
      <c r="J77" s="9">
        <f t="shared" si="5"/>
        <v>1.0879149060177766</v>
      </c>
      <c r="K77">
        <v>653.1</v>
      </c>
      <c r="L77" s="5">
        <v>575.48387096774195</v>
      </c>
      <c r="M77" s="9">
        <f t="shared" si="7"/>
        <v>1.134871076233184</v>
      </c>
      <c r="O77">
        <v>4</v>
      </c>
      <c r="P77">
        <v>1.1009100000000001</v>
      </c>
    </row>
    <row r="78" spans="1:16" x14ac:dyDescent="0.25">
      <c r="A78" s="3">
        <v>43381</v>
      </c>
      <c r="B78">
        <v>586.29999999999995</v>
      </c>
      <c r="C78" s="5">
        <v>744.88636363636363</v>
      </c>
      <c r="D78" s="9">
        <f t="shared" si="6"/>
        <v>0.78709992372234927</v>
      </c>
      <c r="E78">
        <v>659.4</v>
      </c>
      <c r="F78" s="5">
        <v>574.00793650793651</v>
      </c>
      <c r="G78" s="9">
        <f t="shared" si="4"/>
        <v>1.1487646042170756</v>
      </c>
      <c r="H78">
        <v>572.70000000000005</v>
      </c>
      <c r="I78" s="5">
        <v>575.13636363636363</v>
      </c>
      <c r="J78" s="9">
        <f t="shared" si="5"/>
        <v>0.99576385047024429</v>
      </c>
      <c r="K78">
        <v>678.7</v>
      </c>
      <c r="L78" s="5">
        <v>574.2578125</v>
      </c>
      <c r="M78" s="9">
        <f t="shared" si="7"/>
        <v>1.1818733419495273</v>
      </c>
      <c r="O78">
        <v>5</v>
      </c>
      <c r="P78">
        <v>1.0804800000000001</v>
      </c>
    </row>
    <row r="79" spans="1:16" x14ac:dyDescent="0.25">
      <c r="A79" s="3">
        <v>43382</v>
      </c>
      <c r="B79">
        <v>543.79999999999995</v>
      </c>
      <c r="C79" s="5">
        <v>743.68421052631584</v>
      </c>
      <c r="D79" s="9">
        <f t="shared" si="6"/>
        <v>0.73122434536447267</v>
      </c>
      <c r="E79">
        <v>683.4</v>
      </c>
      <c r="F79" s="5">
        <v>575.70342205323198</v>
      </c>
      <c r="G79" s="9">
        <f t="shared" si="4"/>
        <v>1.187069546265108</v>
      </c>
      <c r="H79">
        <v>606.79999999999995</v>
      </c>
      <c r="I79" s="5">
        <v>575.78260869565224</v>
      </c>
      <c r="J79" s="9">
        <f t="shared" si="5"/>
        <v>1.0538699690402475</v>
      </c>
      <c r="K79">
        <v>637.4</v>
      </c>
      <c r="L79" s="5">
        <v>575.85062240663899</v>
      </c>
      <c r="M79" s="9">
        <f t="shared" si="7"/>
        <v>1.1068842772733822</v>
      </c>
      <c r="O79">
        <v>6</v>
      </c>
      <c r="P79">
        <v>1.1076299999999999</v>
      </c>
    </row>
    <row r="80" spans="1:16" x14ac:dyDescent="0.25">
      <c r="A80" s="3">
        <v>43383</v>
      </c>
      <c r="B80">
        <v>579.5</v>
      </c>
      <c r="C80" s="5">
        <v>744.01129943502826</v>
      </c>
      <c r="D80" s="9">
        <f t="shared" si="6"/>
        <v>0.77888602019895203</v>
      </c>
      <c r="E80">
        <v>682.7</v>
      </c>
      <c r="F80" s="5">
        <v>574.5</v>
      </c>
      <c r="G80" s="9">
        <f t="shared" si="4"/>
        <v>1.1883376849434291</v>
      </c>
      <c r="H80">
        <v>616.20000000000005</v>
      </c>
      <c r="I80" s="5">
        <v>574.52586206896558</v>
      </c>
      <c r="J80" s="9">
        <f t="shared" si="5"/>
        <v>1.0725365743866757</v>
      </c>
      <c r="K80">
        <v>663.7</v>
      </c>
      <c r="L80" s="5">
        <v>575.19685039370074</v>
      </c>
      <c r="M80" s="9">
        <f t="shared" si="7"/>
        <v>1.1538658453114308</v>
      </c>
      <c r="O80">
        <v>7</v>
      </c>
      <c r="P80">
        <v>1.1170100000000001</v>
      </c>
    </row>
    <row r="81" spans="1:16" x14ac:dyDescent="0.25">
      <c r="A81" s="3">
        <v>43384</v>
      </c>
      <c r="B81">
        <v>588.79999999999995</v>
      </c>
      <c r="C81" s="5">
        <v>745.4545454545455</v>
      </c>
      <c r="D81" s="9">
        <f t="shared" si="6"/>
        <v>0.78985365853658529</v>
      </c>
      <c r="E81">
        <v>711.3</v>
      </c>
      <c r="F81" s="5">
        <v>574.53531598513007</v>
      </c>
      <c r="G81" s="9">
        <f t="shared" si="4"/>
        <v>1.2380439987059204</v>
      </c>
      <c r="H81">
        <v>634.79999999999995</v>
      </c>
      <c r="I81" s="5">
        <v>575.23404255319144</v>
      </c>
      <c r="J81" s="9">
        <f t="shared" si="5"/>
        <v>1.1035508211273857</v>
      </c>
      <c r="K81">
        <v>675.2</v>
      </c>
      <c r="L81" s="5">
        <v>574.17322834645677</v>
      </c>
      <c r="M81" s="9">
        <f t="shared" si="7"/>
        <v>1.1759517279210092</v>
      </c>
      <c r="O81">
        <v>8</v>
      </c>
      <c r="P81">
        <v>1.1428799999999999</v>
      </c>
    </row>
    <row r="82" spans="1:16" x14ac:dyDescent="0.25">
      <c r="A82" s="3">
        <v>43385</v>
      </c>
      <c r="B82">
        <v>584.6</v>
      </c>
      <c r="C82" s="5">
        <v>744.22857142857151</v>
      </c>
      <c r="D82" s="9">
        <f t="shared" si="6"/>
        <v>0.78551136363636354</v>
      </c>
      <c r="E82">
        <v>717.5</v>
      </c>
      <c r="F82" s="5">
        <v>575.43795620437959</v>
      </c>
      <c r="G82" s="9">
        <f t="shared" si="4"/>
        <v>1.2468763873913871</v>
      </c>
      <c r="H82">
        <v>626.70000000000005</v>
      </c>
      <c r="I82" s="5">
        <v>576.15384615384619</v>
      </c>
      <c r="J82" s="9">
        <f t="shared" si="5"/>
        <v>1.0877303070761015</v>
      </c>
      <c r="K82">
        <v>680.5</v>
      </c>
      <c r="L82" s="5">
        <v>574.1796875</v>
      </c>
      <c r="M82" s="9">
        <f t="shared" si="7"/>
        <v>1.185169059119668</v>
      </c>
      <c r="O82">
        <v>9</v>
      </c>
      <c r="P82">
        <v>1.08728</v>
      </c>
    </row>
    <row r="83" spans="1:16" x14ac:dyDescent="0.25">
      <c r="A83" s="3">
        <v>43386</v>
      </c>
      <c r="B83">
        <v>608.1</v>
      </c>
      <c r="C83" s="5">
        <v>745.02673796791441</v>
      </c>
      <c r="D83" s="9">
        <f t="shared" si="6"/>
        <v>0.81621231696813101</v>
      </c>
      <c r="E83">
        <v>640.79999999999995</v>
      </c>
      <c r="F83" s="5">
        <v>574.52674897119334</v>
      </c>
      <c r="G83" s="9">
        <f t="shared" si="4"/>
        <v>1.1153527684263305</v>
      </c>
      <c r="H83">
        <v>589.79999999999995</v>
      </c>
      <c r="I83" s="5">
        <v>575.40540540540542</v>
      </c>
      <c r="J83" s="9">
        <f t="shared" si="5"/>
        <v>1.0250164396430248</v>
      </c>
      <c r="K83">
        <v>668.3</v>
      </c>
      <c r="L83" s="5">
        <v>574.921875</v>
      </c>
      <c r="M83" s="9">
        <f t="shared" si="7"/>
        <v>1.1624188069031118</v>
      </c>
      <c r="O83">
        <v>10</v>
      </c>
      <c r="P83">
        <v>1.0940000000000001</v>
      </c>
    </row>
    <row r="84" spans="1:16" x14ac:dyDescent="0.25">
      <c r="A84" s="3">
        <v>43387</v>
      </c>
      <c r="B84">
        <v>634.1</v>
      </c>
      <c r="C84" s="5">
        <v>743.28205128205138</v>
      </c>
      <c r="D84" s="9">
        <f t="shared" si="6"/>
        <v>0.85310818269628808</v>
      </c>
      <c r="E84">
        <v>669.7</v>
      </c>
      <c r="F84" s="5">
        <v>574.36293436293431</v>
      </c>
      <c r="G84" s="9">
        <f t="shared" si="4"/>
        <v>1.1659874966388817</v>
      </c>
      <c r="H84">
        <v>576.4</v>
      </c>
      <c r="I84" s="5">
        <v>575.0877192982457</v>
      </c>
      <c r="J84" s="9">
        <f t="shared" si="5"/>
        <v>1.0022818791946306</v>
      </c>
      <c r="K84">
        <v>628.5</v>
      </c>
      <c r="L84" s="5">
        <v>574.07258064516134</v>
      </c>
      <c r="M84" s="9">
        <f t="shared" si="7"/>
        <v>1.0948092997120178</v>
      </c>
      <c r="O84">
        <v>11</v>
      </c>
      <c r="P84">
        <v>1.12388</v>
      </c>
    </row>
    <row r="85" spans="1:16" x14ac:dyDescent="0.25">
      <c r="A85" s="3">
        <v>43388</v>
      </c>
      <c r="B85">
        <v>586.1</v>
      </c>
      <c r="C85" s="5">
        <v>747.08571428571429</v>
      </c>
      <c r="D85" s="9">
        <f t="shared" si="6"/>
        <v>0.78451506807404014</v>
      </c>
      <c r="E85">
        <v>639.4</v>
      </c>
      <c r="F85" s="5">
        <v>574.66135458167344</v>
      </c>
      <c r="G85" s="9">
        <f t="shared" si="4"/>
        <v>1.1126552967276757</v>
      </c>
      <c r="H85">
        <v>601.20000000000005</v>
      </c>
      <c r="I85" s="5">
        <v>574.38818565400834</v>
      </c>
      <c r="J85" s="9">
        <f t="shared" si="5"/>
        <v>1.04667890986557</v>
      </c>
      <c r="K85">
        <v>640.5</v>
      </c>
      <c r="L85" s="5">
        <v>575.17110266159705</v>
      </c>
      <c r="M85" s="9">
        <f t="shared" si="7"/>
        <v>1.1135816751503931</v>
      </c>
      <c r="O85">
        <v>12</v>
      </c>
      <c r="P85">
        <v>1.135</v>
      </c>
    </row>
    <row r="86" spans="1:16" x14ac:dyDescent="0.25">
      <c r="A86" s="3">
        <v>43389</v>
      </c>
      <c r="B86">
        <v>618</v>
      </c>
      <c r="C86" s="5">
        <v>745.07936507936518</v>
      </c>
      <c r="D86" s="9">
        <f t="shared" si="6"/>
        <v>0.82944184064763515</v>
      </c>
      <c r="E86">
        <v>652.6</v>
      </c>
      <c r="F86" s="5">
        <v>575.09727626459153</v>
      </c>
      <c r="G86" s="9">
        <f t="shared" si="4"/>
        <v>1.1347645466847089</v>
      </c>
      <c r="H86">
        <v>583.79999999999995</v>
      </c>
      <c r="I86" s="5">
        <v>574.93449781659388</v>
      </c>
      <c r="J86" s="9">
        <f t="shared" si="5"/>
        <v>1.0154200212668996</v>
      </c>
      <c r="K86">
        <v>641.29999999999995</v>
      </c>
      <c r="L86" s="5">
        <v>574.8780487804878</v>
      </c>
      <c r="M86" s="9">
        <f t="shared" si="7"/>
        <v>1.1155409418752651</v>
      </c>
      <c r="O86">
        <v>13</v>
      </c>
      <c r="P86">
        <v>1.0840700000000001</v>
      </c>
    </row>
    <row r="87" spans="1:16" x14ac:dyDescent="0.25">
      <c r="A87" s="3">
        <v>43390</v>
      </c>
      <c r="B87">
        <v>619.4</v>
      </c>
      <c r="C87" s="5">
        <v>746.8478260869565</v>
      </c>
      <c r="D87" s="9">
        <f t="shared" si="6"/>
        <v>0.82935235045844857</v>
      </c>
      <c r="E87">
        <v>648.4</v>
      </c>
      <c r="F87" s="5">
        <v>575.43650793650795</v>
      </c>
      <c r="G87" s="9">
        <f t="shared" si="4"/>
        <v>1.1267967726363699</v>
      </c>
      <c r="H87">
        <v>578.79999999999995</v>
      </c>
      <c r="I87" s="5">
        <v>574.02654867256638</v>
      </c>
      <c r="J87" s="9">
        <f t="shared" si="5"/>
        <v>1.0083157326755567</v>
      </c>
      <c r="K87">
        <v>657.4</v>
      </c>
      <c r="L87" s="5">
        <v>576.08870967741939</v>
      </c>
      <c r="M87" s="9">
        <f t="shared" si="7"/>
        <v>1.1411436970672639</v>
      </c>
      <c r="O87">
        <v>14</v>
      </c>
      <c r="P87">
        <v>1.0829899999999999</v>
      </c>
    </row>
    <row r="88" spans="1:16" x14ac:dyDescent="0.25">
      <c r="A88" s="3">
        <v>43391</v>
      </c>
      <c r="B88">
        <v>614.5</v>
      </c>
      <c r="C88" s="5">
        <v>746.98924731182797</v>
      </c>
      <c r="D88" s="9">
        <f t="shared" si="6"/>
        <v>0.82263567007341298</v>
      </c>
      <c r="E88">
        <v>663.3</v>
      </c>
      <c r="F88" s="5">
        <v>574.78599221789887</v>
      </c>
      <c r="G88" s="9">
        <f t="shared" si="4"/>
        <v>1.1539947197400486</v>
      </c>
      <c r="H88">
        <v>601.20000000000005</v>
      </c>
      <c r="I88" s="5">
        <v>575.79646017699122</v>
      </c>
      <c r="J88" s="9">
        <f t="shared" si="5"/>
        <v>1.0441189579651118</v>
      </c>
      <c r="K88">
        <v>667.1</v>
      </c>
      <c r="L88" s="5">
        <v>576.05577689243034</v>
      </c>
      <c r="M88" s="9">
        <f t="shared" si="7"/>
        <v>1.1580475828203887</v>
      </c>
      <c r="O88">
        <v>15</v>
      </c>
      <c r="P88">
        <v>1.07894</v>
      </c>
    </row>
    <row r="89" spans="1:16" x14ac:dyDescent="0.25">
      <c r="A89" s="3">
        <v>43392</v>
      </c>
      <c r="B89">
        <v>602.20000000000005</v>
      </c>
      <c r="C89" s="5">
        <v>745.45945945945937</v>
      </c>
      <c r="D89" s="9">
        <f t="shared" si="6"/>
        <v>0.80782394315133077</v>
      </c>
      <c r="E89">
        <v>668.5</v>
      </c>
      <c r="F89" s="5">
        <v>575.63706563706569</v>
      </c>
      <c r="G89" s="9">
        <f t="shared" si="4"/>
        <v>1.1613220202562209</v>
      </c>
      <c r="H89">
        <v>605.20000000000005</v>
      </c>
      <c r="I89" s="5">
        <v>575.06666666666672</v>
      </c>
      <c r="J89" s="9">
        <f t="shared" si="5"/>
        <v>1.0523997217713887</v>
      </c>
      <c r="K89">
        <v>657.2</v>
      </c>
      <c r="L89" s="5">
        <v>574.73076923076917</v>
      </c>
      <c r="M89" s="9">
        <f t="shared" si="7"/>
        <v>1.1434919360235565</v>
      </c>
      <c r="O89">
        <v>16</v>
      </c>
      <c r="P89">
        <v>1.0951599999999999</v>
      </c>
    </row>
    <row r="90" spans="1:16" x14ac:dyDescent="0.25">
      <c r="A90" s="3">
        <v>43393</v>
      </c>
      <c r="B90">
        <v>572.4</v>
      </c>
      <c r="C90" s="5">
        <v>744.51977401129943</v>
      </c>
      <c r="D90" s="9">
        <f t="shared" si="6"/>
        <v>0.7688177265138868</v>
      </c>
      <c r="E90">
        <v>668.8</v>
      </c>
      <c r="F90" s="5">
        <v>574.1015625</v>
      </c>
      <c r="G90" s="9">
        <f t="shared" si="4"/>
        <v>1.1649506702048036</v>
      </c>
      <c r="H90">
        <v>596.5</v>
      </c>
      <c r="I90" s="5">
        <v>573.82608695652175</v>
      </c>
      <c r="J90" s="9">
        <f t="shared" si="5"/>
        <v>1.0395135626610092</v>
      </c>
      <c r="K90">
        <v>630.79999999999995</v>
      </c>
      <c r="L90" s="5">
        <v>574.58333333333337</v>
      </c>
      <c r="M90" s="9">
        <f t="shared" si="7"/>
        <v>1.0978390137781</v>
      </c>
      <c r="O90">
        <v>17</v>
      </c>
      <c r="P90">
        <v>1.08521</v>
      </c>
    </row>
    <row r="91" spans="1:16" x14ac:dyDescent="0.25">
      <c r="A91" s="3">
        <v>43394</v>
      </c>
      <c r="B91">
        <v>593.9</v>
      </c>
      <c r="C91" s="5">
        <v>746.70391061452506</v>
      </c>
      <c r="D91" s="9">
        <f t="shared" si="6"/>
        <v>0.79536211282358227</v>
      </c>
      <c r="E91">
        <v>631.70000000000005</v>
      </c>
      <c r="F91" s="5">
        <v>575.26104417670683</v>
      </c>
      <c r="G91" s="9">
        <f t="shared" si="4"/>
        <v>1.0981101647584475</v>
      </c>
      <c r="H91">
        <v>585.70000000000005</v>
      </c>
      <c r="I91" s="5">
        <v>573.87665198237892</v>
      </c>
      <c r="J91" s="9">
        <f t="shared" si="5"/>
        <v>1.0206025946111921</v>
      </c>
      <c r="K91">
        <v>651.20000000000005</v>
      </c>
      <c r="L91" s="5">
        <v>575.52845528455282</v>
      </c>
      <c r="M91" s="9">
        <f t="shared" si="7"/>
        <v>1.1314818477186044</v>
      </c>
      <c r="O91">
        <v>18</v>
      </c>
      <c r="P91">
        <v>1.0797600000000001</v>
      </c>
    </row>
    <row r="92" spans="1:16" x14ac:dyDescent="0.25">
      <c r="A92" s="3">
        <v>43395</v>
      </c>
      <c r="B92">
        <v>594.6</v>
      </c>
      <c r="C92" s="5">
        <v>743.22222222222217</v>
      </c>
      <c r="D92" s="9">
        <f t="shared" si="6"/>
        <v>0.80002989983555095</v>
      </c>
      <c r="E92">
        <v>631.20000000000005</v>
      </c>
      <c r="F92" s="5">
        <v>575.2674897119341</v>
      </c>
      <c r="G92" s="9">
        <f t="shared" si="4"/>
        <v>1.0972287001931471</v>
      </c>
      <c r="H92">
        <v>599.4</v>
      </c>
      <c r="I92" s="5">
        <v>575.43478260869574</v>
      </c>
      <c r="J92" s="9">
        <f t="shared" si="5"/>
        <v>1.0416471477143934</v>
      </c>
      <c r="K92">
        <v>643.4</v>
      </c>
      <c r="L92" s="5">
        <v>574.54166666666674</v>
      </c>
      <c r="M92" s="9">
        <f t="shared" si="7"/>
        <v>1.1198491551236491</v>
      </c>
      <c r="O92">
        <v>19</v>
      </c>
      <c r="P92">
        <v>1.0625500000000001</v>
      </c>
    </row>
    <row r="93" spans="1:16" x14ac:dyDescent="0.25">
      <c r="A93" s="3">
        <v>43396</v>
      </c>
      <c r="B93">
        <v>607.70000000000005</v>
      </c>
      <c r="C93" s="5">
        <v>743.68131868131866</v>
      </c>
      <c r="D93" s="9">
        <f t="shared" si="6"/>
        <v>0.81715108976727013</v>
      </c>
      <c r="E93">
        <v>628.20000000000005</v>
      </c>
      <c r="F93" s="5">
        <v>575.30864197530866</v>
      </c>
      <c r="G93" s="9">
        <f t="shared" si="4"/>
        <v>1.0919356223175967</v>
      </c>
      <c r="H93">
        <v>597.6</v>
      </c>
      <c r="I93" s="5">
        <v>574.65811965811974</v>
      </c>
      <c r="J93" s="9">
        <f t="shared" si="5"/>
        <v>1.0399226593292183</v>
      </c>
      <c r="K93">
        <v>629.9</v>
      </c>
      <c r="L93" s="5">
        <v>574.0167364016736</v>
      </c>
      <c r="M93" s="9">
        <f t="shared" si="7"/>
        <v>1.0973547634667251</v>
      </c>
      <c r="O93">
        <v>20</v>
      </c>
      <c r="P93">
        <v>1.0805800000000001</v>
      </c>
    </row>
    <row r="94" spans="1:16" x14ac:dyDescent="0.25">
      <c r="A94" s="3">
        <v>43397</v>
      </c>
      <c r="B94">
        <v>631.70000000000005</v>
      </c>
      <c r="C94" s="5">
        <v>745.94594594594594</v>
      </c>
      <c r="D94" s="9">
        <f t="shared" si="6"/>
        <v>0.84684420289855078</v>
      </c>
      <c r="E94">
        <v>651.1</v>
      </c>
      <c r="F94" s="5">
        <v>575.21912350597609</v>
      </c>
      <c r="G94" s="9">
        <f t="shared" si="4"/>
        <v>1.1319164704252667</v>
      </c>
      <c r="H94">
        <v>583.6</v>
      </c>
      <c r="I94" s="5">
        <v>574.43478260869574</v>
      </c>
      <c r="J94" s="9">
        <f t="shared" si="5"/>
        <v>1.0159551922494701</v>
      </c>
      <c r="K94">
        <v>604.29999999999995</v>
      </c>
      <c r="L94" s="5">
        <v>574.91304347826087</v>
      </c>
      <c r="M94" s="9">
        <f t="shared" si="7"/>
        <v>1.0511154806019813</v>
      </c>
      <c r="O94">
        <v>21</v>
      </c>
      <c r="P94">
        <v>1.0641099999999999</v>
      </c>
    </row>
    <row r="95" spans="1:16" x14ac:dyDescent="0.25">
      <c r="A95" s="3">
        <v>43398</v>
      </c>
      <c r="B95">
        <v>619.9</v>
      </c>
      <c r="C95" s="5">
        <v>743.64130434782601</v>
      </c>
      <c r="D95" s="9">
        <f t="shared" si="6"/>
        <v>0.8336008185339473</v>
      </c>
      <c r="E95">
        <v>630.20000000000005</v>
      </c>
      <c r="F95" s="5">
        <v>576.0408163265306</v>
      </c>
      <c r="G95" s="9">
        <f t="shared" si="4"/>
        <v>1.0940196981506414</v>
      </c>
      <c r="H95">
        <v>606.29999999999995</v>
      </c>
      <c r="I95" s="5">
        <v>574.00843881856542</v>
      </c>
      <c r="J95" s="9">
        <f t="shared" si="5"/>
        <v>1.056256248162305</v>
      </c>
      <c r="K95">
        <v>591.79999999999995</v>
      </c>
      <c r="L95" s="5">
        <v>575.48523206751054</v>
      </c>
      <c r="M95" s="9">
        <f t="shared" si="7"/>
        <v>1.0283495857467555</v>
      </c>
      <c r="O95">
        <v>22</v>
      </c>
      <c r="P95">
        <v>1.0691900000000001</v>
      </c>
    </row>
    <row r="96" spans="1:16" x14ac:dyDescent="0.25">
      <c r="A96" s="3">
        <v>43399</v>
      </c>
      <c r="B96">
        <v>601.29999999999995</v>
      </c>
      <c r="C96" s="5">
        <v>743.16939890710375</v>
      </c>
      <c r="D96" s="9">
        <f t="shared" si="6"/>
        <v>0.80910220588235293</v>
      </c>
      <c r="E96">
        <v>632.29999999999995</v>
      </c>
      <c r="F96" s="5">
        <v>574.67213114754099</v>
      </c>
      <c r="G96" s="9">
        <f t="shared" si="4"/>
        <v>1.1002795606903437</v>
      </c>
      <c r="H96">
        <v>597.1</v>
      </c>
      <c r="I96" s="5">
        <v>575.61702127659578</v>
      </c>
      <c r="J96" s="9">
        <f t="shared" si="5"/>
        <v>1.0373216529903155</v>
      </c>
      <c r="K96">
        <v>632.1</v>
      </c>
      <c r="L96" s="5">
        <v>575.625</v>
      </c>
      <c r="M96" s="9">
        <f t="shared" si="7"/>
        <v>1.0981107491856679</v>
      </c>
      <c r="O96">
        <v>23</v>
      </c>
      <c r="P96">
        <v>1.0445800000000001</v>
      </c>
    </row>
    <row r="97" spans="1:16" x14ac:dyDescent="0.25">
      <c r="A97" s="3">
        <v>43400</v>
      </c>
      <c r="B97">
        <v>611</v>
      </c>
      <c r="C97" s="5">
        <v>745.05494505494505</v>
      </c>
      <c r="D97" s="9">
        <f t="shared" si="6"/>
        <v>0.82007374631268437</v>
      </c>
      <c r="E97">
        <v>604</v>
      </c>
      <c r="F97" s="5">
        <v>574.85355648535563</v>
      </c>
      <c r="G97" s="9">
        <f t="shared" si="4"/>
        <v>1.050702380085887</v>
      </c>
      <c r="H97">
        <v>605.9</v>
      </c>
      <c r="I97" s="5">
        <v>575.25641025641028</v>
      </c>
      <c r="J97" s="9">
        <f t="shared" si="5"/>
        <v>1.0532694450635167</v>
      </c>
      <c r="K97">
        <v>627.79999999999995</v>
      </c>
      <c r="L97" s="5">
        <v>574.93723849372373</v>
      </c>
      <c r="M97" s="9">
        <f t="shared" si="7"/>
        <v>1.0919452732697768</v>
      </c>
      <c r="O97">
        <v>24</v>
      </c>
      <c r="P97">
        <v>1.05091</v>
      </c>
    </row>
    <row r="98" spans="1:16" x14ac:dyDescent="0.25">
      <c r="A98" s="3">
        <v>43401</v>
      </c>
      <c r="B98">
        <v>625</v>
      </c>
      <c r="C98" s="5">
        <v>746.22950819672121</v>
      </c>
      <c r="D98" s="9">
        <f t="shared" si="6"/>
        <v>0.83754393673110727</v>
      </c>
      <c r="E98">
        <v>612.1</v>
      </c>
      <c r="F98" s="5">
        <v>573.99176954732502</v>
      </c>
      <c r="G98" s="9">
        <f t="shared" si="4"/>
        <v>1.0663915973616291</v>
      </c>
      <c r="H98">
        <v>595.79999999999995</v>
      </c>
      <c r="I98" s="5">
        <v>575.67099567099569</v>
      </c>
      <c r="J98" s="9">
        <f t="shared" si="5"/>
        <v>1.0349661603248608</v>
      </c>
      <c r="K98">
        <v>630.29999999999995</v>
      </c>
      <c r="L98" s="5">
        <v>575.10288065843622</v>
      </c>
      <c r="M98" s="9">
        <f t="shared" si="7"/>
        <v>1.0959778175313057</v>
      </c>
      <c r="O98">
        <v>25</v>
      </c>
      <c r="P98">
        <v>1.04261</v>
      </c>
    </row>
    <row r="99" spans="1:16" x14ac:dyDescent="0.25">
      <c r="A99" s="3">
        <v>43402</v>
      </c>
      <c r="B99">
        <v>591.9</v>
      </c>
      <c r="C99" s="5">
        <v>743.97790055248606</v>
      </c>
      <c r="D99" s="9">
        <f t="shared" si="6"/>
        <v>0.79558814792811539</v>
      </c>
      <c r="E99">
        <v>589.79999999999995</v>
      </c>
      <c r="F99" s="5">
        <v>574.42553191489367</v>
      </c>
      <c r="G99" s="9">
        <f t="shared" si="4"/>
        <v>1.0267649455515222</v>
      </c>
      <c r="H99">
        <v>618.5</v>
      </c>
      <c r="I99" s="5">
        <v>574.08333333333337</v>
      </c>
      <c r="J99" s="9">
        <f t="shared" si="5"/>
        <v>1.0773697198432282</v>
      </c>
      <c r="K99">
        <v>637.4</v>
      </c>
      <c r="L99" s="5">
        <v>575.60165975103735</v>
      </c>
      <c r="M99" s="9">
        <f t="shared" si="7"/>
        <v>1.1073630334486735</v>
      </c>
      <c r="O99">
        <v>26</v>
      </c>
      <c r="P99">
        <v>1.0655699999999999</v>
      </c>
    </row>
    <row r="100" spans="1:16" x14ac:dyDescent="0.25">
      <c r="A100" s="3">
        <v>43403</v>
      </c>
      <c r="B100">
        <v>639.9</v>
      </c>
      <c r="C100" s="5">
        <v>745.53299492385793</v>
      </c>
      <c r="D100" s="9">
        <f t="shared" si="6"/>
        <v>0.85831211275277441</v>
      </c>
      <c r="E100">
        <v>606.5</v>
      </c>
      <c r="F100" s="5">
        <v>574.21940928270044</v>
      </c>
      <c r="G100" s="9">
        <f t="shared" si="4"/>
        <v>1.0562164743919464</v>
      </c>
      <c r="H100">
        <v>620.29999999999995</v>
      </c>
      <c r="I100" s="5">
        <v>575.04166666666663</v>
      </c>
      <c r="J100" s="9">
        <f t="shared" si="5"/>
        <v>1.0787044417071228</v>
      </c>
      <c r="K100">
        <v>637.29999999999995</v>
      </c>
      <c r="L100" s="5">
        <v>574.81632653061217</v>
      </c>
      <c r="M100" s="9">
        <f t="shared" si="7"/>
        <v>1.1087019811119792</v>
      </c>
      <c r="O100">
        <v>27</v>
      </c>
      <c r="P100">
        <v>1.0619700000000001</v>
      </c>
    </row>
    <row r="101" spans="1:16" x14ac:dyDescent="0.25">
      <c r="A101" s="3">
        <v>43404</v>
      </c>
      <c r="B101">
        <v>541.4</v>
      </c>
      <c r="C101" s="5">
        <v>744.7239263803682</v>
      </c>
      <c r="D101" s="9">
        <f t="shared" si="6"/>
        <v>0.72698080566768253</v>
      </c>
      <c r="E101">
        <v>599.70000000000005</v>
      </c>
      <c r="F101" s="5">
        <v>575.58823529411768</v>
      </c>
      <c r="G101" s="9">
        <f t="shared" si="4"/>
        <v>1.0418906489524784</v>
      </c>
      <c r="H101">
        <v>601.1</v>
      </c>
      <c r="I101" s="5">
        <v>573.96624472573831</v>
      </c>
      <c r="J101" s="9">
        <f t="shared" si="5"/>
        <v>1.0472741307064619</v>
      </c>
      <c r="K101">
        <v>639</v>
      </c>
      <c r="L101" s="5">
        <v>574.4855967078189</v>
      </c>
      <c r="M101" s="9">
        <f t="shared" si="7"/>
        <v>1.1122994269340976</v>
      </c>
      <c r="O101">
        <v>28</v>
      </c>
      <c r="P101">
        <v>1.0748599999999999</v>
      </c>
    </row>
    <row r="102" spans="1:16" x14ac:dyDescent="0.25">
      <c r="A102" s="3">
        <v>43405</v>
      </c>
      <c r="B102">
        <v>607.4</v>
      </c>
      <c r="C102" s="5">
        <v>744.8888888888888</v>
      </c>
      <c r="D102" s="9">
        <f t="shared" si="6"/>
        <v>0.81542362768496424</v>
      </c>
      <c r="E102">
        <v>630.5</v>
      </c>
      <c r="F102" s="5">
        <v>574.63414634146341</v>
      </c>
      <c r="G102" s="9">
        <f t="shared" si="4"/>
        <v>1.0972198641765705</v>
      </c>
      <c r="H102">
        <v>630.9</v>
      </c>
      <c r="I102" s="5">
        <v>575.38775510204084</v>
      </c>
      <c r="J102" s="9">
        <f t="shared" si="5"/>
        <v>1.096477974037029</v>
      </c>
      <c r="K102">
        <v>619.70000000000005</v>
      </c>
      <c r="L102" s="5">
        <v>575.18828451882848</v>
      </c>
      <c r="M102" s="9">
        <f t="shared" si="7"/>
        <v>1.0773863388375646</v>
      </c>
      <c r="O102">
        <v>29</v>
      </c>
      <c r="P102">
        <v>1.0344599999999999</v>
      </c>
    </row>
    <row r="103" spans="1:16" x14ac:dyDescent="0.25">
      <c r="A103" s="3">
        <v>43406</v>
      </c>
      <c r="B103">
        <v>580.79999999999995</v>
      </c>
      <c r="C103" s="5">
        <v>746.64739884393066</v>
      </c>
      <c r="D103" s="9">
        <f t="shared" si="6"/>
        <v>0.77787721607184324</v>
      </c>
      <c r="E103">
        <v>600.5</v>
      </c>
      <c r="F103" s="5">
        <v>574.41176470588232</v>
      </c>
      <c r="G103" s="9">
        <f t="shared" si="4"/>
        <v>1.0454173067076293</v>
      </c>
      <c r="H103">
        <v>628.29999999999995</v>
      </c>
      <c r="I103" s="5">
        <v>574.75000000000011</v>
      </c>
      <c r="J103" s="9">
        <f t="shared" si="5"/>
        <v>1.093170943888647</v>
      </c>
      <c r="K103">
        <v>617.79999999999995</v>
      </c>
      <c r="L103" s="5">
        <v>576.0743801652892</v>
      </c>
      <c r="M103" s="9">
        <f t="shared" si="7"/>
        <v>1.0724309590416756</v>
      </c>
      <c r="O103">
        <v>30</v>
      </c>
      <c r="P103">
        <v>1.0668299999999999</v>
      </c>
    </row>
    <row r="104" spans="1:16" x14ac:dyDescent="0.25">
      <c r="A104" s="3">
        <v>43407</v>
      </c>
      <c r="B104">
        <v>627.1</v>
      </c>
      <c r="C104" s="5">
        <v>745.43478260869551</v>
      </c>
      <c r="D104" s="9">
        <f t="shared" si="6"/>
        <v>0.84125400991542743</v>
      </c>
      <c r="E104">
        <v>619.5</v>
      </c>
      <c r="F104" s="5">
        <v>573.9271255060728</v>
      </c>
      <c r="G104" s="9">
        <f t="shared" si="4"/>
        <v>1.0794053329571107</v>
      </c>
      <c r="H104">
        <v>578</v>
      </c>
      <c r="I104" s="5">
        <v>574.61538461538464</v>
      </c>
      <c r="J104" s="9">
        <f t="shared" si="5"/>
        <v>1.0058902275769745</v>
      </c>
      <c r="K104">
        <v>627.4</v>
      </c>
      <c r="L104" s="5">
        <v>576.0251046025104</v>
      </c>
      <c r="M104" s="9">
        <f t="shared" si="7"/>
        <v>1.0891886395002544</v>
      </c>
      <c r="O104">
        <v>31</v>
      </c>
      <c r="P104">
        <v>1.04918</v>
      </c>
    </row>
    <row r="105" spans="1:16" x14ac:dyDescent="0.25">
      <c r="A105" s="3">
        <v>43408</v>
      </c>
      <c r="B105">
        <v>622.6</v>
      </c>
      <c r="C105" s="5">
        <v>744.56521739130426</v>
      </c>
      <c r="D105" s="9">
        <f t="shared" si="6"/>
        <v>0.83619270072992713</v>
      </c>
      <c r="E105">
        <v>570.6</v>
      </c>
      <c r="F105" s="5">
        <v>575.04504504504496</v>
      </c>
      <c r="G105" s="9">
        <f t="shared" si="4"/>
        <v>0.99227009243302544</v>
      </c>
      <c r="H105">
        <v>581.5</v>
      </c>
      <c r="I105" s="5">
        <v>575.15695067264573</v>
      </c>
      <c r="J105" s="9">
        <f t="shared" si="5"/>
        <v>1.0110283798534228</v>
      </c>
      <c r="K105">
        <v>602.4</v>
      </c>
      <c r="L105" s="5">
        <v>575.36170212765956</v>
      </c>
      <c r="M105" s="9">
        <f t="shared" si="7"/>
        <v>1.0469935655646772</v>
      </c>
      <c r="O105">
        <v>32</v>
      </c>
      <c r="P105">
        <v>1.0387500000000001</v>
      </c>
    </row>
    <row r="106" spans="1:16" x14ac:dyDescent="0.25">
      <c r="A106" s="3">
        <v>43409</v>
      </c>
      <c r="B106">
        <v>631.6</v>
      </c>
      <c r="C106" s="5">
        <v>743.91304347826076</v>
      </c>
      <c r="D106" s="9">
        <f t="shared" si="6"/>
        <v>0.84902396259497381</v>
      </c>
      <c r="E106">
        <v>604.29999999999995</v>
      </c>
      <c r="F106" s="5">
        <v>575.95918367346928</v>
      </c>
      <c r="G106" s="9">
        <f t="shared" si="4"/>
        <v>1.0492062929629369</v>
      </c>
      <c r="H106">
        <v>587.20000000000005</v>
      </c>
      <c r="I106" s="5">
        <v>574.07725321888404</v>
      </c>
      <c r="J106" s="9">
        <f t="shared" si="5"/>
        <v>1.0228588516746413</v>
      </c>
      <c r="K106">
        <v>626.5</v>
      </c>
      <c r="L106" s="5">
        <v>574.91803278688519</v>
      </c>
      <c r="M106" s="9">
        <f t="shared" si="7"/>
        <v>1.0897205588822356</v>
      </c>
      <c r="O106">
        <v>33</v>
      </c>
      <c r="P106">
        <v>1.0394600000000001</v>
      </c>
    </row>
    <row r="107" spans="1:16" x14ac:dyDescent="0.25">
      <c r="A107" s="3">
        <v>43410</v>
      </c>
      <c r="B107">
        <v>614.9</v>
      </c>
      <c r="C107" s="5">
        <v>743.57541899441344</v>
      </c>
      <c r="D107" s="9">
        <f t="shared" si="6"/>
        <v>0.82695041322314045</v>
      </c>
      <c r="E107">
        <v>609.70000000000005</v>
      </c>
      <c r="F107" s="5">
        <v>575.2100840336135</v>
      </c>
      <c r="G107" s="9">
        <f t="shared" si="4"/>
        <v>1.0599605551497444</v>
      </c>
      <c r="H107">
        <v>597.70000000000005</v>
      </c>
      <c r="I107" s="5">
        <v>575.91304347826087</v>
      </c>
      <c r="J107" s="9">
        <f t="shared" si="5"/>
        <v>1.0378302883889476</v>
      </c>
      <c r="K107">
        <v>614.5</v>
      </c>
      <c r="L107" s="5">
        <v>575.65957446808511</v>
      </c>
      <c r="M107" s="9">
        <f t="shared" si="7"/>
        <v>1.0674711709047902</v>
      </c>
      <c r="O107">
        <v>34</v>
      </c>
      <c r="P107">
        <v>1.0413300000000001</v>
      </c>
    </row>
    <row r="108" spans="1:16" x14ac:dyDescent="0.25">
      <c r="A108" s="3">
        <v>43411</v>
      </c>
      <c r="B108">
        <v>631.20000000000005</v>
      </c>
      <c r="C108" s="5">
        <v>743.7297297297298</v>
      </c>
      <c r="D108" s="9">
        <f t="shared" si="6"/>
        <v>0.84869539937495453</v>
      </c>
      <c r="E108">
        <v>619.5</v>
      </c>
      <c r="F108" s="5">
        <v>574.67213114754099</v>
      </c>
      <c r="G108" s="9">
        <f t="shared" si="4"/>
        <v>1.0780059905862216</v>
      </c>
      <c r="H108">
        <v>568.4</v>
      </c>
      <c r="I108" s="5">
        <v>575.72072072072058</v>
      </c>
      <c r="J108" s="9">
        <f t="shared" si="5"/>
        <v>0.98728425005868103</v>
      </c>
      <c r="K108">
        <v>611.70000000000005</v>
      </c>
      <c r="L108" s="5">
        <v>575.39419087136923</v>
      </c>
      <c r="M108" s="9">
        <f t="shared" si="7"/>
        <v>1.0630972813153532</v>
      </c>
      <c r="O108">
        <v>35</v>
      </c>
      <c r="P108">
        <v>1.01345</v>
      </c>
    </row>
    <row r="109" spans="1:16" x14ac:dyDescent="0.25">
      <c r="A109" s="3">
        <v>43412</v>
      </c>
      <c r="B109">
        <v>593.9</v>
      </c>
      <c r="C109" s="5">
        <v>743.5795454545455</v>
      </c>
      <c r="D109" s="9">
        <f t="shared" si="6"/>
        <v>0.798704057461603</v>
      </c>
      <c r="E109">
        <v>606.29999999999995</v>
      </c>
      <c r="F109" s="5">
        <v>576.16379310344837</v>
      </c>
      <c r="G109" s="9">
        <f t="shared" si="4"/>
        <v>1.0523049300516194</v>
      </c>
      <c r="H109">
        <v>585.70000000000005</v>
      </c>
      <c r="I109" s="5">
        <v>573.82608695652175</v>
      </c>
      <c r="J109" s="9">
        <f t="shared" si="5"/>
        <v>1.0206925291710867</v>
      </c>
      <c r="K109">
        <v>652.79999999999995</v>
      </c>
      <c r="L109" s="5">
        <v>576.01626016260161</v>
      </c>
      <c r="M109" s="9">
        <f t="shared" si="7"/>
        <v>1.1333013408609738</v>
      </c>
      <c r="O109">
        <v>36</v>
      </c>
      <c r="P109">
        <v>1.03529</v>
      </c>
    </row>
    <row r="110" spans="1:16" x14ac:dyDescent="0.25">
      <c r="A110" s="3">
        <v>43413</v>
      </c>
      <c r="B110">
        <v>580</v>
      </c>
      <c r="C110" s="5">
        <v>743.39181286549717</v>
      </c>
      <c r="D110" s="9">
        <f t="shared" si="6"/>
        <v>0.78020767778477018</v>
      </c>
      <c r="E110">
        <v>625.70000000000005</v>
      </c>
      <c r="F110" s="5">
        <v>574.73029045643148</v>
      </c>
      <c r="G110" s="9">
        <f t="shared" si="4"/>
        <v>1.0886845715110824</v>
      </c>
      <c r="H110">
        <v>589.5</v>
      </c>
      <c r="I110" s="5">
        <v>574.84716157205241</v>
      </c>
      <c r="J110" s="9">
        <f t="shared" si="5"/>
        <v>1.0254899726526892</v>
      </c>
      <c r="K110">
        <v>630.79999999999995</v>
      </c>
      <c r="L110" s="5">
        <v>575.06276150627616</v>
      </c>
      <c r="M110" s="9">
        <f t="shared" si="7"/>
        <v>1.0969237485448196</v>
      </c>
      <c r="O110">
        <v>37</v>
      </c>
      <c r="P110">
        <v>1.0462800000000001</v>
      </c>
    </row>
    <row r="111" spans="1:16" x14ac:dyDescent="0.25">
      <c r="A111" s="3">
        <v>43414</v>
      </c>
      <c r="B111">
        <v>599.1</v>
      </c>
      <c r="C111" s="5">
        <v>743.87283236994222</v>
      </c>
      <c r="D111" s="9">
        <f t="shared" si="6"/>
        <v>0.80537959437407725</v>
      </c>
      <c r="E111">
        <v>564.70000000000005</v>
      </c>
      <c r="F111" s="5">
        <v>576.18421052631584</v>
      </c>
      <c r="G111" s="9">
        <f t="shared" si="4"/>
        <v>0.98006850879196161</v>
      </c>
      <c r="H111">
        <v>591.9</v>
      </c>
      <c r="I111" s="5">
        <v>574.73684210526324</v>
      </c>
      <c r="J111" s="9">
        <f t="shared" si="5"/>
        <v>1.0298626373626372</v>
      </c>
      <c r="K111">
        <v>637.79999999999995</v>
      </c>
      <c r="L111" s="5">
        <v>575.78947368421052</v>
      </c>
      <c r="M111" s="9">
        <f t="shared" si="7"/>
        <v>1.1076965265082266</v>
      </c>
      <c r="O111">
        <v>38</v>
      </c>
      <c r="P111">
        <v>1.04867</v>
      </c>
    </row>
    <row r="112" spans="1:16" x14ac:dyDescent="0.25">
      <c r="A112" s="3">
        <v>43415</v>
      </c>
      <c r="B112">
        <v>533.5</v>
      </c>
      <c r="C112" s="5">
        <v>746.68789808917188</v>
      </c>
      <c r="D112" s="9">
        <f t="shared" si="6"/>
        <v>0.71448861213000092</v>
      </c>
      <c r="E112">
        <v>596.20000000000005</v>
      </c>
      <c r="F112" s="5">
        <v>575.73913043478262</v>
      </c>
      <c r="G112" s="9">
        <f t="shared" si="4"/>
        <v>1.0355384383023714</v>
      </c>
      <c r="H112">
        <v>594.29999999999995</v>
      </c>
      <c r="I112" s="5">
        <v>574.74137931034488</v>
      </c>
      <c r="J112" s="9">
        <f t="shared" si="5"/>
        <v>1.0340302984850755</v>
      </c>
      <c r="K112">
        <v>615.5</v>
      </c>
      <c r="L112" s="5">
        <v>574.595744680851</v>
      </c>
      <c r="M112" s="9">
        <f t="shared" si="7"/>
        <v>1.0711878841738873</v>
      </c>
      <c r="O112">
        <v>39</v>
      </c>
      <c r="P112">
        <v>1.0504199999999999</v>
      </c>
    </row>
    <row r="113" spans="1:16" x14ac:dyDescent="0.25">
      <c r="A113" s="3">
        <v>43416</v>
      </c>
      <c r="B113">
        <v>577.9</v>
      </c>
      <c r="C113" s="5">
        <v>744.88372093023258</v>
      </c>
      <c r="D113" s="9">
        <f t="shared" si="6"/>
        <v>0.77582578832344673</v>
      </c>
      <c r="E113">
        <v>574.6</v>
      </c>
      <c r="F113" s="5">
        <v>575.80357142857133</v>
      </c>
      <c r="G113" s="9">
        <f t="shared" si="4"/>
        <v>0.99790975345014754</v>
      </c>
      <c r="H113">
        <v>578.79999999999995</v>
      </c>
      <c r="I113" s="5">
        <v>574.29203539823015</v>
      </c>
      <c r="J113" s="9">
        <f t="shared" si="5"/>
        <v>1.0078496032051774</v>
      </c>
      <c r="K113">
        <v>639.4</v>
      </c>
      <c r="L113" s="5">
        <v>573.97540983606564</v>
      </c>
      <c r="M113" s="9">
        <f t="shared" si="7"/>
        <v>1.11398500535523</v>
      </c>
      <c r="O113">
        <v>40</v>
      </c>
      <c r="P113">
        <v>1.04051</v>
      </c>
    </row>
    <row r="114" spans="1:16" x14ac:dyDescent="0.25">
      <c r="A114" s="3">
        <v>43417</v>
      </c>
      <c r="B114">
        <v>601.20000000000005</v>
      </c>
      <c r="C114" s="5">
        <v>744.34285714285704</v>
      </c>
      <c r="D114" s="9">
        <f t="shared" si="6"/>
        <v>0.80769230769230782</v>
      </c>
      <c r="E114">
        <v>566</v>
      </c>
      <c r="F114" s="5">
        <v>574.27927927927931</v>
      </c>
      <c r="G114" s="9">
        <f t="shared" si="4"/>
        <v>0.98558318299474468</v>
      </c>
      <c r="H114">
        <v>579.4</v>
      </c>
      <c r="I114" s="5">
        <v>574.80349344978163</v>
      </c>
      <c r="J114" s="9">
        <f t="shared" si="5"/>
        <v>1.0079966572969687</v>
      </c>
      <c r="K114">
        <v>633.29999999999995</v>
      </c>
      <c r="L114" s="5">
        <v>575.84745762711873</v>
      </c>
      <c r="M114" s="9">
        <f t="shared" si="7"/>
        <v>1.0997704194260483</v>
      </c>
      <c r="O114">
        <v>41</v>
      </c>
      <c r="P114">
        <v>1.05152</v>
      </c>
    </row>
    <row r="115" spans="1:16" x14ac:dyDescent="0.25">
      <c r="A115" s="3">
        <v>43418</v>
      </c>
      <c r="B115">
        <v>599</v>
      </c>
      <c r="C115" s="5">
        <v>745.6395348837209</v>
      </c>
      <c r="D115" s="9">
        <f t="shared" si="6"/>
        <v>0.80333723196881091</v>
      </c>
      <c r="E115">
        <v>581.70000000000005</v>
      </c>
      <c r="F115" s="5">
        <v>575.38116591928247</v>
      </c>
      <c r="G115" s="9">
        <f t="shared" si="4"/>
        <v>1.0109819967266778</v>
      </c>
      <c r="H115">
        <v>592.5</v>
      </c>
      <c r="I115" s="5">
        <v>575.695652173913</v>
      </c>
      <c r="J115" s="9">
        <f t="shared" si="5"/>
        <v>1.0291896382448456</v>
      </c>
      <c r="K115">
        <v>594.6</v>
      </c>
      <c r="L115" s="5">
        <v>574.95689655172418</v>
      </c>
      <c r="M115" s="9">
        <f t="shared" si="7"/>
        <v>1.0341644800959591</v>
      </c>
      <c r="O115">
        <v>42</v>
      </c>
      <c r="P115">
        <v>1.0471900000000001</v>
      </c>
    </row>
    <row r="116" spans="1:16" x14ac:dyDescent="0.25">
      <c r="A116" s="3">
        <v>43419</v>
      </c>
      <c r="B116">
        <v>597.5</v>
      </c>
      <c r="C116" s="5">
        <v>745.14285714285711</v>
      </c>
      <c r="D116" s="9">
        <f t="shared" si="6"/>
        <v>0.80185966257668717</v>
      </c>
      <c r="E116">
        <v>549.6</v>
      </c>
      <c r="F116" s="5">
        <v>574.02777777777783</v>
      </c>
      <c r="G116" s="9">
        <f t="shared" si="4"/>
        <v>0.95744495523832562</v>
      </c>
      <c r="H116">
        <v>586</v>
      </c>
      <c r="I116" s="5">
        <v>576.13333333333333</v>
      </c>
      <c r="J116" s="9">
        <f t="shared" si="5"/>
        <v>1.0171256653552418</v>
      </c>
      <c r="K116">
        <v>609.4</v>
      </c>
      <c r="L116" s="5">
        <v>573.91489361702122</v>
      </c>
      <c r="M116" s="9">
        <f t="shared" si="7"/>
        <v>1.0618299102839772</v>
      </c>
      <c r="O116">
        <v>43</v>
      </c>
      <c r="P116">
        <v>1.04522</v>
      </c>
    </row>
    <row r="117" spans="1:16" x14ac:dyDescent="0.25">
      <c r="A117" s="3">
        <v>43420</v>
      </c>
      <c r="B117">
        <v>583</v>
      </c>
      <c r="C117" s="5">
        <v>746.93641618497111</v>
      </c>
      <c r="D117" s="9">
        <f t="shared" si="6"/>
        <v>0.78052159108497132</v>
      </c>
      <c r="E117">
        <v>525.4</v>
      </c>
      <c r="F117" s="5">
        <v>574.42307692307691</v>
      </c>
      <c r="G117" s="9">
        <f t="shared" si="4"/>
        <v>0.91465684633411448</v>
      </c>
      <c r="H117">
        <v>598.1</v>
      </c>
      <c r="I117" s="5">
        <v>575.06493506493507</v>
      </c>
      <c r="J117" s="9">
        <f t="shared" si="5"/>
        <v>1.0400564588979224</v>
      </c>
      <c r="K117">
        <v>615.6</v>
      </c>
      <c r="L117" s="5">
        <v>575.46610169491521</v>
      </c>
      <c r="M117" s="9">
        <f t="shared" si="7"/>
        <v>1.0697415506958252</v>
      </c>
      <c r="O117">
        <v>44</v>
      </c>
      <c r="P117">
        <v>1.0528299999999999</v>
      </c>
    </row>
    <row r="118" spans="1:16" x14ac:dyDescent="0.25">
      <c r="A118" s="3">
        <v>43421</v>
      </c>
      <c r="B118">
        <v>563.4</v>
      </c>
      <c r="C118" s="5">
        <v>743.13609467455626</v>
      </c>
      <c r="D118" s="9">
        <f t="shared" si="6"/>
        <v>0.75813838681423673</v>
      </c>
      <c r="E118">
        <v>556.70000000000005</v>
      </c>
      <c r="F118" s="5">
        <v>574.58715596330262</v>
      </c>
      <c r="G118" s="9">
        <f t="shared" si="4"/>
        <v>0.96886955133322716</v>
      </c>
      <c r="H118">
        <v>579.70000000000005</v>
      </c>
      <c r="I118" s="5">
        <v>576.02678571428567</v>
      </c>
      <c r="J118" s="9">
        <f t="shared" si="5"/>
        <v>1.0063768115942031</v>
      </c>
      <c r="K118">
        <v>590</v>
      </c>
      <c r="L118" s="5">
        <v>574.34210526315792</v>
      </c>
      <c r="M118" s="9">
        <f t="shared" si="7"/>
        <v>1.0272623138602519</v>
      </c>
      <c r="O118">
        <v>45</v>
      </c>
      <c r="P118">
        <v>1.0224299999999999</v>
      </c>
    </row>
    <row r="119" spans="1:16" x14ac:dyDescent="0.25">
      <c r="A119" s="3">
        <v>43422</v>
      </c>
      <c r="B119">
        <v>569</v>
      </c>
      <c r="C119" s="5">
        <v>745.49707602339186</v>
      </c>
      <c r="D119" s="9">
        <f t="shared" si="6"/>
        <v>0.76324913711954812</v>
      </c>
      <c r="E119">
        <v>561.6</v>
      </c>
      <c r="F119" s="5">
        <v>576.06334841628961</v>
      </c>
      <c r="G119" s="9">
        <f t="shared" si="4"/>
        <v>0.9748927813997329</v>
      </c>
      <c r="H119">
        <v>576.20000000000005</v>
      </c>
      <c r="I119" s="5">
        <v>575.02283105022832</v>
      </c>
      <c r="J119" s="9">
        <f t="shared" si="5"/>
        <v>1.0020471690621775</v>
      </c>
      <c r="K119">
        <v>638.70000000000005</v>
      </c>
      <c r="L119" s="5">
        <v>575.01976284584987</v>
      </c>
      <c r="M119" s="9">
        <f t="shared" si="7"/>
        <v>1.1107444322243607</v>
      </c>
      <c r="O119">
        <v>46</v>
      </c>
      <c r="P119">
        <v>1.04095</v>
      </c>
    </row>
    <row r="120" spans="1:16" x14ac:dyDescent="0.25">
      <c r="A120" s="3">
        <v>43423</v>
      </c>
      <c r="B120">
        <v>585.70000000000005</v>
      </c>
      <c r="C120" s="5">
        <v>745.31428571428569</v>
      </c>
      <c r="D120" s="9">
        <f t="shared" si="6"/>
        <v>0.78584298090930005</v>
      </c>
      <c r="E120">
        <v>569.1</v>
      </c>
      <c r="F120" s="5">
        <v>575</v>
      </c>
      <c r="G120" s="9">
        <f t="shared" si="4"/>
        <v>0.98973913043478268</v>
      </c>
      <c r="H120">
        <v>580.5</v>
      </c>
      <c r="I120" s="5">
        <v>574.02597402597405</v>
      </c>
      <c r="J120" s="9">
        <f t="shared" si="5"/>
        <v>1.0112782805429863</v>
      </c>
      <c r="K120">
        <v>639.79999999999995</v>
      </c>
      <c r="L120" s="5">
        <v>575.47717842323652</v>
      </c>
      <c r="M120" s="9">
        <f t="shared" si="7"/>
        <v>1.1117730189631552</v>
      </c>
      <c r="O120">
        <v>47</v>
      </c>
      <c r="P120">
        <v>1.0448900000000001</v>
      </c>
    </row>
    <row r="121" spans="1:16" x14ac:dyDescent="0.25">
      <c r="A121" s="3">
        <v>43424</v>
      </c>
      <c r="B121">
        <v>590.9</v>
      </c>
      <c r="C121" s="5">
        <v>746.20689655172418</v>
      </c>
      <c r="D121" s="9">
        <f t="shared" si="6"/>
        <v>0.79187153419593337</v>
      </c>
      <c r="E121">
        <v>581.79999999999995</v>
      </c>
      <c r="F121" s="5">
        <v>574.86725663716823</v>
      </c>
      <c r="G121" s="9">
        <f t="shared" si="4"/>
        <v>1.0120597290640392</v>
      </c>
      <c r="H121">
        <v>542.9</v>
      </c>
      <c r="I121" s="5">
        <v>575</v>
      </c>
      <c r="J121" s="9">
        <f t="shared" si="5"/>
        <v>0.9441739130434782</v>
      </c>
      <c r="K121">
        <v>647.29999999999995</v>
      </c>
      <c r="L121" s="5">
        <v>574.07407407407402</v>
      </c>
      <c r="M121" s="9">
        <f t="shared" si="7"/>
        <v>1.1275548387096774</v>
      </c>
      <c r="O121">
        <v>48</v>
      </c>
      <c r="P121">
        <v>1.03966</v>
      </c>
    </row>
    <row r="122" spans="1:16" x14ac:dyDescent="0.25">
      <c r="A122" s="3">
        <v>43425</v>
      </c>
      <c r="B122">
        <v>567.6</v>
      </c>
      <c r="C122" s="5">
        <v>743.63095238095241</v>
      </c>
      <c r="D122" s="9">
        <f t="shared" si="6"/>
        <v>0.76328183782918435</v>
      </c>
      <c r="E122">
        <v>582.29999999999995</v>
      </c>
      <c r="F122" s="5">
        <v>574.49339207048456</v>
      </c>
      <c r="G122" s="9">
        <f t="shared" si="4"/>
        <v>1.0135886818495514</v>
      </c>
      <c r="H122">
        <v>548.29999999999995</v>
      </c>
      <c r="I122" s="5">
        <v>574.07239819004531</v>
      </c>
      <c r="J122" s="9">
        <f t="shared" si="5"/>
        <v>0.95510601403010942</v>
      </c>
      <c r="K122">
        <v>614.4</v>
      </c>
      <c r="L122" s="5">
        <v>575.30172413793105</v>
      </c>
      <c r="M122" s="9">
        <f t="shared" si="7"/>
        <v>1.0679613396268823</v>
      </c>
      <c r="O122">
        <v>49</v>
      </c>
      <c r="P122">
        <v>1.0582400000000001</v>
      </c>
    </row>
    <row r="123" spans="1:16" x14ac:dyDescent="0.25">
      <c r="A123" s="3">
        <v>43426</v>
      </c>
      <c r="B123">
        <v>593.70000000000005</v>
      </c>
      <c r="C123" s="5">
        <v>744.85549132947972</v>
      </c>
      <c r="D123" s="9">
        <f t="shared" si="6"/>
        <v>0.79706735992550071</v>
      </c>
      <c r="E123">
        <v>590</v>
      </c>
      <c r="F123" s="5">
        <v>576.17391304347836</v>
      </c>
      <c r="G123" s="9">
        <f t="shared" si="4"/>
        <v>1.0239963779052217</v>
      </c>
      <c r="H123">
        <v>560.1</v>
      </c>
      <c r="I123" s="5">
        <v>574.30493273542606</v>
      </c>
      <c r="J123" s="9">
        <f t="shared" si="5"/>
        <v>0.97526587022721944</v>
      </c>
      <c r="K123">
        <v>598.70000000000005</v>
      </c>
      <c r="L123" s="5">
        <v>574.82456140350882</v>
      </c>
      <c r="M123" s="9">
        <f t="shared" si="7"/>
        <v>1.0415351747291317</v>
      </c>
      <c r="O123">
        <v>50</v>
      </c>
      <c r="P123">
        <v>1.0582800000000001</v>
      </c>
    </row>
    <row r="124" spans="1:16" x14ac:dyDescent="0.25">
      <c r="A124" s="3">
        <v>43427</v>
      </c>
      <c r="B124">
        <v>594.4</v>
      </c>
      <c r="C124" s="5">
        <v>743.62068965517244</v>
      </c>
      <c r="D124" s="9">
        <f t="shared" si="6"/>
        <v>0.79933225133317876</v>
      </c>
      <c r="E124">
        <v>592.79999999999995</v>
      </c>
      <c r="F124" s="5">
        <v>574.11255411255411</v>
      </c>
      <c r="G124" s="9">
        <f t="shared" si="4"/>
        <v>1.0325501432664757</v>
      </c>
      <c r="H124">
        <v>557</v>
      </c>
      <c r="I124" s="5">
        <v>573.80090497737558</v>
      </c>
      <c r="J124" s="9">
        <f t="shared" si="5"/>
        <v>0.97071997476539706</v>
      </c>
      <c r="K124">
        <v>619.5</v>
      </c>
      <c r="L124" s="5">
        <v>574.74576271186447</v>
      </c>
      <c r="M124" s="9">
        <f t="shared" si="7"/>
        <v>1.077867885579475</v>
      </c>
      <c r="O124">
        <v>51</v>
      </c>
      <c r="P124">
        <v>1.0416000000000001</v>
      </c>
    </row>
    <row r="125" spans="1:16" x14ac:dyDescent="0.25">
      <c r="A125" s="3">
        <v>43428</v>
      </c>
      <c r="B125">
        <v>585.5</v>
      </c>
      <c r="E125">
        <v>594.6</v>
      </c>
      <c r="F125" s="5">
        <v>574.82608695652175</v>
      </c>
      <c r="G125" s="9">
        <f t="shared" si="4"/>
        <v>1.0343998184706149</v>
      </c>
      <c r="H125">
        <v>561.4</v>
      </c>
      <c r="I125" s="5">
        <v>575.51569506726457</v>
      </c>
      <c r="J125" s="9">
        <f t="shared" si="5"/>
        <v>0.97547296244350934</v>
      </c>
      <c r="K125">
        <v>615.4</v>
      </c>
      <c r="L125" s="5">
        <v>574.93562231759654</v>
      </c>
      <c r="M125" s="9">
        <f t="shared" si="7"/>
        <v>1.0703807106598986</v>
      </c>
      <c r="O125">
        <v>52</v>
      </c>
      <c r="P125">
        <v>1.0265599999999999</v>
      </c>
    </row>
    <row r="126" spans="1:16" x14ac:dyDescent="0.25">
      <c r="A126" s="3">
        <v>43429</v>
      </c>
      <c r="B126">
        <v>552.6</v>
      </c>
      <c r="E126">
        <v>718.4</v>
      </c>
      <c r="F126" s="5">
        <v>574.48763250883394</v>
      </c>
      <c r="G126" s="9">
        <f t="shared" si="4"/>
        <v>1.2505055972444334</v>
      </c>
      <c r="H126">
        <v>545.5</v>
      </c>
      <c r="I126" s="5">
        <v>575.02325581395348</v>
      </c>
      <c r="J126" s="9">
        <f t="shared" si="5"/>
        <v>0.9486572838307854</v>
      </c>
      <c r="K126">
        <v>609.20000000000005</v>
      </c>
      <c r="L126" s="5">
        <v>575.51724137931035</v>
      </c>
      <c r="M126" s="9">
        <f t="shared" si="7"/>
        <v>1.0585260635110845</v>
      </c>
      <c r="O126">
        <v>53</v>
      </c>
      <c r="P126">
        <v>1.00719</v>
      </c>
    </row>
    <row r="127" spans="1:16" x14ac:dyDescent="0.25">
      <c r="A127" s="3">
        <v>43430</v>
      </c>
      <c r="B127">
        <v>591.5</v>
      </c>
      <c r="E127">
        <v>453.8</v>
      </c>
      <c r="F127" s="5">
        <v>576.13636363636363</v>
      </c>
      <c r="G127" s="9">
        <f t="shared" si="4"/>
        <v>0.78766074950690335</v>
      </c>
      <c r="H127">
        <v>507.7</v>
      </c>
      <c r="I127" s="5">
        <v>575.83756345177676</v>
      </c>
      <c r="J127" s="9">
        <f t="shared" si="5"/>
        <v>0.88167224964739055</v>
      </c>
      <c r="K127">
        <v>614.9</v>
      </c>
      <c r="L127" s="5">
        <v>573.90557939914163</v>
      </c>
      <c r="M127" s="9">
        <f t="shared" si="7"/>
        <v>1.0714306012563566</v>
      </c>
      <c r="O127">
        <v>54</v>
      </c>
      <c r="P127">
        <v>1.01312</v>
      </c>
    </row>
    <row r="128" spans="1:16" x14ac:dyDescent="0.25">
      <c r="A128" s="3">
        <v>43431</v>
      </c>
      <c r="B128">
        <v>567.1</v>
      </c>
      <c r="E128">
        <v>593.20000000000005</v>
      </c>
      <c r="F128" s="5">
        <v>575.28384279475983</v>
      </c>
      <c r="G128" s="9">
        <f t="shared" si="4"/>
        <v>1.031143160771216</v>
      </c>
      <c r="H128">
        <v>524.5</v>
      </c>
      <c r="I128" s="5">
        <v>574.39613526570054</v>
      </c>
      <c r="J128" s="9">
        <f t="shared" si="5"/>
        <v>0.91313288477712351</v>
      </c>
      <c r="K128">
        <v>595.29999999999995</v>
      </c>
      <c r="L128" s="5">
        <v>575.77092511013211</v>
      </c>
      <c r="M128" s="9">
        <f t="shared" si="7"/>
        <v>1.0339181331293037</v>
      </c>
      <c r="O128">
        <v>55</v>
      </c>
      <c r="P128">
        <v>1.0044599999999999</v>
      </c>
    </row>
    <row r="129" spans="1:16" x14ac:dyDescent="0.25">
      <c r="A129" s="3">
        <v>43432</v>
      </c>
      <c r="B129">
        <v>578.79999999999995</v>
      </c>
      <c r="E129">
        <v>593.20000000000005</v>
      </c>
      <c r="F129" s="5">
        <v>575.41850220264314</v>
      </c>
      <c r="G129" s="9">
        <f t="shared" si="4"/>
        <v>1.030901852702496</v>
      </c>
      <c r="H129">
        <v>535.1</v>
      </c>
      <c r="I129" s="5">
        <v>574.83412322274887</v>
      </c>
      <c r="J129" s="9">
        <f t="shared" si="5"/>
        <v>0.93087723637562858</v>
      </c>
      <c r="K129">
        <v>599.4</v>
      </c>
      <c r="L129" s="5">
        <v>574.304347826087</v>
      </c>
      <c r="M129" s="9">
        <f t="shared" si="7"/>
        <v>1.0436974789915965</v>
      </c>
      <c r="O129">
        <v>56</v>
      </c>
      <c r="P129">
        <v>1.01885</v>
      </c>
    </row>
    <row r="130" spans="1:16" x14ac:dyDescent="0.25">
      <c r="A130" s="3">
        <v>43433</v>
      </c>
      <c r="B130">
        <v>576.6</v>
      </c>
      <c r="E130">
        <v>622.20000000000005</v>
      </c>
      <c r="F130" s="5">
        <v>574.0585774058577</v>
      </c>
      <c r="G130" s="9">
        <f t="shared" si="4"/>
        <v>1.0838615160349856</v>
      </c>
      <c r="H130">
        <v>512.20000000000005</v>
      </c>
      <c r="I130" s="5">
        <v>574.67661691542287</v>
      </c>
      <c r="J130" s="9">
        <f t="shared" si="5"/>
        <v>0.89128387152627486</v>
      </c>
      <c r="K130">
        <v>598.20000000000005</v>
      </c>
      <c r="L130" s="5">
        <v>574.15929203539827</v>
      </c>
      <c r="M130" s="9">
        <f t="shared" si="7"/>
        <v>1.0418711467324291</v>
      </c>
      <c r="O130">
        <v>57</v>
      </c>
      <c r="P130">
        <v>1.02271</v>
      </c>
    </row>
    <row r="131" spans="1:16" x14ac:dyDescent="0.25">
      <c r="A131" s="3">
        <v>43434</v>
      </c>
      <c r="B131">
        <v>556.4</v>
      </c>
      <c r="E131">
        <v>607.6</v>
      </c>
      <c r="F131" s="5">
        <v>575.38461538461547</v>
      </c>
      <c r="G131" s="9">
        <f t="shared" ref="G131:G194" si="8">+E131/F131</f>
        <v>1.0559893048128342</v>
      </c>
      <c r="H131">
        <v>517.1</v>
      </c>
      <c r="I131" s="5">
        <v>575.80487804878055</v>
      </c>
      <c r="J131" s="9">
        <f t="shared" ref="J131:J194" si="9">+H131/I131</f>
        <v>0.89804727211114865</v>
      </c>
      <c r="K131">
        <v>596.1</v>
      </c>
      <c r="L131" s="5">
        <v>575.66964285714278</v>
      </c>
      <c r="M131" s="9">
        <f t="shared" si="7"/>
        <v>1.0354897246994961</v>
      </c>
      <c r="O131">
        <v>58</v>
      </c>
      <c r="P131">
        <v>1.01091</v>
      </c>
    </row>
    <row r="132" spans="1:16" x14ac:dyDescent="0.25">
      <c r="A132" s="3">
        <v>43435</v>
      </c>
      <c r="B132">
        <v>507</v>
      </c>
      <c r="E132">
        <v>594.9</v>
      </c>
      <c r="F132" s="5">
        <v>575.41125541125541</v>
      </c>
      <c r="G132" s="9">
        <f t="shared" si="8"/>
        <v>1.0338692446584412</v>
      </c>
      <c r="H132">
        <v>521.4</v>
      </c>
      <c r="I132" s="5">
        <v>575.44554455445552</v>
      </c>
      <c r="J132" s="9">
        <f t="shared" si="9"/>
        <v>0.9060805230557466</v>
      </c>
      <c r="K132">
        <v>576.9</v>
      </c>
      <c r="L132" s="5">
        <v>574.27272727272725</v>
      </c>
      <c r="M132" s="9">
        <f t="shared" si="7"/>
        <v>1.0045749564666773</v>
      </c>
      <c r="O132">
        <v>59</v>
      </c>
      <c r="P132">
        <v>1.02264</v>
      </c>
    </row>
    <row r="133" spans="1:16" x14ac:dyDescent="0.25">
      <c r="A133" s="3">
        <v>43436</v>
      </c>
      <c r="B133">
        <v>518.5</v>
      </c>
      <c r="E133">
        <v>564</v>
      </c>
      <c r="F133" s="5">
        <v>575.4424778761063</v>
      </c>
      <c r="G133" s="9">
        <f t="shared" si="8"/>
        <v>0.98011534025374836</v>
      </c>
      <c r="H133">
        <v>515.6</v>
      </c>
      <c r="I133" s="5">
        <v>575.62189054726377</v>
      </c>
      <c r="J133" s="9">
        <f t="shared" si="9"/>
        <v>0.89572687986171118</v>
      </c>
      <c r="K133">
        <v>585.6</v>
      </c>
      <c r="L133" s="5">
        <v>574.80176211453738</v>
      </c>
      <c r="M133" s="9">
        <f t="shared" si="7"/>
        <v>1.0187860208461068</v>
      </c>
      <c r="O133">
        <v>60</v>
      </c>
      <c r="P133">
        <v>1.00692</v>
      </c>
    </row>
    <row r="134" spans="1:16" x14ac:dyDescent="0.25">
      <c r="A134" s="3">
        <v>43437</v>
      </c>
      <c r="B134">
        <v>512.9</v>
      </c>
      <c r="E134">
        <v>559</v>
      </c>
      <c r="F134" s="5">
        <v>575.29680365296804</v>
      </c>
      <c r="G134" s="9">
        <f t="shared" si="8"/>
        <v>0.97167235494880544</v>
      </c>
      <c r="H134">
        <v>512.29999999999995</v>
      </c>
      <c r="I134" s="5">
        <v>575.5</v>
      </c>
      <c r="J134" s="9">
        <f t="shared" si="9"/>
        <v>0.89018245004344043</v>
      </c>
      <c r="K134">
        <v>574</v>
      </c>
      <c r="L134" s="5">
        <v>575.55555555555554</v>
      </c>
      <c r="M134" s="9">
        <f t="shared" ref="M134:M197" si="10">+K134/L134</f>
        <v>0.99729729729729732</v>
      </c>
      <c r="O134">
        <v>61</v>
      </c>
      <c r="P134">
        <v>0.99692000000000003</v>
      </c>
    </row>
    <row r="135" spans="1:16" x14ac:dyDescent="0.25">
      <c r="A135" s="3">
        <v>43438</v>
      </c>
      <c r="B135">
        <v>685.6</v>
      </c>
      <c r="E135">
        <v>560.9</v>
      </c>
      <c r="F135" s="5">
        <v>576.07305936073055</v>
      </c>
      <c r="G135" s="9">
        <f t="shared" si="8"/>
        <v>0.97366122384273945</v>
      </c>
      <c r="H135">
        <v>514.6</v>
      </c>
      <c r="I135" s="5">
        <v>573.86138613861385</v>
      </c>
      <c r="J135" s="9">
        <f t="shared" si="9"/>
        <v>0.89673222912353356</v>
      </c>
      <c r="K135">
        <v>549.5</v>
      </c>
      <c r="L135" s="5">
        <v>575.82159624413146</v>
      </c>
      <c r="M135" s="9">
        <f t="shared" si="10"/>
        <v>0.95428862617203425</v>
      </c>
      <c r="O135">
        <v>62</v>
      </c>
      <c r="P135">
        <v>0.96409999999999996</v>
      </c>
    </row>
    <row r="136" spans="1:16" x14ac:dyDescent="0.25">
      <c r="A136" s="3">
        <v>43439</v>
      </c>
      <c r="B136">
        <v>501.4</v>
      </c>
      <c r="E136">
        <v>552.9</v>
      </c>
      <c r="F136" s="5">
        <v>576.27272727272725</v>
      </c>
      <c r="G136" s="9">
        <f t="shared" si="8"/>
        <v>0.95944155229531469</v>
      </c>
      <c r="H136">
        <v>490.3</v>
      </c>
      <c r="I136" s="5">
        <v>574.38775510204084</v>
      </c>
      <c r="J136" s="9">
        <f t="shared" si="9"/>
        <v>0.85360454787706519</v>
      </c>
      <c r="K136">
        <v>557.29999999999995</v>
      </c>
      <c r="L136" s="5">
        <v>575.6880733944954</v>
      </c>
      <c r="M136" s="9">
        <f t="shared" si="10"/>
        <v>0.96805896414342618</v>
      </c>
      <c r="O136">
        <v>63</v>
      </c>
      <c r="P136">
        <v>0.99180999999999997</v>
      </c>
    </row>
    <row r="137" spans="1:16" x14ac:dyDescent="0.25">
      <c r="A137" s="3">
        <v>43440</v>
      </c>
      <c r="E137">
        <v>534.79999999999995</v>
      </c>
      <c r="F137" s="5">
        <v>574</v>
      </c>
      <c r="G137" s="9">
        <f t="shared" si="8"/>
        <v>0.93170731707317067</v>
      </c>
      <c r="H137">
        <v>493.8</v>
      </c>
      <c r="I137" s="5">
        <v>573.72448979591843</v>
      </c>
      <c r="J137" s="9">
        <f t="shared" si="9"/>
        <v>0.86069186305024448</v>
      </c>
      <c r="K137">
        <v>552.6</v>
      </c>
      <c r="L137" s="5">
        <v>575.60185185185185</v>
      </c>
      <c r="M137" s="9">
        <f t="shared" si="10"/>
        <v>0.96003860693316179</v>
      </c>
      <c r="O137">
        <v>64</v>
      </c>
      <c r="P137">
        <v>0.97077000000000002</v>
      </c>
    </row>
    <row r="138" spans="1:16" x14ac:dyDescent="0.25">
      <c r="A138" s="3">
        <v>43441</v>
      </c>
      <c r="E138">
        <v>606.5</v>
      </c>
      <c r="F138" s="5">
        <v>575.51282051282055</v>
      </c>
      <c r="G138" s="9">
        <f t="shared" si="8"/>
        <v>1.0538427266651815</v>
      </c>
      <c r="H138">
        <v>478.1</v>
      </c>
      <c r="I138" s="5">
        <v>576.43979057591628</v>
      </c>
      <c r="J138" s="9">
        <f t="shared" si="9"/>
        <v>0.82940145322434145</v>
      </c>
      <c r="K138">
        <v>573</v>
      </c>
      <c r="L138" s="5">
        <v>574.88789237668163</v>
      </c>
      <c r="M138" s="9">
        <f t="shared" si="10"/>
        <v>0.99671606864274565</v>
      </c>
      <c r="O138">
        <v>65</v>
      </c>
      <c r="P138">
        <v>0.94306000000000001</v>
      </c>
    </row>
    <row r="139" spans="1:16" x14ac:dyDescent="0.25">
      <c r="A139" s="3">
        <v>43442</v>
      </c>
      <c r="E139">
        <v>599.29999999999995</v>
      </c>
      <c r="F139" s="5">
        <v>575.3711790393013</v>
      </c>
      <c r="G139" s="9">
        <f t="shared" si="8"/>
        <v>1.0415884942319369</v>
      </c>
      <c r="H139">
        <v>514.79999999999995</v>
      </c>
      <c r="I139" s="5">
        <v>574.50980392156862</v>
      </c>
      <c r="J139" s="9">
        <f t="shared" si="9"/>
        <v>0.89606825938566548</v>
      </c>
      <c r="K139">
        <v>560.4</v>
      </c>
      <c r="L139" s="5">
        <v>575.92592592592587</v>
      </c>
      <c r="M139" s="9">
        <f t="shared" si="10"/>
        <v>0.97304180064308687</v>
      </c>
      <c r="O139">
        <v>66</v>
      </c>
      <c r="P139">
        <v>0.95433999999999997</v>
      </c>
    </row>
    <row r="140" spans="1:16" x14ac:dyDescent="0.25">
      <c r="A140" s="3">
        <v>43443</v>
      </c>
      <c r="E140">
        <v>589</v>
      </c>
      <c r="F140" s="5">
        <v>575.4424778761063</v>
      </c>
      <c r="G140" s="9">
        <f t="shared" si="8"/>
        <v>1.0235601691657052</v>
      </c>
      <c r="H140">
        <v>523.79999999999995</v>
      </c>
      <c r="I140" s="5">
        <v>574.92822966507174</v>
      </c>
      <c r="J140" s="9">
        <f t="shared" si="9"/>
        <v>0.91107023968042611</v>
      </c>
      <c r="K140">
        <v>343.5</v>
      </c>
      <c r="L140" s="5">
        <v>575.15873015873024</v>
      </c>
      <c r="M140" s="9">
        <f t="shared" si="10"/>
        <v>0.59722643852628665</v>
      </c>
      <c r="O140">
        <v>67</v>
      </c>
      <c r="P140">
        <v>0.96235999999999999</v>
      </c>
    </row>
    <row r="141" spans="1:16" x14ac:dyDescent="0.25">
      <c r="A141" s="3">
        <v>43444</v>
      </c>
      <c r="E141">
        <v>605.29999999999995</v>
      </c>
      <c r="F141" s="5">
        <v>574.56521739130437</v>
      </c>
      <c r="G141" s="9">
        <f t="shared" si="8"/>
        <v>1.0534922436625047</v>
      </c>
      <c r="H141">
        <v>499.5</v>
      </c>
      <c r="I141" s="5">
        <v>573.70000000000005</v>
      </c>
      <c r="J141" s="9">
        <f t="shared" si="9"/>
        <v>0.87066411016210554</v>
      </c>
      <c r="K141">
        <v>556.70000000000005</v>
      </c>
      <c r="L141" s="5">
        <v>575.8986175115208</v>
      </c>
      <c r="M141" s="9">
        <f t="shared" si="10"/>
        <v>0.9666631991678003</v>
      </c>
      <c r="O141">
        <v>68</v>
      </c>
      <c r="P141">
        <v>0.96931999999999996</v>
      </c>
    </row>
    <row r="142" spans="1:16" x14ac:dyDescent="0.25">
      <c r="A142" s="3">
        <v>43445</v>
      </c>
      <c r="E142">
        <v>576.5</v>
      </c>
      <c r="F142" s="5">
        <v>574.5291479820628</v>
      </c>
      <c r="G142" s="9">
        <f t="shared" si="8"/>
        <v>1.0034303777708398</v>
      </c>
      <c r="H142">
        <v>492.4</v>
      </c>
      <c r="I142" s="5">
        <v>574.04040404040404</v>
      </c>
      <c r="J142" s="9">
        <f t="shared" si="9"/>
        <v>0.85777934189688543</v>
      </c>
      <c r="K142">
        <v>568.79999999999995</v>
      </c>
      <c r="L142" s="5">
        <v>575.06787330316752</v>
      </c>
      <c r="M142" s="9">
        <f t="shared" si="10"/>
        <v>0.98910063734361453</v>
      </c>
      <c r="O142">
        <v>69</v>
      </c>
      <c r="P142">
        <v>0.95345999999999997</v>
      </c>
    </row>
    <row r="143" spans="1:16" x14ac:dyDescent="0.25">
      <c r="A143" s="3">
        <v>43446</v>
      </c>
      <c r="E143">
        <v>578.79999999999995</v>
      </c>
      <c r="F143" s="5">
        <v>575</v>
      </c>
      <c r="G143" s="9">
        <f t="shared" si="8"/>
        <v>1.0066086956521738</v>
      </c>
      <c r="H143">
        <v>502.3</v>
      </c>
      <c r="I143" s="5">
        <v>575.20202020202021</v>
      </c>
      <c r="J143" s="9">
        <f t="shared" si="9"/>
        <v>0.87325840723505133</v>
      </c>
      <c r="K143">
        <v>567</v>
      </c>
      <c r="L143" s="5">
        <v>575.77981651376149</v>
      </c>
      <c r="M143" s="9">
        <f t="shared" si="10"/>
        <v>0.98475143403441678</v>
      </c>
      <c r="O143">
        <v>70</v>
      </c>
      <c r="P143">
        <v>0.89761000000000002</v>
      </c>
    </row>
    <row r="144" spans="1:16" x14ac:dyDescent="0.25">
      <c r="A144" s="3">
        <v>43447</v>
      </c>
      <c r="E144">
        <v>577.9</v>
      </c>
      <c r="F144" s="5">
        <v>574.41964285714278</v>
      </c>
      <c r="G144" s="9">
        <f t="shared" si="8"/>
        <v>1.0060589103909225</v>
      </c>
      <c r="H144">
        <v>503.3</v>
      </c>
      <c r="I144" s="5">
        <v>575.05050505050497</v>
      </c>
      <c r="J144" s="9">
        <f t="shared" si="9"/>
        <v>0.87522747233444598</v>
      </c>
      <c r="K144">
        <v>570</v>
      </c>
      <c r="L144" s="5">
        <v>573.83561643835617</v>
      </c>
      <c r="M144" s="9">
        <f t="shared" si="10"/>
        <v>0.99331582716638811</v>
      </c>
      <c r="O144">
        <v>71</v>
      </c>
      <c r="P144">
        <v>0.92559999999999998</v>
      </c>
    </row>
    <row r="145" spans="1:16" x14ac:dyDescent="0.25">
      <c r="A145" s="3">
        <v>43448</v>
      </c>
      <c r="E145">
        <v>600.9</v>
      </c>
      <c r="F145" s="5">
        <v>575.8515283842795</v>
      </c>
      <c r="G145" s="9">
        <f t="shared" si="8"/>
        <v>1.0434981421096534</v>
      </c>
      <c r="H145">
        <v>513.5</v>
      </c>
      <c r="I145" s="5">
        <v>576.41791044776119</v>
      </c>
      <c r="J145" s="9">
        <f t="shared" si="9"/>
        <v>0.89084671154842054</v>
      </c>
      <c r="K145">
        <v>545.4</v>
      </c>
      <c r="L145" s="5">
        <v>575.07109004739345</v>
      </c>
      <c r="M145" s="9">
        <f t="shared" si="10"/>
        <v>0.94840448327014981</v>
      </c>
      <c r="O145">
        <v>72</v>
      </c>
      <c r="P145">
        <v>0.94240999999999997</v>
      </c>
    </row>
    <row r="146" spans="1:16" x14ac:dyDescent="0.25">
      <c r="A146" s="3">
        <v>43449</v>
      </c>
      <c r="E146">
        <v>564.70000000000005</v>
      </c>
      <c r="F146" s="5">
        <v>573.80733944954125</v>
      </c>
      <c r="G146" s="9">
        <f t="shared" si="8"/>
        <v>0.98412822767607333</v>
      </c>
      <c r="H146">
        <v>521.20000000000005</v>
      </c>
      <c r="I146" s="5">
        <v>574.58128078817742</v>
      </c>
      <c r="J146" s="9">
        <f t="shared" si="9"/>
        <v>0.90709533607681747</v>
      </c>
      <c r="K146">
        <v>545.5</v>
      </c>
      <c r="L146" s="5">
        <v>573.96226415094338</v>
      </c>
      <c r="M146" s="9">
        <f t="shared" si="10"/>
        <v>0.95041091387245236</v>
      </c>
      <c r="O146">
        <v>73</v>
      </c>
      <c r="P146">
        <v>0.94332000000000005</v>
      </c>
    </row>
    <row r="147" spans="1:16" x14ac:dyDescent="0.25">
      <c r="A147" s="3">
        <v>43450</v>
      </c>
      <c r="E147">
        <v>565.20000000000005</v>
      </c>
      <c r="F147" s="5">
        <v>574.6118721461188</v>
      </c>
      <c r="G147" s="9">
        <f t="shared" si="8"/>
        <v>0.98362047043865219</v>
      </c>
      <c r="H147">
        <v>523.9</v>
      </c>
      <c r="I147" s="5">
        <v>574.46601941747576</v>
      </c>
      <c r="J147" s="9">
        <f t="shared" si="9"/>
        <v>0.91197735338854136</v>
      </c>
      <c r="K147">
        <v>549.4</v>
      </c>
      <c r="L147" s="5">
        <v>574.8826291079813</v>
      </c>
      <c r="M147" s="9">
        <f t="shared" si="10"/>
        <v>0.95567333605553273</v>
      </c>
      <c r="O147">
        <v>74</v>
      </c>
      <c r="P147">
        <v>0.96465000000000001</v>
      </c>
    </row>
    <row r="148" spans="1:16" x14ac:dyDescent="0.25">
      <c r="A148" s="3">
        <v>43451</v>
      </c>
      <c r="E148">
        <v>572.6</v>
      </c>
      <c r="F148" s="5">
        <v>574.37499999999989</v>
      </c>
      <c r="G148" s="9">
        <f t="shared" si="8"/>
        <v>0.99690968443960848</v>
      </c>
      <c r="H148">
        <v>511</v>
      </c>
      <c r="I148" s="5">
        <v>574.75</v>
      </c>
      <c r="J148" s="9">
        <f t="shared" si="9"/>
        <v>0.8890822096563723</v>
      </c>
      <c r="K148">
        <v>539.4</v>
      </c>
      <c r="L148" s="5">
        <v>576.04878048780495</v>
      </c>
      <c r="M148" s="9">
        <f t="shared" si="10"/>
        <v>0.93637903294097702</v>
      </c>
      <c r="O148">
        <v>75</v>
      </c>
      <c r="P148">
        <v>0.95553999999999994</v>
      </c>
    </row>
    <row r="149" spans="1:16" x14ac:dyDescent="0.25">
      <c r="A149" s="3">
        <v>43452</v>
      </c>
      <c r="E149">
        <v>586.9</v>
      </c>
      <c r="F149" s="5">
        <v>574.84581497797365</v>
      </c>
      <c r="G149" s="9">
        <f t="shared" si="8"/>
        <v>1.0209694229442867</v>
      </c>
      <c r="H149">
        <v>511.2</v>
      </c>
      <c r="I149" s="5">
        <v>576.31840796019912</v>
      </c>
      <c r="J149" s="9">
        <f t="shared" si="9"/>
        <v>0.88700966850828711</v>
      </c>
      <c r="K149">
        <v>523.1</v>
      </c>
      <c r="L149" s="5">
        <v>573.95121951219517</v>
      </c>
      <c r="M149" s="9">
        <f t="shared" si="10"/>
        <v>0.91140149583545804</v>
      </c>
      <c r="O149">
        <v>76</v>
      </c>
      <c r="P149">
        <v>0.93818999999999997</v>
      </c>
    </row>
    <row r="150" spans="1:16" x14ac:dyDescent="0.25">
      <c r="A150" s="3">
        <v>43453</v>
      </c>
      <c r="E150">
        <v>583.9</v>
      </c>
      <c r="F150" s="5">
        <v>574.97777777777776</v>
      </c>
      <c r="G150" s="9">
        <f t="shared" si="8"/>
        <v>1.0155175079230114</v>
      </c>
      <c r="H150">
        <v>514.4</v>
      </c>
      <c r="I150" s="5">
        <v>576.25615763546796</v>
      </c>
      <c r="J150" s="9">
        <f t="shared" si="9"/>
        <v>0.89265857411523342</v>
      </c>
      <c r="K150">
        <v>529.20000000000005</v>
      </c>
      <c r="L150" s="5">
        <v>574.17475728155341</v>
      </c>
      <c r="M150" s="9">
        <f t="shared" si="10"/>
        <v>0.92167061210686507</v>
      </c>
      <c r="O150">
        <v>77</v>
      </c>
      <c r="P150">
        <v>0.92796999999999996</v>
      </c>
    </row>
    <row r="151" spans="1:16" x14ac:dyDescent="0.25">
      <c r="A151" s="3">
        <v>43454</v>
      </c>
      <c r="E151">
        <v>572.79999999999995</v>
      </c>
      <c r="F151" s="5">
        <v>574.43438914027149</v>
      </c>
      <c r="G151" s="9">
        <f t="shared" si="8"/>
        <v>0.99715478534856239</v>
      </c>
      <c r="H151">
        <v>525.5</v>
      </c>
      <c r="I151" s="5">
        <v>575.87378640776694</v>
      </c>
      <c r="J151" s="9">
        <f t="shared" si="9"/>
        <v>0.91252634240917141</v>
      </c>
      <c r="K151">
        <v>549</v>
      </c>
      <c r="L151" s="5">
        <v>575.38095238095229</v>
      </c>
      <c r="M151" s="9">
        <f t="shared" si="10"/>
        <v>0.9541504593230159</v>
      </c>
      <c r="O151">
        <v>78</v>
      </c>
      <c r="P151">
        <v>0.93078000000000005</v>
      </c>
    </row>
    <row r="152" spans="1:16" x14ac:dyDescent="0.25">
      <c r="A152" s="3">
        <v>43455</v>
      </c>
      <c r="E152">
        <v>568.20000000000005</v>
      </c>
      <c r="F152" s="5">
        <v>573.95454545454538</v>
      </c>
      <c r="G152" s="9">
        <f t="shared" si="8"/>
        <v>0.98997386552625344</v>
      </c>
      <c r="H152">
        <v>512.4</v>
      </c>
      <c r="I152" s="5">
        <v>573.69458128078816</v>
      </c>
      <c r="J152" s="9">
        <f t="shared" si="9"/>
        <v>0.89315816589386909</v>
      </c>
      <c r="K152">
        <v>560</v>
      </c>
      <c r="L152" s="5">
        <v>575.32407407407402</v>
      </c>
      <c r="M152" s="9">
        <f t="shared" si="10"/>
        <v>0.97336444837853076</v>
      </c>
      <c r="O152">
        <v>79</v>
      </c>
      <c r="P152">
        <v>0.90834000000000004</v>
      </c>
    </row>
    <row r="153" spans="1:16" x14ac:dyDescent="0.25">
      <c r="A153" s="3">
        <v>43456</v>
      </c>
      <c r="E153">
        <v>548.9</v>
      </c>
      <c r="F153" s="5">
        <v>573.84976525821594</v>
      </c>
      <c r="G153" s="9">
        <f t="shared" si="8"/>
        <v>0.95652213040988299</v>
      </c>
      <c r="H153">
        <v>495.8</v>
      </c>
      <c r="I153" s="5">
        <v>574.17085427135669</v>
      </c>
      <c r="J153" s="9">
        <f t="shared" si="9"/>
        <v>0.86350603885874333</v>
      </c>
      <c r="K153">
        <v>569.70000000000005</v>
      </c>
      <c r="L153" s="5">
        <v>574.54128440366969</v>
      </c>
      <c r="M153" s="9">
        <f t="shared" si="10"/>
        <v>0.99157365269461095</v>
      </c>
      <c r="O153">
        <v>80</v>
      </c>
      <c r="P153">
        <v>0.91244000000000003</v>
      </c>
    </row>
    <row r="154" spans="1:16" x14ac:dyDescent="0.25">
      <c r="A154" s="3">
        <v>43457</v>
      </c>
      <c r="E154">
        <v>562.29999999999995</v>
      </c>
      <c r="F154" s="5">
        <v>575.27522935779803</v>
      </c>
      <c r="G154" s="9">
        <f t="shared" si="8"/>
        <v>0.97744517981022261</v>
      </c>
      <c r="H154">
        <v>505.8</v>
      </c>
      <c r="I154" s="5">
        <v>574.82758620689663</v>
      </c>
      <c r="J154" s="9">
        <f t="shared" si="9"/>
        <v>0.87991601679664055</v>
      </c>
      <c r="K154">
        <v>580.4</v>
      </c>
      <c r="L154" s="5">
        <v>574.81651376146783</v>
      </c>
      <c r="M154" s="9">
        <f t="shared" si="10"/>
        <v>1.009713510493975</v>
      </c>
      <c r="O154">
        <v>81</v>
      </c>
      <c r="P154">
        <v>0.94730999999999999</v>
      </c>
    </row>
    <row r="155" spans="1:16" x14ac:dyDescent="0.25">
      <c r="A155" s="3">
        <v>43458</v>
      </c>
      <c r="E155">
        <v>583.70000000000005</v>
      </c>
      <c r="F155" s="5">
        <v>574.62222222222226</v>
      </c>
      <c r="G155" s="9">
        <f t="shared" si="8"/>
        <v>1.0157978188568335</v>
      </c>
      <c r="H155">
        <v>489.2</v>
      </c>
      <c r="I155" s="5">
        <v>573.67346938775518</v>
      </c>
      <c r="J155" s="9">
        <f t="shared" si="9"/>
        <v>0.85274991106367826</v>
      </c>
      <c r="K155">
        <v>584.29999999999995</v>
      </c>
      <c r="L155" s="5">
        <v>574.86238532110087</v>
      </c>
      <c r="M155" s="9">
        <f t="shared" si="10"/>
        <v>1.0164171720395787</v>
      </c>
      <c r="O155">
        <v>82</v>
      </c>
      <c r="P155">
        <v>0.95630000000000004</v>
      </c>
    </row>
    <row r="156" spans="1:16" x14ac:dyDescent="0.25">
      <c r="A156" s="3">
        <v>43459</v>
      </c>
      <c r="E156">
        <v>577.1</v>
      </c>
      <c r="F156" s="5">
        <v>574.47488584474888</v>
      </c>
      <c r="G156" s="9">
        <f t="shared" si="8"/>
        <v>1.0045695890628725</v>
      </c>
      <c r="H156">
        <v>520.29999999999995</v>
      </c>
      <c r="I156" s="5">
        <v>574.00966183574883</v>
      </c>
      <c r="J156" s="9">
        <f t="shared" si="9"/>
        <v>0.90643073556640286</v>
      </c>
      <c r="K156">
        <v>599.1</v>
      </c>
      <c r="L156" s="5">
        <v>573.99122807017545</v>
      </c>
      <c r="M156" s="9">
        <f t="shared" si="10"/>
        <v>1.0437441736073967</v>
      </c>
      <c r="O156">
        <v>83</v>
      </c>
      <c r="P156">
        <v>0.95882999999999996</v>
      </c>
    </row>
    <row r="157" spans="1:16" x14ac:dyDescent="0.25">
      <c r="A157" s="3">
        <v>43460</v>
      </c>
      <c r="E157">
        <v>580.20000000000005</v>
      </c>
      <c r="F157" s="5">
        <v>576.0829493087557</v>
      </c>
      <c r="G157" s="9">
        <f t="shared" si="8"/>
        <v>1.0071466282697386</v>
      </c>
      <c r="H157">
        <v>515.6</v>
      </c>
      <c r="I157" s="5">
        <v>575.72139303482595</v>
      </c>
      <c r="J157" s="9">
        <f t="shared" si="9"/>
        <v>0.89557207051503618</v>
      </c>
      <c r="K157">
        <v>566.1</v>
      </c>
      <c r="L157" s="5">
        <v>574.41441441441441</v>
      </c>
      <c r="M157" s="9">
        <f t="shared" si="10"/>
        <v>0.98552540777917197</v>
      </c>
      <c r="O157">
        <v>84</v>
      </c>
      <c r="P157">
        <v>0.99075000000000002</v>
      </c>
    </row>
    <row r="158" spans="1:16" x14ac:dyDescent="0.25">
      <c r="A158" s="3">
        <v>43461</v>
      </c>
      <c r="E158">
        <v>571.29999999999995</v>
      </c>
      <c r="F158" s="5">
        <v>575.04629629629619</v>
      </c>
      <c r="G158" s="9">
        <f t="shared" si="8"/>
        <v>0.99348522663231631</v>
      </c>
      <c r="H158">
        <v>505</v>
      </c>
      <c r="I158" s="5">
        <v>574.4723618090452</v>
      </c>
      <c r="J158" s="9">
        <f t="shared" si="9"/>
        <v>0.87906752974107771</v>
      </c>
      <c r="K158">
        <v>567.5</v>
      </c>
      <c r="L158" s="5">
        <v>574.05405405405406</v>
      </c>
      <c r="M158" s="9">
        <f t="shared" si="10"/>
        <v>0.98858286252354044</v>
      </c>
      <c r="O158">
        <v>85</v>
      </c>
      <c r="P158">
        <v>0.92964999999999998</v>
      </c>
    </row>
    <row r="159" spans="1:16" x14ac:dyDescent="0.25">
      <c r="A159" s="3">
        <v>43462</v>
      </c>
      <c r="E159">
        <v>557.79999999999995</v>
      </c>
      <c r="F159" s="5">
        <v>574.78873239436621</v>
      </c>
      <c r="G159" s="9">
        <f t="shared" si="8"/>
        <v>0.97044351874540546</v>
      </c>
      <c r="H159">
        <v>498.9</v>
      </c>
      <c r="I159" s="5">
        <v>574.59183673469386</v>
      </c>
      <c r="J159" s="9">
        <f t="shared" si="9"/>
        <v>0.86826851358550883</v>
      </c>
      <c r="K159">
        <v>588.4</v>
      </c>
      <c r="L159" s="5">
        <v>574.46902654867256</v>
      </c>
      <c r="M159" s="9">
        <f t="shared" si="10"/>
        <v>1.0242501733035507</v>
      </c>
      <c r="O159">
        <v>86</v>
      </c>
      <c r="P159">
        <v>0.89300000000000002</v>
      </c>
    </row>
    <row r="160" spans="1:16" x14ac:dyDescent="0.25">
      <c r="A160" s="3">
        <v>43463</v>
      </c>
      <c r="E160">
        <v>564.79999999999995</v>
      </c>
      <c r="F160" s="5">
        <v>574.7488584474886</v>
      </c>
      <c r="G160" s="9">
        <f t="shared" si="8"/>
        <v>0.98269007706363698</v>
      </c>
      <c r="H160">
        <v>510.3</v>
      </c>
      <c r="I160" s="5">
        <v>574.00990099009903</v>
      </c>
      <c r="J160" s="9">
        <f t="shared" si="9"/>
        <v>0.8890090556274256</v>
      </c>
      <c r="K160">
        <v>579.6</v>
      </c>
      <c r="L160" s="5">
        <v>574.57399103139016</v>
      </c>
      <c r="M160" s="9">
        <f t="shared" si="10"/>
        <v>1.0087473659564505</v>
      </c>
      <c r="O160">
        <v>87</v>
      </c>
      <c r="P160">
        <v>0.85977999999999999</v>
      </c>
    </row>
    <row r="161" spans="1:16" x14ac:dyDescent="0.25">
      <c r="A161" s="3">
        <v>43464</v>
      </c>
      <c r="E161">
        <v>538.79999999999995</v>
      </c>
      <c r="F161" s="5">
        <v>574.18269230769226</v>
      </c>
      <c r="G161" s="9">
        <f t="shared" si="8"/>
        <v>0.93837729213765386</v>
      </c>
      <c r="H161">
        <v>506.3</v>
      </c>
      <c r="I161" s="5">
        <v>573.91089108910887</v>
      </c>
      <c r="J161" s="9">
        <f t="shared" si="9"/>
        <v>0.88219270249288373</v>
      </c>
      <c r="K161">
        <v>538</v>
      </c>
      <c r="L161" s="5">
        <v>575.60386473429958</v>
      </c>
      <c r="M161" s="9">
        <f t="shared" si="10"/>
        <v>0.93467058329836328</v>
      </c>
      <c r="O161">
        <v>88</v>
      </c>
      <c r="P161">
        <v>0.85514999999999997</v>
      </c>
    </row>
    <row r="162" spans="1:16" x14ac:dyDescent="0.25">
      <c r="A162" s="3">
        <v>43465</v>
      </c>
      <c r="E162">
        <v>532.70000000000005</v>
      </c>
      <c r="F162" s="5">
        <v>576.00985221674875</v>
      </c>
      <c r="G162" s="9">
        <f t="shared" si="8"/>
        <v>0.92481057042675119</v>
      </c>
      <c r="H162">
        <v>520.1</v>
      </c>
      <c r="I162" s="5">
        <v>575.24509803921569</v>
      </c>
      <c r="J162" s="9">
        <f t="shared" si="9"/>
        <v>0.90413634426927991</v>
      </c>
      <c r="K162">
        <v>551.79999999999995</v>
      </c>
      <c r="L162" s="5">
        <v>575.07042253521138</v>
      </c>
      <c r="M162" s="9">
        <f t="shared" si="10"/>
        <v>0.95953465589027653</v>
      </c>
      <c r="O162">
        <v>89</v>
      </c>
      <c r="P162">
        <v>0.87687999999999999</v>
      </c>
    </row>
    <row r="163" spans="1:16" x14ac:dyDescent="0.25">
      <c r="A163" s="3">
        <v>43466</v>
      </c>
      <c r="E163">
        <v>564.79999999999995</v>
      </c>
      <c r="F163" s="5">
        <v>575.93301435406704</v>
      </c>
      <c r="G163" s="9">
        <f t="shared" si="8"/>
        <v>0.98066960206031384</v>
      </c>
      <c r="H163">
        <v>498.4</v>
      </c>
      <c r="I163" s="5">
        <v>575.23076923076928</v>
      </c>
      <c r="J163" s="9">
        <f t="shared" si="9"/>
        <v>0.8664348756351965</v>
      </c>
      <c r="K163">
        <v>575.70000000000005</v>
      </c>
      <c r="L163" s="5">
        <v>574.66063348416287</v>
      </c>
      <c r="M163" s="9">
        <f t="shared" si="10"/>
        <v>1.0018086614173229</v>
      </c>
      <c r="O163">
        <v>90</v>
      </c>
      <c r="P163">
        <v>0.85977999999999999</v>
      </c>
    </row>
    <row r="164" spans="1:16" x14ac:dyDescent="0.25">
      <c r="A164" s="3">
        <v>43467</v>
      </c>
      <c r="E164">
        <v>565.4</v>
      </c>
      <c r="F164" s="5">
        <v>574.85714285714289</v>
      </c>
      <c r="G164" s="9">
        <f t="shared" si="8"/>
        <v>0.98354870775347902</v>
      </c>
      <c r="H164">
        <v>491.8</v>
      </c>
      <c r="I164" s="5">
        <v>575.32994923857871</v>
      </c>
      <c r="J164" s="9">
        <f t="shared" si="9"/>
        <v>0.85481383448032466</v>
      </c>
      <c r="K164">
        <v>570.5</v>
      </c>
      <c r="L164" s="5">
        <v>573.71559633027516</v>
      </c>
      <c r="M164" s="9">
        <f t="shared" si="10"/>
        <v>0.99439513872231566</v>
      </c>
      <c r="O164">
        <v>91</v>
      </c>
      <c r="P164">
        <v>0.86987999999999999</v>
      </c>
    </row>
    <row r="165" spans="1:16" x14ac:dyDescent="0.25">
      <c r="A165" s="3">
        <v>43468</v>
      </c>
      <c r="E165">
        <v>573.79999999999995</v>
      </c>
      <c r="F165" s="5">
        <v>576.20370370370358</v>
      </c>
      <c r="G165" s="9">
        <f t="shared" si="8"/>
        <v>0.99582837859553286</v>
      </c>
      <c r="H165">
        <v>498.4</v>
      </c>
      <c r="I165" s="5">
        <v>574.79797979797979</v>
      </c>
      <c r="J165" s="9">
        <f t="shared" si="9"/>
        <v>0.86708725068095949</v>
      </c>
      <c r="K165">
        <v>547.5</v>
      </c>
      <c r="L165" s="5">
        <v>575.56603773584902</v>
      </c>
      <c r="M165" s="9">
        <f t="shared" si="10"/>
        <v>0.9512375020488445</v>
      </c>
      <c r="O165">
        <v>92</v>
      </c>
      <c r="P165">
        <v>0.86545000000000005</v>
      </c>
    </row>
    <row r="166" spans="1:16" x14ac:dyDescent="0.25">
      <c r="A166" s="3">
        <v>43469</v>
      </c>
      <c r="E166">
        <v>619.5</v>
      </c>
      <c r="F166" s="5">
        <v>576</v>
      </c>
      <c r="G166" s="9">
        <f t="shared" si="8"/>
        <v>1.0755208333333333</v>
      </c>
      <c r="H166">
        <v>503.8</v>
      </c>
      <c r="I166" s="5">
        <v>573.93939393939399</v>
      </c>
      <c r="J166" s="9">
        <f t="shared" si="9"/>
        <v>0.87779303062302005</v>
      </c>
      <c r="K166">
        <v>534.5</v>
      </c>
      <c r="L166" s="5">
        <v>575</v>
      </c>
      <c r="M166" s="9">
        <f t="shared" si="10"/>
        <v>0.92956521739130438</v>
      </c>
      <c r="O166">
        <v>93</v>
      </c>
      <c r="P166">
        <v>0.87675000000000003</v>
      </c>
    </row>
    <row r="167" spans="1:16" x14ac:dyDescent="0.25">
      <c r="A167" s="3">
        <v>43470</v>
      </c>
      <c r="E167">
        <v>506.1</v>
      </c>
      <c r="F167" s="5">
        <v>575.20000000000005</v>
      </c>
      <c r="G167" s="9">
        <f t="shared" si="8"/>
        <v>0.87986787204450623</v>
      </c>
      <c r="H167">
        <v>518.29999999999995</v>
      </c>
      <c r="I167" s="5">
        <v>574.78048780487802</v>
      </c>
      <c r="J167" s="9">
        <f t="shared" si="9"/>
        <v>0.9017355512178562</v>
      </c>
      <c r="K167">
        <v>542.79999999999995</v>
      </c>
      <c r="L167" s="5">
        <v>575.49295774647885</v>
      </c>
      <c r="M167" s="9">
        <f t="shared" si="10"/>
        <v>0.94319138521781687</v>
      </c>
      <c r="O167">
        <v>94</v>
      </c>
      <c r="P167">
        <v>0.86258999999999997</v>
      </c>
    </row>
    <row r="168" spans="1:16" x14ac:dyDescent="0.25">
      <c r="A168" s="3">
        <v>43471</v>
      </c>
      <c r="E168">
        <v>550.29999999999995</v>
      </c>
      <c r="F168" s="5">
        <v>761.42857142857144</v>
      </c>
      <c r="G168" s="9">
        <f t="shared" si="8"/>
        <v>0.72272045028142584</v>
      </c>
      <c r="H168">
        <v>540.20000000000005</v>
      </c>
      <c r="I168" s="5">
        <v>574.95238095238096</v>
      </c>
      <c r="J168" s="9">
        <f t="shared" si="9"/>
        <v>0.93955607089614057</v>
      </c>
      <c r="K168">
        <v>536.5</v>
      </c>
      <c r="L168" s="5">
        <v>575.35885167464119</v>
      </c>
      <c r="M168" s="9">
        <f t="shared" si="10"/>
        <v>0.93246153846153845</v>
      </c>
      <c r="O168">
        <v>95</v>
      </c>
      <c r="P168">
        <v>0.84479000000000004</v>
      </c>
    </row>
    <row r="169" spans="1:16" x14ac:dyDescent="0.25">
      <c r="A169" s="3">
        <v>43472</v>
      </c>
      <c r="E169">
        <v>531</v>
      </c>
      <c r="F169" s="5">
        <v>757.84810126582283</v>
      </c>
      <c r="G169" s="9">
        <f t="shared" si="8"/>
        <v>0.70066811424753628</v>
      </c>
      <c r="H169">
        <v>516.79999999999995</v>
      </c>
      <c r="I169" s="5">
        <v>575.62189054726377</v>
      </c>
      <c r="J169" s="9">
        <f t="shared" si="9"/>
        <v>0.89781158167675001</v>
      </c>
      <c r="K169">
        <v>513.4</v>
      </c>
      <c r="L169" s="5">
        <v>576.03960396039599</v>
      </c>
      <c r="M169" s="9">
        <f t="shared" si="10"/>
        <v>0.89125816431763494</v>
      </c>
      <c r="O169">
        <v>96</v>
      </c>
      <c r="P169">
        <v>0.82991000000000004</v>
      </c>
    </row>
    <row r="170" spans="1:16" x14ac:dyDescent="0.25">
      <c r="A170" s="3">
        <v>43473</v>
      </c>
      <c r="E170">
        <v>542.20000000000005</v>
      </c>
      <c r="F170" s="5">
        <v>760.06172839506166</v>
      </c>
      <c r="G170" s="9">
        <f t="shared" si="8"/>
        <v>0.71336311215788206</v>
      </c>
      <c r="H170">
        <v>521.1</v>
      </c>
      <c r="I170" s="5">
        <v>576.28712871287121</v>
      </c>
      <c r="J170" s="9">
        <f t="shared" si="9"/>
        <v>0.90423674942015309</v>
      </c>
      <c r="K170">
        <v>482.4</v>
      </c>
      <c r="L170" s="5">
        <v>575.80310880829018</v>
      </c>
      <c r="M170" s="9">
        <f t="shared" si="10"/>
        <v>0.83778637631602626</v>
      </c>
      <c r="O170">
        <v>97</v>
      </c>
      <c r="P170">
        <v>0.84157000000000004</v>
      </c>
    </row>
    <row r="171" spans="1:16" x14ac:dyDescent="0.25">
      <c r="A171" s="3">
        <v>43474</v>
      </c>
      <c r="E171">
        <v>551.4</v>
      </c>
      <c r="F171" s="5">
        <v>759.01840490797554</v>
      </c>
      <c r="G171" s="9">
        <f t="shared" si="8"/>
        <v>0.72646459747817638</v>
      </c>
      <c r="H171">
        <v>516.29999999999995</v>
      </c>
      <c r="I171" s="5">
        <v>574.57711442786081</v>
      </c>
      <c r="J171" s="9">
        <f t="shared" si="9"/>
        <v>0.89857390250238089</v>
      </c>
      <c r="K171">
        <v>505.2</v>
      </c>
      <c r="L171" s="5">
        <v>575.29999999999995</v>
      </c>
      <c r="M171" s="9">
        <f t="shared" si="10"/>
        <v>0.87815053015817834</v>
      </c>
      <c r="O171">
        <v>98</v>
      </c>
      <c r="P171">
        <v>0.82186999999999999</v>
      </c>
    </row>
    <row r="172" spans="1:16" x14ac:dyDescent="0.25">
      <c r="A172" s="3">
        <v>43475</v>
      </c>
      <c r="E172">
        <v>546.5</v>
      </c>
      <c r="F172" s="5">
        <v>761.30434782608688</v>
      </c>
      <c r="G172" s="9">
        <f t="shared" si="8"/>
        <v>0.71784694460308407</v>
      </c>
      <c r="H172">
        <v>512.5</v>
      </c>
      <c r="I172" s="5">
        <v>573.86138613861385</v>
      </c>
      <c r="J172" s="9">
        <f t="shared" si="9"/>
        <v>0.89307280883367846</v>
      </c>
      <c r="K172">
        <v>480.8</v>
      </c>
      <c r="L172" s="5">
        <v>575.47368421052636</v>
      </c>
      <c r="M172" s="9">
        <f t="shared" si="10"/>
        <v>0.8354856411194439</v>
      </c>
      <c r="O172">
        <v>99</v>
      </c>
      <c r="P172">
        <v>0.81832000000000005</v>
      </c>
    </row>
    <row r="173" spans="1:16" x14ac:dyDescent="0.25">
      <c r="A173" s="3">
        <v>43476</v>
      </c>
      <c r="E173">
        <v>582.6</v>
      </c>
      <c r="F173" s="5">
        <v>758.05882352941182</v>
      </c>
      <c r="G173" s="9">
        <f t="shared" si="8"/>
        <v>0.76854194149142541</v>
      </c>
      <c r="H173">
        <v>543.29999999999995</v>
      </c>
      <c r="I173" s="5">
        <v>575.35545023696682</v>
      </c>
      <c r="J173" s="9">
        <f t="shared" si="9"/>
        <v>0.94428583196046123</v>
      </c>
      <c r="K173">
        <v>501.3</v>
      </c>
      <c r="L173" s="5">
        <v>576.16161616161617</v>
      </c>
      <c r="M173" s="9">
        <f t="shared" si="10"/>
        <v>0.87006837307152873</v>
      </c>
      <c r="O173">
        <v>100</v>
      </c>
      <c r="P173">
        <v>0.80925999999999998</v>
      </c>
    </row>
    <row r="174" spans="1:16" x14ac:dyDescent="0.25">
      <c r="A174" s="3">
        <v>43477</v>
      </c>
      <c r="E174">
        <v>564.1</v>
      </c>
      <c r="F174" s="5">
        <v>761.02409638554218</v>
      </c>
      <c r="G174" s="9">
        <f t="shared" si="8"/>
        <v>0.74123802738858546</v>
      </c>
      <c r="H174">
        <v>519.9</v>
      </c>
      <c r="I174" s="5">
        <v>574.92537313432842</v>
      </c>
      <c r="J174" s="9">
        <f t="shared" si="9"/>
        <v>0.90429127725856684</v>
      </c>
      <c r="K174">
        <v>512</v>
      </c>
      <c r="L174" s="5">
        <v>574.5273631840796</v>
      </c>
      <c r="M174" s="9">
        <f t="shared" si="10"/>
        <v>0.89116730169726355</v>
      </c>
      <c r="O174">
        <v>101</v>
      </c>
      <c r="P174">
        <v>0.81184999999999996</v>
      </c>
    </row>
    <row r="175" spans="1:16" x14ac:dyDescent="0.25">
      <c r="A175" s="3">
        <v>43478</v>
      </c>
      <c r="E175">
        <v>568.29999999999995</v>
      </c>
      <c r="F175" s="5">
        <v>758.37349397590367</v>
      </c>
      <c r="G175" s="9">
        <f t="shared" si="8"/>
        <v>0.74936690761776137</v>
      </c>
      <c r="H175">
        <v>516.1</v>
      </c>
      <c r="I175" s="5">
        <v>574.43349753694588</v>
      </c>
      <c r="J175" s="9">
        <f t="shared" si="9"/>
        <v>0.89845039018952055</v>
      </c>
      <c r="K175">
        <v>493.8</v>
      </c>
      <c r="L175" s="5">
        <v>573.81188118811872</v>
      </c>
      <c r="M175" s="9">
        <f t="shared" si="10"/>
        <v>0.86056077991545177</v>
      </c>
      <c r="O175">
        <v>102</v>
      </c>
      <c r="P175">
        <v>0.81320000000000003</v>
      </c>
    </row>
    <row r="176" spans="1:16" x14ac:dyDescent="0.25">
      <c r="A176" s="3">
        <v>43479</v>
      </c>
      <c r="E176">
        <v>550.29999999999995</v>
      </c>
      <c r="F176" s="5">
        <v>758.93749999999989</v>
      </c>
      <c r="G176" s="9">
        <f t="shared" si="8"/>
        <v>0.72509264596887102</v>
      </c>
      <c r="H176">
        <v>527.29999999999995</v>
      </c>
      <c r="I176" s="5">
        <v>574.09523809523807</v>
      </c>
      <c r="J176" s="9">
        <f t="shared" si="9"/>
        <v>0.91848871930988718</v>
      </c>
      <c r="K176">
        <v>493.9</v>
      </c>
      <c r="L176" s="5">
        <v>573.6</v>
      </c>
      <c r="M176" s="9">
        <f t="shared" si="10"/>
        <v>0.86105299860529982</v>
      </c>
      <c r="O176">
        <v>103</v>
      </c>
      <c r="P176">
        <v>0.84070999999999996</v>
      </c>
    </row>
    <row r="177" spans="1:16" x14ac:dyDescent="0.25">
      <c r="A177" s="3">
        <v>43480</v>
      </c>
      <c r="E177">
        <v>526.9</v>
      </c>
      <c r="F177" s="5">
        <v>759.0967741935483</v>
      </c>
      <c r="G177" s="9">
        <f t="shared" si="8"/>
        <v>0.69411439741628422</v>
      </c>
      <c r="H177">
        <v>500.7</v>
      </c>
      <c r="I177" s="5">
        <v>573.75634517766491</v>
      </c>
      <c r="J177" s="9">
        <f t="shared" si="9"/>
        <v>0.87267008758736631</v>
      </c>
      <c r="K177">
        <v>479.5</v>
      </c>
      <c r="L177" s="5">
        <v>573.81188118811872</v>
      </c>
      <c r="M177" s="9">
        <f t="shared" si="10"/>
        <v>0.83563972047278079</v>
      </c>
      <c r="O177">
        <v>104</v>
      </c>
      <c r="P177">
        <v>0.83123000000000002</v>
      </c>
    </row>
    <row r="178" spans="1:16" x14ac:dyDescent="0.25">
      <c r="A178" s="3">
        <v>43481</v>
      </c>
      <c r="E178">
        <v>513.9</v>
      </c>
      <c r="F178" s="5">
        <v>757.98701298701292</v>
      </c>
      <c r="G178" s="9">
        <f t="shared" si="8"/>
        <v>0.67797995373939868</v>
      </c>
      <c r="H178">
        <v>509.5</v>
      </c>
      <c r="I178" s="5">
        <v>574.67661691542287</v>
      </c>
      <c r="J178" s="9">
        <f t="shared" si="9"/>
        <v>0.88658557700631979</v>
      </c>
      <c r="K178">
        <v>495.6</v>
      </c>
      <c r="L178" s="5">
        <v>575.85</v>
      </c>
      <c r="M178" s="9">
        <f t="shared" si="10"/>
        <v>0.86064079187288356</v>
      </c>
      <c r="O178">
        <v>105</v>
      </c>
      <c r="P178">
        <v>0.82540000000000002</v>
      </c>
    </row>
    <row r="179" spans="1:16" x14ac:dyDescent="0.25">
      <c r="A179" s="3">
        <v>43482</v>
      </c>
      <c r="E179">
        <v>515.6</v>
      </c>
      <c r="F179" s="5">
        <v>761.17647058823525</v>
      </c>
      <c r="G179" s="9">
        <f t="shared" si="8"/>
        <v>0.67737248840803721</v>
      </c>
      <c r="H179">
        <v>520.79999999999995</v>
      </c>
      <c r="I179" s="5">
        <v>574.73170731707319</v>
      </c>
      <c r="J179" s="9">
        <f t="shared" si="9"/>
        <v>0.90616194194534028</v>
      </c>
      <c r="K179">
        <v>477.2</v>
      </c>
      <c r="L179" s="5">
        <v>574.50777202072538</v>
      </c>
      <c r="M179" s="9">
        <f t="shared" si="10"/>
        <v>0.8306240981240981</v>
      </c>
      <c r="O179">
        <v>106</v>
      </c>
      <c r="P179">
        <v>0.82316999999999996</v>
      </c>
    </row>
    <row r="180" spans="1:16" x14ac:dyDescent="0.25">
      <c r="A180" s="3">
        <v>43483</v>
      </c>
      <c r="E180">
        <v>508</v>
      </c>
      <c r="F180" s="5">
        <v>761.93333333333339</v>
      </c>
      <c r="G180" s="9">
        <f t="shared" si="8"/>
        <v>0.66672499781258199</v>
      </c>
      <c r="H180">
        <v>518.4</v>
      </c>
      <c r="I180" s="5">
        <v>574.85436893203882</v>
      </c>
      <c r="J180" s="9">
        <f t="shared" si="9"/>
        <v>0.9017936159432528</v>
      </c>
      <c r="K180">
        <v>499.1</v>
      </c>
      <c r="L180" s="5">
        <v>575.07317073170736</v>
      </c>
      <c r="M180" s="9">
        <f t="shared" si="10"/>
        <v>0.86788955806260071</v>
      </c>
      <c r="O180">
        <v>107</v>
      </c>
      <c r="P180">
        <v>0.80993999999999999</v>
      </c>
    </row>
    <row r="181" spans="1:16" x14ac:dyDescent="0.25">
      <c r="A181" s="3">
        <v>43484</v>
      </c>
      <c r="E181">
        <v>540.20000000000005</v>
      </c>
      <c r="F181" s="5">
        <v>762.02531645569616</v>
      </c>
      <c r="G181" s="9">
        <f t="shared" si="8"/>
        <v>0.70890033222591375</v>
      </c>
      <c r="H181">
        <v>521</v>
      </c>
      <c r="I181" s="5">
        <v>574.46078431372553</v>
      </c>
      <c r="J181" s="9">
        <f t="shared" si="9"/>
        <v>0.90693745200102394</v>
      </c>
      <c r="K181">
        <v>472.8</v>
      </c>
      <c r="L181" s="5">
        <v>576.26262626262621</v>
      </c>
      <c r="M181" s="9">
        <f t="shared" si="10"/>
        <v>0.82045924627519728</v>
      </c>
      <c r="O181">
        <v>108</v>
      </c>
      <c r="P181">
        <v>0.83170999999999995</v>
      </c>
    </row>
    <row r="182" spans="1:16" x14ac:dyDescent="0.25">
      <c r="A182" s="3">
        <v>43485</v>
      </c>
      <c r="E182">
        <v>549.6</v>
      </c>
      <c r="F182" s="5">
        <v>760.25</v>
      </c>
      <c r="G182" s="9">
        <f t="shared" si="8"/>
        <v>0.72292009207497532</v>
      </c>
      <c r="H182">
        <v>524.29999999999995</v>
      </c>
      <c r="I182" s="5">
        <v>574.31372549019602</v>
      </c>
      <c r="J182" s="9">
        <f t="shared" si="9"/>
        <v>0.91291567087743264</v>
      </c>
      <c r="K182">
        <v>462.1</v>
      </c>
      <c r="L182" s="5">
        <v>575.20833333333337</v>
      </c>
      <c r="M182" s="9">
        <f t="shared" si="10"/>
        <v>0.80336110105034408</v>
      </c>
      <c r="O182">
        <v>109</v>
      </c>
      <c r="P182">
        <v>0.80271000000000003</v>
      </c>
    </row>
    <row r="183" spans="1:16" x14ac:dyDescent="0.25">
      <c r="A183" s="3">
        <v>43486</v>
      </c>
      <c r="E183">
        <v>516.6</v>
      </c>
      <c r="F183" s="5">
        <v>760.13071895424832</v>
      </c>
      <c r="G183" s="9">
        <f t="shared" si="8"/>
        <v>0.67961994840928641</v>
      </c>
      <c r="H183">
        <v>508.8</v>
      </c>
      <c r="I183" s="5">
        <v>574.21319796954322</v>
      </c>
      <c r="J183" s="9">
        <f t="shared" si="9"/>
        <v>0.886082036775106</v>
      </c>
      <c r="K183">
        <v>438.5</v>
      </c>
      <c r="L183" s="5">
        <v>576.0846560846561</v>
      </c>
      <c r="M183" s="9">
        <f t="shared" si="10"/>
        <v>0.76117285084496689</v>
      </c>
      <c r="O183">
        <v>110</v>
      </c>
      <c r="P183">
        <v>0.81145999999999996</v>
      </c>
    </row>
    <row r="184" spans="1:16" x14ac:dyDescent="0.25">
      <c r="A184" s="3">
        <v>43487</v>
      </c>
      <c r="E184">
        <v>534.29999999999995</v>
      </c>
      <c r="F184" s="5">
        <v>760.69620253164555</v>
      </c>
      <c r="G184" s="9">
        <f t="shared" si="8"/>
        <v>0.70238289375155993</v>
      </c>
      <c r="H184">
        <v>491.1</v>
      </c>
      <c r="I184" s="5">
        <v>574.94845360824752</v>
      </c>
      <c r="J184" s="9">
        <f t="shared" si="9"/>
        <v>0.85416352877891333</v>
      </c>
      <c r="K184">
        <v>462.4</v>
      </c>
      <c r="L184" s="5">
        <v>574.61139896373061</v>
      </c>
      <c r="M184" s="9">
        <f t="shared" si="10"/>
        <v>0.80471776375112702</v>
      </c>
      <c r="O184">
        <v>111</v>
      </c>
      <c r="P184">
        <v>0.81069999999999998</v>
      </c>
    </row>
    <row r="185" spans="1:16" x14ac:dyDescent="0.25">
      <c r="A185" s="3">
        <v>43488</v>
      </c>
      <c r="E185">
        <v>539.9</v>
      </c>
      <c r="F185" s="5">
        <v>757.73584905660368</v>
      </c>
      <c r="G185" s="9">
        <f t="shared" si="8"/>
        <v>0.71251743027888448</v>
      </c>
      <c r="H185">
        <v>460</v>
      </c>
      <c r="I185" s="5">
        <v>575.64245810055866</v>
      </c>
      <c r="J185" s="9">
        <f t="shared" si="9"/>
        <v>0.7991071428571429</v>
      </c>
      <c r="K185">
        <v>462.9</v>
      </c>
      <c r="L185" s="5">
        <v>576.1025641025642</v>
      </c>
      <c r="M185" s="9">
        <f t="shared" si="10"/>
        <v>0.80350275948014938</v>
      </c>
      <c r="O185">
        <v>112</v>
      </c>
      <c r="P185">
        <v>0.79147000000000001</v>
      </c>
    </row>
    <row r="186" spans="1:16" x14ac:dyDescent="0.25">
      <c r="A186" s="3">
        <v>43489</v>
      </c>
      <c r="E186">
        <v>537.20000000000005</v>
      </c>
      <c r="F186" s="5">
        <v>762.29299363057316</v>
      </c>
      <c r="G186" s="9">
        <f t="shared" si="8"/>
        <v>0.7047159090909092</v>
      </c>
      <c r="H186">
        <v>462.8</v>
      </c>
      <c r="I186" s="5">
        <v>573.64130434782601</v>
      </c>
      <c r="J186" s="9">
        <f t="shared" si="9"/>
        <v>0.80677593557555671</v>
      </c>
      <c r="K186">
        <v>443</v>
      </c>
      <c r="L186" s="5">
        <v>576.11702127659578</v>
      </c>
      <c r="M186" s="9">
        <f t="shared" si="10"/>
        <v>0.76894100267749976</v>
      </c>
      <c r="O186">
        <v>113</v>
      </c>
      <c r="P186">
        <v>0.77400999999999998</v>
      </c>
    </row>
    <row r="187" spans="1:16" x14ac:dyDescent="0.25">
      <c r="A187" s="3">
        <v>43490</v>
      </c>
      <c r="E187">
        <v>540.70000000000005</v>
      </c>
      <c r="F187" s="5">
        <v>760.06369426751587</v>
      </c>
      <c r="G187" s="9">
        <f t="shared" si="8"/>
        <v>0.71138774826112472</v>
      </c>
      <c r="H187">
        <v>461.1</v>
      </c>
      <c r="I187" s="5">
        <v>575</v>
      </c>
      <c r="J187" s="9">
        <f t="shared" si="9"/>
        <v>0.80191304347826087</v>
      </c>
      <c r="K187">
        <v>448.6</v>
      </c>
      <c r="L187" s="5">
        <v>576.0846560846561</v>
      </c>
      <c r="M187" s="9">
        <f t="shared" si="10"/>
        <v>0.77870499632623069</v>
      </c>
      <c r="O187">
        <v>114</v>
      </c>
      <c r="P187">
        <v>0.79745999999999995</v>
      </c>
    </row>
    <row r="188" spans="1:16" x14ac:dyDescent="0.25">
      <c r="A188" s="3">
        <v>43491</v>
      </c>
      <c r="E188">
        <v>538.79999999999995</v>
      </c>
      <c r="F188" s="5">
        <v>759</v>
      </c>
      <c r="G188" s="9">
        <f t="shared" si="8"/>
        <v>0.70988142292490108</v>
      </c>
      <c r="H188">
        <v>452.9</v>
      </c>
      <c r="I188" s="5">
        <v>576.27777777777771</v>
      </c>
      <c r="J188" s="9">
        <f t="shared" si="9"/>
        <v>0.78590571676467758</v>
      </c>
      <c r="K188">
        <v>446.3</v>
      </c>
      <c r="L188" s="5">
        <v>576.27659574468089</v>
      </c>
      <c r="M188" s="9">
        <f t="shared" si="10"/>
        <v>0.77445449510799336</v>
      </c>
      <c r="O188">
        <v>115</v>
      </c>
      <c r="P188">
        <v>0.78183999999999998</v>
      </c>
    </row>
    <row r="189" spans="1:16" x14ac:dyDescent="0.25">
      <c r="A189" s="3">
        <v>43492</v>
      </c>
      <c r="E189">
        <v>533.20000000000005</v>
      </c>
      <c r="F189" s="5">
        <v>760.50955414012731</v>
      </c>
      <c r="G189" s="9">
        <f t="shared" si="8"/>
        <v>0.70110887772194319</v>
      </c>
      <c r="H189">
        <v>457</v>
      </c>
      <c r="I189" s="5">
        <v>576.36871508379886</v>
      </c>
      <c r="J189" s="9">
        <f t="shared" si="9"/>
        <v>0.79289522147911218</v>
      </c>
      <c r="K189">
        <v>443</v>
      </c>
      <c r="L189" s="5">
        <v>576.48936170212767</v>
      </c>
      <c r="M189" s="9">
        <f t="shared" si="10"/>
        <v>0.76844436242849234</v>
      </c>
      <c r="O189">
        <v>116</v>
      </c>
      <c r="P189">
        <v>0.77156000000000002</v>
      </c>
    </row>
    <row r="190" spans="1:16" x14ac:dyDescent="0.25">
      <c r="A190" s="3">
        <v>43493</v>
      </c>
      <c r="E190">
        <v>525</v>
      </c>
      <c r="F190" s="5">
        <v>760.64935064935071</v>
      </c>
      <c r="G190" s="9">
        <f t="shared" si="8"/>
        <v>0.69019976096977975</v>
      </c>
      <c r="H190">
        <v>445.9</v>
      </c>
      <c r="I190" s="5">
        <v>573.50282485875709</v>
      </c>
      <c r="J190" s="9">
        <f t="shared" si="9"/>
        <v>0.77750270909270014</v>
      </c>
      <c r="K190">
        <v>468.3</v>
      </c>
      <c r="L190" s="5">
        <v>575.4591836734694</v>
      </c>
      <c r="M190" s="9">
        <f t="shared" si="10"/>
        <v>0.81378491000975262</v>
      </c>
      <c r="O190">
        <v>117</v>
      </c>
      <c r="P190">
        <v>0.77131000000000005</v>
      </c>
    </row>
    <row r="191" spans="1:16" x14ac:dyDescent="0.25">
      <c r="A191" s="3">
        <v>43494</v>
      </c>
      <c r="E191">
        <v>511.6</v>
      </c>
      <c r="F191" s="5">
        <v>759.93377483443703</v>
      </c>
      <c r="G191" s="9">
        <f t="shared" si="8"/>
        <v>0.67321655773420486</v>
      </c>
      <c r="H191">
        <v>446.4</v>
      </c>
      <c r="I191" s="5">
        <v>573.85474860335194</v>
      </c>
      <c r="J191" s="9">
        <f t="shared" si="9"/>
        <v>0.77789719626168219</v>
      </c>
      <c r="K191">
        <v>462.1</v>
      </c>
      <c r="L191" s="5">
        <v>576.14583333333337</v>
      </c>
      <c r="M191" s="9">
        <f t="shared" si="10"/>
        <v>0.80205387814138496</v>
      </c>
      <c r="O191">
        <v>118</v>
      </c>
      <c r="P191">
        <v>0.76466999999999996</v>
      </c>
    </row>
    <row r="192" spans="1:16" x14ac:dyDescent="0.25">
      <c r="A192" s="3">
        <v>43495</v>
      </c>
      <c r="E192">
        <v>508.6</v>
      </c>
      <c r="F192" s="5">
        <v>761.31578947368428</v>
      </c>
      <c r="G192" s="9">
        <f t="shared" si="8"/>
        <v>0.66805392326304869</v>
      </c>
      <c r="H192">
        <v>445</v>
      </c>
      <c r="I192" s="5">
        <v>575.86592178770945</v>
      </c>
      <c r="J192" s="9">
        <f t="shared" si="9"/>
        <v>0.77274932091579362</v>
      </c>
      <c r="K192">
        <v>433.3</v>
      </c>
      <c r="L192" s="5">
        <v>576.01092896174862</v>
      </c>
      <c r="M192" s="9">
        <f t="shared" si="10"/>
        <v>0.75224267147329482</v>
      </c>
      <c r="O192">
        <v>119</v>
      </c>
      <c r="P192">
        <v>0.74892999999999998</v>
      </c>
    </row>
    <row r="193" spans="1:16" x14ac:dyDescent="0.25">
      <c r="A193" s="3">
        <v>43496</v>
      </c>
      <c r="E193">
        <v>527.20000000000005</v>
      </c>
      <c r="F193" s="5">
        <v>760.57324840764318</v>
      </c>
      <c r="G193" s="9">
        <f t="shared" si="8"/>
        <v>0.69316137676911505</v>
      </c>
      <c r="H193">
        <v>459.1</v>
      </c>
      <c r="I193" s="5">
        <v>575.29729729729729</v>
      </c>
      <c r="J193" s="9">
        <f t="shared" si="9"/>
        <v>0.79802217419900412</v>
      </c>
      <c r="K193">
        <v>454.1</v>
      </c>
      <c r="L193" s="5">
        <v>575.95744680851067</v>
      </c>
      <c r="M193" s="9">
        <f t="shared" si="10"/>
        <v>0.78842630217953458</v>
      </c>
      <c r="O193">
        <v>120</v>
      </c>
      <c r="P193">
        <v>0.75807000000000002</v>
      </c>
    </row>
    <row r="194" spans="1:16" x14ac:dyDescent="0.25">
      <c r="A194" s="3">
        <v>43497</v>
      </c>
      <c r="E194">
        <v>529.29999999999995</v>
      </c>
      <c r="F194" s="5">
        <v>757.89808917197456</v>
      </c>
      <c r="G194" s="9">
        <f t="shared" si="8"/>
        <v>0.69837885536599709</v>
      </c>
      <c r="H194">
        <v>427.7</v>
      </c>
      <c r="I194" s="5">
        <v>573.69942196531792</v>
      </c>
      <c r="J194" s="9">
        <f t="shared" si="9"/>
        <v>0.74551234256926946</v>
      </c>
      <c r="K194">
        <v>447.9</v>
      </c>
      <c r="L194" s="5">
        <v>574.75138121546956</v>
      </c>
      <c r="M194" s="9">
        <f t="shared" si="10"/>
        <v>0.77929347303662411</v>
      </c>
      <c r="O194">
        <v>121</v>
      </c>
      <c r="P194">
        <v>0.74536000000000002</v>
      </c>
    </row>
    <row r="195" spans="1:16" x14ac:dyDescent="0.25">
      <c r="A195" s="3">
        <v>43498</v>
      </c>
      <c r="E195">
        <v>514.1</v>
      </c>
      <c r="F195" s="5">
        <v>762.4503311258278</v>
      </c>
      <c r="G195" s="9">
        <f t="shared" ref="G195:G258" si="11">+E195/F195</f>
        <v>0.67427343003561191</v>
      </c>
      <c r="H195">
        <v>434.3</v>
      </c>
      <c r="I195" s="5">
        <v>575.48022598870057</v>
      </c>
      <c r="J195" s="9">
        <f t="shared" ref="J195:J258" si="12">+H195/I195</f>
        <v>0.75467406243864132</v>
      </c>
      <c r="K195">
        <v>455.6</v>
      </c>
      <c r="L195" s="5">
        <v>575.32967032967031</v>
      </c>
      <c r="M195" s="9">
        <f t="shared" si="10"/>
        <v>0.79189380192913772</v>
      </c>
      <c r="O195">
        <v>122</v>
      </c>
      <c r="P195">
        <v>0.72585999999999995</v>
      </c>
    </row>
    <row r="196" spans="1:16" x14ac:dyDescent="0.25">
      <c r="A196" s="3">
        <v>43499</v>
      </c>
      <c r="E196">
        <v>517</v>
      </c>
      <c r="F196" s="5">
        <v>758.63636363636363</v>
      </c>
      <c r="G196" s="9">
        <f t="shared" si="11"/>
        <v>0.68148591971240269</v>
      </c>
      <c r="H196">
        <v>425.7</v>
      </c>
      <c r="I196" s="5">
        <v>575.64971751412429</v>
      </c>
      <c r="J196" s="9">
        <f t="shared" si="12"/>
        <v>0.73951221905977027</v>
      </c>
      <c r="K196">
        <v>475.8</v>
      </c>
      <c r="L196" s="5">
        <v>574.17989417989418</v>
      </c>
      <c r="M196" s="9">
        <f t="shared" si="10"/>
        <v>0.8286601548101733</v>
      </c>
      <c r="O196">
        <v>123</v>
      </c>
      <c r="P196">
        <v>0.72272999999999998</v>
      </c>
    </row>
    <row r="197" spans="1:16" x14ac:dyDescent="0.25">
      <c r="A197" s="3">
        <v>43500</v>
      </c>
      <c r="E197">
        <v>487.5</v>
      </c>
      <c r="F197" s="5">
        <v>761.43835616438366</v>
      </c>
      <c r="G197" s="9">
        <f t="shared" si="11"/>
        <v>0.64023567509220103</v>
      </c>
      <c r="H197">
        <v>415.6</v>
      </c>
      <c r="I197" s="5">
        <v>574.16184971098266</v>
      </c>
      <c r="J197" s="9">
        <f t="shared" si="12"/>
        <v>0.72383771267492203</v>
      </c>
      <c r="K197">
        <v>463.9</v>
      </c>
      <c r="L197" s="5">
        <v>575.13227513227514</v>
      </c>
      <c r="M197" s="9">
        <f t="shared" si="10"/>
        <v>0.80659705611775523</v>
      </c>
      <c r="O197">
        <v>124</v>
      </c>
      <c r="P197">
        <v>0.71848000000000001</v>
      </c>
    </row>
    <row r="198" spans="1:16" x14ac:dyDescent="0.25">
      <c r="A198" s="3">
        <v>43501</v>
      </c>
      <c r="E198">
        <v>485.1</v>
      </c>
      <c r="F198" s="5">
        <v>759.38775510204084</v>
      </c>
      <c r="G198" s="9">
        <f t="shared" si="11"/>
        <v>0.63880408492340768</v>
      </c>
      <c r="H198">
        <v>355.8</v>
      </c>
      <c r="I198" s="5">
        <v>576.22516556291396</v>
      </c>
      <c r="J198" s="9">
        <f t="shared" si="12"/>
        <v>0.61746695782094008</v>
      </c>
      <c r="K198">
        <v>457.4</v>
      </c>
      <c r="L198" s="5">
        <v>575.02673796791441</v>
      </c>
      <c r="M198" s="9">
        <f t="shared" ref="M198:M261" si="13">+K198/L198</f>
        <v>0.79544127220310612</v>
      </c>
      <c r="O198">
        <v>125</v>
      </c>
      <c r="P198">
        <v>0.71867999999999999</v>
      </c>
    </row>
    <row r="199" spans="1:16" x14ac:dyDescent="0.25">
      <c r="A199" s="3">
        <v>43502</v>
      </c>
      <c r="E199">
        <v>474.2</v>
      </c>
      <c r="F199" s="5">
        <v>762.01388888888891</v>
      </c>
      <c r="G199" s="9">
        <f t="shared" si="11"/>
        <v>0.62229836872322974</v>
      </c>
      <c r="H199">
        <v>424.7</v>
      </c>
      <c r="I199" s="5">
        <v>576.14525139664806</v>
      </c>
      <c r="J199" s="9">
        <f t="shared" si="12"/>
        <v>0.73714050227867733</v>
      </c>
      <c r="K199">
        <v>486.6</v>
      </c>
      <c r="L199" s="5">
        <v>574.04040404040404</v>
      </c>
      <c r="M199" s="9">
        <f t="shared" si="13"/>
        <v>0.84767552349111386</v>
      </c>
      <c r="O199">
        <v>126</v>
      </c>
      <c r="P199">
        <v>0.72950000000000004</v>
      </c>
    </row>
    <row r="200" spans="1:16" x14ac:dyDescent="0.25">
      <c r="A200" s="3">
        <v>43503</v>
      </c>
      <c r="E200">
        <v>481</v>
      </c>
      <c r="F200" s="5">
        <v>759.31506849315065</v>
      </c>
      <c r="G200" s="9">
        <f t="shared" si="11"/>
        <v>0.63346563232906372</v>
      </c>
      <c r="H200">
        <v>421.5</v>
      </c>
      <c r="I200" s="5">
        <v>574.82758620689663</v>
      </c>
      <c r="J200" s="9">
        <f t="shared" si="12"/>
        <v>0.73326334733053378</v>
      </c>
      <c r="K200">
        <v>468.2</v>
      </c>
      <c r="L200" s="5">
        <v>574.32989690721649</v>
      </c>
      <c r="M200" s="9">
        <f t="shared" si="13"/>
        <v>0.81521091366002507</v>
      </c>
      <c r="O200">
        <v>127</v>
      </c>
      <c r="P200">
        <v>0.71782999999999997</v>
      </c>
    </row>
    <row r="201" spans="1:16" x14ac:dyDescent="0.25">
      <c r="A201" s="3">
        <v>43504</v>
      </c>
      <c r="E201">
        <v>474.5</v>
      </c>
      <c r="F201" s="5">
        <v>760.20833333333337</v>
      </c>
      <c r="G201" s="9">
        <f t="shared" si="11"/>
        <v>0.62417100575500128</v>
      </c>
      <c r="H201">
        <v>391</v>
      </c>
      <c r="I201" s="5">
        <v>575.34161490683221</v>
      </c>
      <c r="J201" s="9">
        <f t="shared" si="12"/>
        <v>0.67959624311778055</v>
      </c>
      <c r="K201">
        <v>480.2</v>
      </c>
      <c r="L201" s="5">
        <v>576.15</v>
      </c>
      <c r="M201" s="9">
        <f t="shared" si="13"/>
        <v>0.83346350776707456</v>
      </c>
      <c r="O201">
        <v>128</v>
      </c>
      <c r="P201">
        <v>0.71509</v>
      </c>
    </row>
    <row r="202" spans="1:16" x14ac:dyDescent="0.25">
      <c r="A202" s="3">
        <v>43505</v>
      </c>
      <c r="E202">
        <v>502.2</v>
      </c>
      <c r="F202" s="5">
        <v>759.39189189189199</v>
      </c>
      <c r="G202" s="9">
        <f t="shared" si="11"/>
        <v>0.66131862265326091</v>
      </c>
      <c r="H202">
        <v>406.8</v>
      </c>
      <c r="I202" s="5">
        <v>573.66863905325442</v>
      </c>
      <c r="J202" s="9">
        <f t="shared" si="12"/>
        <v>0.70912016503352249</v>
      </c>
      <c r="K202">
        <v>482.1</v>
      </c>
      <c r="L202" s="5">
        <v>575.48223350253807</v>
      </c>
      <c r="M202" s="9">
        <f t="shared" si="13"/>
        <v>0.83773220428684847</v>
      </c>
      <c r="O202">
        <v>129</v>
      </c>
      <c r="P202">
        <v>0.70025999999999999</v>
      </c>
    </row>
    <row r="203" spans="1:16" x14ac:dyDescent="0.25">
      <c r="A203" s="3">
        <v>43506</v>
      </c>
      <c r="E203">
        <v>478.1</v>
      </c>
      <c r="F203" s="5">
        <v>762.20689655172418</v>
      </c>
      <c r="G203" s="9">
        <f t="shared" si="11"/>
        <v>0.62725750995294971</v>
      </c>
      <c r="H203">
        <v>371.4</v>
      </c>
      <c r="I203" s="5">
        <v>573.75796178343944</v>
      </c>
      <c r="J203" s="9">
        <f t="shared" si="12"/>
        <v>0.6473112788632327</v>
      </c>
      <c r="K203">
        <v>463.3</v>
      </c>
      <c r="L203" s="5">
        <v>574.28571428571433</v>
      </c>
      <c r="M203" s="9">
        <f t="shared" si="13"/>
        <v>0.80674129353233826</v>
      </c>
      <c r="O203">
        <v>130</v>
      </c>
      <c r="P203">
        <v>0.70267000000000002</v>
      </c>
    </row>
    <row r="204" spans="1:16" x14ac:dyDescent="0.25">
      <c r="A204" s="3">
        <v>43507</v>
      </c>
      <c r="E204">
        <v>475.1</v>
      </c>
      <c r="F204" s="5">
        <v>762.09790209790208</v>
      </c>
      <c r="G204" s="9">
        <f t="shared" si="11"/>
        <v>0.6234107175628556</v>
      </c>
      <c r="H204">
        <v>387.1</v>
      </c>
      <c r="I204" s="5">
        <v>573.53658536585374</v>
      </c>
      <c r="J204" s="9">
        <f t="shared" si="12"/>
        <v>0.674935147778014</v>
      </c>
      <c r="K204">
        <v>477.3</v>
      </c>
      <c r="L204" s="5">
        <v>574.2783505154639</v>
      </c>
      <c r="M204" s="9">
        <f t="shared" si="13"/>
        <v>0.83113006013822821</v>
      </c>
      <c r="O204">
        <v>131</v>
      </c>
      <c r="P204">
        <v>0.70118000000000003</v>
      </c>
    </row>
    <row r="205" spans="1:16" x14ac:dyDescent="0.25">
      <c r="A205" s="3">
        <v>43508</v>
      </c>
      <c r="E205">
        <v>449.9</v>
      </c>
      <c r="F205" s="5">
        <v>757.59124087591238</v>
      </c>
      <c r="G205" s="9">
        <f t="shared" si="11"/>
        <v>0.59385586279988434</v>
      </c>
      <c r="H205">
        <v>384.9</v>
      </c>
      <c r="I205" s="5">
        <v>576.74846625766872</v>
      </c>
      <c r="J205" s="9">
        <f t="shared" si="12"/>
        <v>0.66736198276779057</v>
      </c>
      <c r="K205">
        <v>454.1</v>
      </c>
      <c r="L205" s="5">
        <v>574.54545454545462</v>
      </c>
      <c r="M205" s="9">
        <f t="shared" si="13"/>
        <v>0.79036392405063283</v>
      </c>
      <c r="O205">
        <v>132</v>
      </c>
      <c r="P205">
        <v>0.69235000000000002</v>
      </c>
    </row>
    <row r="206" spans="1:16" x14ac:dyDescent="0.25">
      <c r="A206" s="3">
        <v>43509</v>
      </c>
      <c r="E206">
        <v>443.7</v>
      </c>
      <c r="F206" s="5">
        <v>760.71942446043181</v>
      </c>
      <c r="G206" s="9">
        <f t="shared" si="11"/>
        <v>0.58326366559485521</v>
      </c>
      <c r="H206">
        <v>375.1</v>
      </c>
      <c r="I206" s="5">
        <v>574.84472049689441</v>
      </c>
      <c r="J206" s="9">
        <f t="shared" si="12"/>
        <v>0.65252404105888717</v>
      </c>
      <c r="K206">
        <v>449.3</v>
      </c>
      <c r="L206" s="5">
        <v>575.50802139037432</v>
      </c>
      <c r="M206" s="9">
        <f t="shared" si="13"/>
        <v>0.78070154246422596</v>
      </c>
      <c r="O206">
        <v>133</v>
      </c>
      <c r="P206">
        <v>0.65278999999999998</v>
      </c>
    </row>
    <row r="207" spans="1:16" x14ac:dyDescent="0.25">
      <c r="A207" s="3">
        <v>43510</v>
      </c>
      <c r="E207">
        <v>445.8</v>
      </c>
      <c r="F207" s="5">
        <v>759.92907801418448</v>
      </c>
      <c r="G207" s="9">
        <f t="shared" si="11"/>
        <v>0.58663369108726082</v>
      </c>
      <c r="H207">
        <v>357.2</v>
      </c>
      <c r="I207" s="5">
        <v>575.06493506493507</v>
      </c>
      <c r="J207" s="9">
        <f t="shared" si="12"/>
        <v>0.62114724480578132</v>
      </c>
      <c r="K207">
        <v>438.8</v>
      </c>
      <c r="L207" s="5">
        <v>573.70967741935476</v>
      </c>
      <c r="M207" s="9">
        <f t="shared" si="13"/>
        <v>0.76484678099522085</v>
      </c>
      <c r="O207">
        <v>134</v>
      </c>
      <c r="P207">
        <v>0.70560999999999996</v>
      </c>
    </row>
    <row r="208" spans="1:16" x14ac:dyDescent="0.25">
      <c r="A208" s="3">
        <v>43511</v>
      </c>
      <c r="E208">
        <v>440.8</v>
      </c>
      <c r="F208" s="5">
        <v>757.463768115942</v>
      </c>
      <c r="G208" s="9">
        <f t="shared" si="11"/>
        <v>0.58194202621257063</v>
      </c>
      <c r="H208">
        <v>355.4</v>
      </c>
      <c r="I208" s="5">
        <v>574.09090909090912</v>
      </c>
      <c r="J208" s="9">
        <f t="shared" si="12"/>
        <v>0.61906571654790177</v>
      </c>
      <c r="K208">
        <v>437.4</v>
      </c>
      <c r="L208" s="5">
        <v>574.78494623655911</v>
      </c>
      <c r="M208" s="9">
        <f t="shared" si="13"/>
        <v>0.76098026377326722</v>
      </c>
      <c r="O208">
        <v>135</v>
      </c>
      <c r="P208">
        <v>0.68394999999999995</v>
      </c>
    </row>
    <row r="209" spans="1:16" x14ac:dyDescent="0.25">
      <c r="A209" s="3">
        <v>43512</v>
      </c>
      <c r="E209">
        <v>436.4</v>
      </c>
      <c r="F209" s="5">
        <v>760.07194244604318</v>
      </c>
      <c r="G209" s="9">
        <f t="shared" si="11"/>
        <v>0.57415617605300517</v>
      </c>
      <c r="H209">
        <v>351.2</v>
      </c>
      <c r="I209" s="5">
        <v>574.74025974025972</v>
      </c>
      <c r="J209" s="9">
        <f t="shared" si="12"/>
        <v>0.61105863744209699</v>
      </c>
      <c r="K209">
        <v>437.4</v>
      </c>
      <c r="L209" s="5">
        <v>576.48648648648646</v>
      </c>
      <c r="M209" s="9">
        <f t="shared" si="13"/>
        <v>0.75873417721518988</v>
      </c>
      <c r="O209">
        <v>136</v>
      </c>
      <c r="P209">
        <v>0.65002000000000004</v>
      </c>
    </row>
    <row r="210" spans="1:16" x14ac:dyDescent="0.25">
      <c r="A210" s="3">
        <v>43513</v>
      </c>
      <c r="E210">
        <v>419.5</v>
      </c>
      <c r="F210" s="5">
        <v>760.22058823529414</v>
      </c>
      <c r="G210" s="9">
        <f t="shared" si="11"/>
        <v>0.55181352161717767</v>
      </c>
      <c r="H210">
        <v>335.5</v>
      </c>
      <c r="I210" s="5">
        <v>574.93243243243239</v>
      </c>
      <c r="J210" s="9">
        <f t="shared" si="12"/>
        <v>0.58354683276530739</v>
      </c>
      <c r="K210">
        <v>439.5</v>
      </c>
      <c r="L210" s="5">
        <v>574.0322580645161</v>
      </c>
      <c r="M210" s="9">
        <f t="shared" si="13"/>
        <v>0.76563641472323696</v>
      </c>
      <c r="O210">
        <v>137</v>
      </c>
      <c r="P210">
        <v>0.68566000000000005</v>
      </c>
    </row>
    <row r="211" spans="1:16" x14ac:dyDescent="0.25">
      <c r="A211" s="3">
        <v>43514</v>
      </c>
      <c r="E211">
        <v>384.7</v>
      </c>
      <c r="F211" s="5">
        <v>757.90322580645159</v>
      </c>
      <c r="G211" s="9">
        <f t="shared" si="11"/>
        <v>0.50758459246648224</v>
      </c>
      <c r="H211">
        <v>330.6</v>
      </c>
      <c r="I211" s="5">
        <v>573.14685314685323</v>
      </c>
      <c r="J211" s="9">
        <f t="shared" si="12"/>
        <v>0.5768155197657393</v>
      </c>
      <c r="K211">
        <v>435.3</v>
      </c>
      <c r="L211" s="5">
        <v>574.52513966480456</v>
      </c>
      <c r="M211" s="9">
        <f t="shared" si="13"/>
        <v>0.75766919486581086</v>
      </c>
      <c r="O211">
        <v>138</v>
      </c>
      <c r="P211">
        <v>0.63451999999999997</v>
      </c>
    </row>
    <row r="212" spans="1:16" x14ac:dyDescent="0.25">
      <c r="A212" s="3">
        <v>43515</v>
      </c>
      <c r="E212">
        <v>408.4</v>
      </c>
      <c r="F212" s="5">
        <v>758.93939393939388</v>
      </c>
      <c r="G212" s="9">
        <f t="shared" si="11"/>
        <v>0.53811938510680779</v>
      </c>
      <c r="H212">
        <f>654.7/2</f>
        <v>327.35000000000002</v>
      </c>
      <c r="I212" s="5">
        <v>576.03571428571433</v>
      </c>
      <c r="J212" s="9">
        <f t="shared" si="12"/>
        <v>0.56828073656147315</v>
      </c>
      <c r="K212">
        <v>434.8</v>
      </c>
      <c r="L212" s="5">
        <v>576.26373626373618</v>
      </c>
      <c r="M212" s="9">
        <f t="shared" si="13"/>
        <v>0.75451563691838308</v>
      </c>
      <c r="O212">
        <v>139</v>
      </c>
      <c r="P212">
        <v>0.65046999999999999</v>
      </c>
    </row>
    <row r="213" spans="1:16" x14ac:dyDescent="0.25">
      <c r="A213" s="3">
        <v>43516</v>
      </c>
      <c r="E213">
        <v>403.3</v>
      </c>
      <c r="F213" s="5">
        <v>760.15503875968989</v>
      </c>
      <c r="G213" s="9">
        <f t="shared" si="11"/>
        <v>0.53054966347134414</v>
      </c>
      <c r="H213">
        <f>654.7/2</f>
        <v>327.35000000000002</v>
      </c>
      <c r="I213" s="5">
        <v>576.03571428571433</v>
      </c>
      <c r="J213" s="9">
        <f t="shared" si="12"/>
        <v>0.56828073656147315</v>
      </c>
      <c r="K213">
        <v>436.6</v>
      </c>
      <c r="L213" s="5">
        <v>573.94444444444434</v>
      </c>
      <c r="M213" s="9">
        <f t="shared" si="13"/>
        <v>0.76070080340722113</v>
      </c>
      <c r="O213">
        <v>140</v>
      </c>
      <c r="P213">
        <v>0.64495000000000002</v>
      </c>
    </row>
    <row r="214" spans="1:16" x14ac:dyDescent="0.25">
      <c r="A214" s="3">
        <v>43517</v>
      </c>
      <c r="E214">
        <v>392.8</v>
      </c>
      <c r="F214" s="5">
        <v>762</v>
      </c>
      <c r="G214" s="9">
        <f t="shared" si="11"/>
        <v>0.51548556430446191</v>
      </c>
      <c r="H214">
        <f>624.5/2</f>
        <v>312.25</v>
      </c>
      <c r="I214" s="5">
        <v>573.28358208955228</v>
      </c>
      <c r="J214" s="9">
        <f t="shared" si="12"/>
        <v>0.54466935693829732</v>
      </c>
      <c r="K214">
        <v>396.4</v>
      </c>
      <c r="L214" s="5">
        <v>575.12195121951231</v>
      </c>
      <c r="M214" s="9">
        <f t="shared" si="13"/>
        <v>0.68924512298558083</v>
      </c>
      <c r="O214">
        <v>141</v>
      </c>
      <c r="P214">
        <v>0.6462</v>
      </c>
    </row>
    <row r="215" spans="1:16" x14ac:dyDescent="0.25">
      <c r="A215" s="3">
        <v>43518</v>
      </c>
      <c r="E215">
        <v>406.7</v>
      </c>
      <c r="F215" s="5">
        <v>761.39534883720933</v>
      </c>
      <c r="G215" s="9">
        <f t="shared" si="11"/>
        <v>0.53415088576664627</v>
      </c>
      <c r="H215">
        <f>624.5/2</f>
        <v>312.25</v>
      </c>
      <c r="I215" s="5">
        <v>573.28358208955228</v>
      </c>
      <c r="J215" s="9">
        <f t="shared" si="12"/>
        <v>0.54466935693829732</v>
      </c>
      <c r="K215">
        <v>436.2</v>
      </c>
      <c r="L215" s="5">
        <v>575.41899441340786</v>
      </c>
      <c r="M215" s="9">
        <f t="shared" si="13"/>
        <v>0.75805631067961154</v>
      </c>
      <c r="O215">
        <v>142</v>
      </c>
      <c r="P215">
        <v>0.62497999999999998</v>
      </c>
    </row>
    <row r="216" spans="1:16" x14ac:dyDescent="0.25">
      <c r="A216" s="3">
        <v>43519</v>
      </c>
      <c r="E216">
        <v>416.9</v>
      </c>
      <c r="F216" s="5">
        <v>760</v>
      </c>
      <c r="G216" s="9">
        <f t="shared" si="11"/>
        <v>0.54855263157894729</v>
      </c>
      <c r="H216">
        <f>571.2/2</f>
        <v>285.60000000000002</v>
      </c>
      <c r="I216" s="5">
        <v>575.52419354838707</v>
      </c>
      <c r="J216" s="9">
        <f t="shared" si="12"/>
        <v>0.49624325649828355</v>
      </c>
      <c r="K216">
        <v>425.9</v>
      </c>
      <c r="L216" s="5">
        <v>576.19318181818187</v>
      </c>
      <c r="M216" s="9">
        <f t="shared" si="13"/>
        <v>0.73916181836110828</v>
      </c>
      <c r="O216">
        <v>143</v>
      </c>
      <c r="P216">
        <v>0.63673000000000002</v>
      </c>
    </row>
    <row r="217" spans="1:16" x14ac:dyDescent="0.25">
      <c r="A217" s="3">
        <v>43520</v>
      </c>
      <c r="E217">
        <v>402.8</v>
      </c>
      <c r="F217" s="5">
        <v>762.578125</v>
      </c>
      <c r="G217" s="9">
        <f t="shared" si="11"/>
        <v>0.5282081753918656</v>
      </c>
      <c r="H217">
        <f>571.2/2</f>
        <v>285.60000000000002</v>
      </c>
      <c r="I217" s="5">
        <v>575.52419354838707</v>
      </c>
      <c r="J217" s="9">
        <f t="shared" si="12"/>
        <v>0.49624325649828355</v>
      </c>
      <c r="K217">
        <v>426.8</v>
      </c>
      <c r="L217" s="5">
        <v>576.14942528735628</v>
      </c>
      <c r="M217" s="9">
        <f t="shared" si="13"/>
        <v>0.74078004987531176</v>
      </c>
      <c r="O217">
        <v>144</v>
      </c>
      <c r="P217">
        <v>0.60004000000000002</v>
      </c>
    </row>
    <row r="218" spans="1:16" x14ac:dyDescent="0.25">
      <c r="A218" s="3">
        <v>43521</v>
      </c>
      <c r="E218">
        <v>372.3</v>
      </c>
      <c r="F218" s="5">
        <v>760.1680672268908</v>
      </c>
      <c r="G218" s="9">
        <f t="shared" si="11"/>
        <v>0.48976011496794164</v>
      </c>
      <c r="H218">
        <f>679.1/2</f>
        <v>339.55</v>
      </c>
      <c r="I218" s="5">
        <v>573.4</v>
      </c>
      <c r="J218" s="9">
        <f t="shared" si="12"/>
        <v>0.59216951517265437</v>
      </c>
      <c r="K218">
        <v>417.8</v>
      </c>
      <c r="L218" s="5">
        <v>573.57541899441344</v>
      </c>
      <c r="M218" s="9">
        <f t="shared" si="13"/>
        <v>0.72841336320249339</v>
      </c>
      <c r="O218">
        <v>145</v>
      </c>
      <c r="P218">
        <v>0.62117999999999995</v>
      </c>
    </row>
    <row r="219" spans="1:16" x14ac:dyDescent="0.25">
      <c r="A219" s="3">
        <v>43522</v>
      </c>
      <c r="E219">
        <v>444.6</v>
      </c>
      <c r="F219" s="5">
        <v>762.58992805755406</v>
      </c>
      <c r="G219" s="9">
        <f t="shared" si="11"/>
        <v>0.58301320754716979</v>
      </c>
      <c r="H219">
        <f>679.1/2</f>
        <v>339.55</v>
      </c>
      <c r="I219" s="5">
        <v>573.4</v>
      </c>
      <c r="J219" s="9">
        <f t="shared" si="12"/>
        <v>0.59216951517265437</v>
      </c>
      <c r="K219">
        <v>427.5</v>
      </c>
      <c r="L219" s="5">
        <v>575.78034682080931</v>
      </c>
      <c r="M219" s="9">
        <f t="shared" si="13"/>
        <v>0.74247063547836556</v>
      </c>
      <c r="O219">
        <v>146</v>
      </c>
      <c r="P219">
        <v>0.61031999999999997</v>
      </c>
    </row>
    <row r="220" spans="1:16" x14ac:dyDescent="0.25">
      <c r="A220" s="3">
        <v>43523</v>
      </c>
      <c r="E220">
        <v>375.7</v>
      </c>
      <c r="F220" s="5">
        <v>758.58333333333337</v>
      </c>
      <c r="G220" s="9">
        <f t="shared" si="11"/>
        <v>0.49526529715478412</v>
      </c>
      <c r="H220">
        <f>690.5/2</f>
        <v>345.25</v>
      </c>
      <c r="I220" s="5">
        <v>573.7171052631578</v>
      </c>
      <c r="J220" s="9">
        <f t="shared" si="12"/>
        <v>0.6017774210194371</v>
      </c>
      <c r="K220">
        <v>422.3</v>
      </c>
      <c r="L220" s="5">
        <v>573.56725146198823</v>
      </c>
      <c r="M220" s="9">
        <f t="shared" si="13"/>
        <v>0.73626937194127251</v>
      </c>
      <c r="O220">
        <v>147</v>
      </c>
      <c r="P220">
        <v>0.61453000000000002</v>
      </c>
    </row>
    <row r="221" spans="1:16" x14ac:dyDescent="0.25">
      <c r="A221" s="3">
        <v>43524</v>
      </c>
      <c r="E221">
        <v>394.6</v>
      </c>
      <c r="F221" s="5">
        <v>762.16000000000008</v>
      </c>
      <c r="G221" s="9">
        <f t="shared" si="11"/>
        <v>0.51773905741576565</v>
      </c>
      <c r="H221">
        <f>690.5/2</f>
        <v>345.25</v>
      </c>
      <c r="I221" s="5">
        <v>573.7171052631578</v>
      </c>
      <c r="J221" s="9">
        <f t="shared" si="12"/>
        <v>0.6017774210194371</v>
      </c>
      <c r="K221">
        <v>450.8</v>
      </c>
      <c r="L221" s="5">
        <v>573.57142857142856</v>
      </c>
      <c r="M221" s="9">
        <f t="shared" si="13"/>
        <v>0.78595267745952679</v>
      </c>
      <c r="O221">
        <v>148</v>
      </c>
      <c r="P221">
        <v>0.60633000000000004</v>
      </c>
    </row>
    <row r="222" spans="1:16" x14ac:dyDescent="0.25">
      <c r="A222" s="3">
        <v>43525</v>
      </c>
      <c r="E222">
        <v>381.4</v>
      </c>
      <c r="F222" s="5">
        <v>760</v>
      </c>
      <c r="G222" s="9">
        <f t="shared" si="11"/>
        <v>0.50184210526315787</v>
      </c>
      <c r="H222">
        <f>695.9/2</f>
        <v>347.95</v>
      </c>
      <c r="I222" s="5">
        <v>574.9666666666667</v>
      </c>
      <c r="J222" s="9">
        <f t="shared" si="12"/>
        <v>0.60516551684155595</v>
      </c>
      <c r="K222">
        <v>427.4</v>
      </c>
      <c r="L222" s="5">
        <v>573.70786516853934</v>
      </c>
      <c r="M222" s="9">
        <f t="shared" si="13"/>
        <v>0.74497845671758711</v>
      </c>
      <c r="O222">
        <v>149</v>
      </c>
      <c r="P222">
        <v>0.60197000000000001</v>
      </c>
    </row>
    <row r="223" spans="1:16" x14ac:dyDescent="0.25">
      <c r="A223" s="3">
        <v>43526</v>
      </c>
      <c r="E223">
        <v>401</v>
      </c>
      <c r="F223" s="5">
        <v>758.8976377952755</v>
      </c>
      <c r="G223" s="9">
        <f t="shared" si="11"/>
        <v>0.52839800788545344</v>
      </c>
      <c r="H223">
        <f>695.9/2</f>
        <v>347.95</v>
      </c>
      <c r="I223" s="5">
        <v>574.9666666666667</v>
      </c>
      <c r="J223" s="9">
        <f t="shared" si="12"/>
        <v>0.60516551684155595</v>
      </c>
      <c r="K223">
        <v>437.3</v>
      </c>
      <c r="L223" s="5">
        <v>574.46236559139777</v>
      </c>
      <c r="M223" s="9">
        <f t="shared" si="13"/>
        <v>0.76123350491343011</v>
      </c>
      <c r="O223">
        <v>150</v>
      </c>
      <c r="P223">
        <v>0.60589000000000004</v>
      </c>
    </row>
    <row r="224" spans="1:16" x14ac:dyDescent="0.25">
      <c r="A224" s="3">
        <v>43527</v>
      </c>
      <c r="E224">
        <v>378.3</v>
      </c>
      <c r="F224" s="5">
        <v>757.68595041322317</v>
      </c>
      <c r="G224" s="9">
        <f t="shared" si="11"/>
        <v>0.49928337696335079</v>
      </c>
      <c r="H224">
        <f>703.7/2</f>
        <v>351.85</v>
      </c>
      <c r="I224" s="5">
        <v>576.27516778523488</v>
      </c>
      <c r="J224" s="9">
        <f t="shared" si="12"/>
        <v>0.6105590170616666</v>
      </c>
      <c r="K224">
        <v>439.9</v>
      </c>
      <c r="L224" s="5">
        <v>575.68421052631584</v>
      </c>
      <c r="M224" s="9">
        <f t="shared" si="13"/>
        <v>0.76413421100749668</v>
      </c>
      <c r="O224">
        <v>151</v>
      </c>
      <c r="P224">
        <v>0.67801999999999996</v>
      </c>
    </row>
    <row r="225" spans="1:16" x14ac:dyDescent="0.25">
      <c r="A225" s="3">
        <v>43528</v>
      </c>
      <c r="E225">
        <v>402.7</v>
      </c>
      <c r="F225" s="5">
        <v>759.21875</v>
      </c>
      <c r="G225" s="9">
        <f t="shared" si="11"/>
        <v>0.53041366536324341</v>
      </c>
      <c r="H225">
        <f>703.7/2</f>
        <v>351.85</v>
      </c>
      <c r="I225" s="5">
        <v>576.27516778523488</v>
      </c>
      <c r="J225" s="9">
        <f t="shared" si="12"/>
        <v>0.6105590170616666</v>
      </c>
      <c r="K225">
        <v>432.4</v>
      </c>
      <c r="L225" s="5">
        <v>574.49999999999989</v>
      </c>
      <c r="M225" s="9">
        <f t="shared" si="13"/>
        <v>0.7526544821583987</v>
      </c>
      <c r="O225">
        <v>152</v>
      </c>
      <c r="P225">
        <v>0.65835999999999995</v>
      </c>
    </row>
    <row r="226" spans="1:16" x14ac:dyDescent="0.25">
      <c r="A226" s="3">
        <v>43529</v>
      </c>
      <c r="E226">
        <v>381.4</v>
      </c>
      <c r="F226" s="5">
        <v>763.05785123966939</v>
      </c>
      <c r="G226" s="9">
        <f t="shared" si="11"/>
        <v>0.49983104083179897</v>
      </c>
      <c r="H226">
        <f>704.4/2</f>
        <v>352.2</v>
      </c>
      <c r="I226" s="5">
        <v>576.75675675675677</v>
      </c>
      <c r="J226" s="9">
        <f t="shared" si="12"/>
        <v>0.61065604498594184</v>
      </c>
      <c r="K226">
        <v>428.4</v>
      </c>
      <c r="L226" s="5">
        <v>575.35911602209944</v>
      </c>
      <c r="M226" s="9">
        <f t="shared" si="13"/>
        <v>0.74457845208373341</v>
      </c>
      <c r="O226">
        <v>153</v>
      </c>
      <c r="P226">
        <v>0.63641000000000003</v>
      </c>
    </row>
    <row r="227" spans="1:16" x14ac:dyDescent="0.25">
      <c r="A227" s="3">
        <v>43530</v>
      </c>
      <c r="E227">
        <v>397.7</v>
      </c>
      <c r="F227" s="5">
        <v>761.98412698412699</v>
      </c>
      <c r="G227" s="9">
        <f t="shared" si="11"/>
        <v>0.52192688261639408</v>
      </c>
      <c r="H227">
        <f>704.4/2</f>
        <v>352.2</v>
      </c>
      <c r="I227" s="5">
        <v>576.75675675675677</v>
      </c>
      <c r="J227" s="9">
        <f t="shared" si="12"/>
        <v>0.61065604498594184</v>
      </c>
      <c r="K227">
        <v>426.2</v>
      </c>
      <c r="L227" s="5">
        <v>575.13812154696132</v>
      </c>
      <c r="M227" s="9">
        <f t="shared" si="13"/>
        <v>0.74103938520653212</v>
      </c>
      <c r="O227">
        <v>154</v>
      </c>
      <c r="P227">
        <v>0.64487000000000005</v>
      </c>
    </row>
    <row r="228" spans="1:16" x14ac:dyDescent="0.25">
      <c r="A228" s="3">
        <v>43531</v>
      </c>
      <c r="E228">
        <v>392.8</v>
      </c>
      <c r="F228" s="5">
        <v>762.76422764227652</v>
      </c>
      <c r="G228" s="9">
        <f t="shared" si="11"/>
        <v>0.51496908974632272</v>
      </c>
      <c r="H228">
        <f>701.2/2</f>
        <v>350.6</v>
      </c>
      <c r="I228" s="5">
        <v>573.91891891891896</v>
      </c>
      <c r="J228" s="9">
        <f t="shared" si="12"/>
        <v>0.61088768542500593</v>
      </c>
      <c r="K228">
        <v>437.9</v>
      </c>
      <c r="L228" s="5">
        <v>575</v>
      </c>
      <c r="M228" s="9">
        <f t="shared" si="13"/>
        <v>0.76156521739130434</v>
      </c>
      <c r="O228">
        <v>155</v>
      </c>
      <c r="P228">
        <v>0.64673999999999998</v>
      </c>
    </row>
    <row r="229" spans="1:16" x14ac:dyDescent="0.25">
      <c r="A229" s="3">
        <v>43532</v>
      </c>
      <c r="E229">
        <v>405.2</v>
      </c>
      <c r="F229" s="5">
        <v>758.03149606299212</v>
      </c>
      <c r="G229" s="9">
        <f t="shared" si="11"/>
        <v>0.53454243274124857</v>
      </c>
      <c r="H229">
        <f>701.2/2</f>
        <v>350.6</v>
      </c>
      <c r="I229" s="5">
        <v>573.91891891891896</v>
      </c>
      <c r="J229" s="9">
        <f t="shared" si="12"/>
        <v>0.61088768542500593</v>
      </c>
      <c r="K229">
        <v>423.1</v>
      </c>
      <c r="L229" s="5">
        <v>574.8633879781421</v>
      </c>
      <c r="M229" s="9">
        <f t="shared" si="13"/>
        <v>0.73600095057034221</v>
      </c>
      <c r="O229">
        <v>156</v>
      </c>
      <c r="P229">
        <v>0.64712999999999998</v>
      </c>
    </row>
    <row r="230" spans="1:16" x14ac:dyDescent="0.25">
      <c r="A230" s="3">
        <v>43533</v>
      </c>
      <c r="E230">
        <v>398.1</v>
      </c>
      <c r="F230" s="5">
        <v>762.20472440944877</v>
      </c>
      <c r="G230" s="9">
        <f t="shared" si="11"/>
        <v>0.52230061983471077</v>
      </c>
      <c r="H230">
        <f>702/2</f>
        <v>351</v>
      </c>
      <c r="I230" s="5">
        <v>576.7006802721088</v>
      </c>
      <c r="J230" s="9">
        <f t="shared" si="12"/>
        <v>0.60863462105573585</v>
      </c>
      <c r="K230">
        <v>427.4</v>
      </c>
      <c r="L230" s="5">
        <v>575.84795321637432</v>
      </c>
      <c r="M230" s="9">
        <f t="shared" si="13"/>
        <v>0.74220981009444487</v>
      </c>
      <c r="O230">
        <v>157</v>
      </c>
      <c r="P230">
        <v>0.64685999999999999</v>
      </c>
    </row>
    <row r="231" spans="1:16" x14ac:dyDescent="0.25">
      <c r="A231" s="3">
        <v>43534</v>
      </c>
      <c r="E231">
        <v>395</v>
      </c>
      <c r="F231" s="5">
        <v>761.42857142857144</v>
      </c>
      <c r="G231" s="9">
        <f t="shared" si="11"/>
        <v>0.51876172607879922</v>
      </c>
      <c r="H231">
        <f>702/2</f>
        <v>351</v>
      </c>
      <c r="I231" s="5">
        <v>576.7006802721088</v>
      </c>
      <c r="J231" s="9">
        <f t="shared" si="12"/>
        <v>0.60863462105573585</v>
      </c>
      <c r="K231">
        <v>402.7</v>
      </c>
      <c r="L231" s="5">
        <v>575.05882352941182</v>
      </c>
      <c r="M231" s="9">
        <f t="shared" si="13"/>
        <v>0.70027618657937796</v>
      </c>
      <c r="O231">
        <v>158</v>
      </c>
      <c r="P231">
        <v>0.66171999999999997</v>
      </c>
    </row>
    <row r="232" spans="1:16" x14ac:dyDescent="0.25">
      <c r="A232" s="3">
        <v>43535</v>
      </c>
      <c r="E232">
        <v>407</v>
      </c>
      <c r="F232" s="5">
        <v>758.2945736434109</v>
      </c>
      <c r="G232" s="9">
        <f t="shared" si="11"/>
        <v>0.53673072991208337</v>
      </c>
      <c r="H232">
        <f>689.7/2</f>
        <v>344.85</v>
      </c>
      <c r="I232" s="5">
        <v>575.03355704697981</v>
      </c>
      <c r="J232" s="9">
        <f t="shared" si="12"/>
        <v>0.59970413165266112</v>
      </c>
      <c r="K232">
        <v>420.1</v>
      </c>
      <c r="L232" s="5">
        <v>575.34090909090912</v>
      </c>
      <c r="M232" s="9">
        <f t="shared" si="13"/>
        <v>0.73017578510764369</v>
      </c>
      <c r="O232">
        <v>159</v>
      </c>
      <c r="P232">
        <v>0.64890999999999999</v>
      </c>
    </row>
    <row r="233" spans="1:16" x14ac:dyDescent="0.25">
      <c r="A233" s="3">
        <v>43536</v>
      </c>
      <c r="E233">
        <v>433.1</v>
      </c>
      <c r="F233" s="5">
        <v>758.54961832061065</v>
      </c>
      <c r="G233" s="9">
        <f t="shared" si="11"/>
        <v>0.57095803562443403</v>
      </c>
      <c r="H233">
        <f>689.7/2</f>
        <v>344.85</v>
      </c>
      <c r="I233" s="5">
        <v>575.03355704697981</v>
      </c>
      <c r="J233" s="9">
        <f t="shared" si="12"/>
        <v>0.59970413165266112</v>
      </c>
      <c r="K233">
        <v>418.9</v>
      </c>
      <c r="L233" s="5">
        <v>575.31791907514446</v>
      </c>
      <c r="M233" s="9">
        <f t="shared" si="13"/>
        <v>0.72811916005224553</v>
      </c>
      <c r="O233">
        <v>160</v>
      </c>
      <c r="P233">
        <v>0.65776000000000001</v>
      </c>
    </row>
    <row r="234" spans="1:16" x14ac:dyDescent="0.25">
      <c r="A234" s="3">
        <v>43537</v>
      </c>
      <c r="E234">
        <v>436</v>
      </c>
      <c r="F234" s="5">
        <v>761.40625</v>
      </c>
      <c r="G234" s="9">
        <f t="shared" si="11"/>
        <v>0.57262466652985844</v>
      </c>
      <c r="H234">
        <f>675.9/2</f>
        <v>337.95</v>
      </c>
      <c r="I234" s="5">
        <v>575.41095890410963</v>
      </c>
      <c r="J234" s="9">
        <f t="shared" si="12"/>
        <v>0.58731936674205443</v>
      </c>
      <c r="K234">
        <v>443.5</v>
      </c>
      <c r="L234" s="5">
        <v>574.45054945054937</v>
      </c>
      <c r="M234" s="9">
        <f t="shared" si="13"/>
        <v>0.77204208512673367</v>
      </c>
      <c r="O234">
        <v>161</v>
      </c>
      <c r="P234">
        <v>0.63676999999999995</v>
      </c>
    </row>
    <row r="235" spans="1:16" x14ac:dyDescent="0.25">
      <c r="A235" s="3">
        <v>43538</v>
      </c>
      <c r="E235">
        <v>423.7</v>
      </c>
      <c r="F235" s="5">
        <v>762.29007633587787</v>
      </c>
      <c r="G235" s="9">
        <f t="shared" si="11"/>
        <v>0.55582515521730425</v>
      </c>
      <c r="H235">
        <f>675.9/2</f>
        <v>337.95</v>
      </c>
      <c r="I235" s="5">
        <v>575.41095890410963</v>
      </c>
      <c r="J235" s="9">
        <f t="shared" si="12"/>
        <v>0.58731936674205443</v>
      </c>
      <c r="K235">
        <v>443.7</v>
      </c>
      <c r="L235" s="5">
        <v>574.91712707182319</v>
      </c>
      <c r="M235" s="9">
        <f t="shared" si="13"/>
        <v>0.77176340572746494</v>
      </c>
      <c r="O235">
        <v>162</v>
      </c>
      <c r="P235">
        <v>0.64522999999999997</v>
      </c>
    </row>
    <row r="236" spans="1:16" x14ac:dyDescent="0.25">
      <c r="A236" s="3">
        <v>43539</v>
      </c>
      <c r="E236">
        <v>439.2</v>
      </c>
      <c r="F236" s="5">
        <v>759.47368421052624</v>
      </c>
      <c r="G236" s="9">
        <f t="shared" si="11"/>
        <v>0.57829521829521835</v>
      </c>
      <c r="H236">
        <f>697.2/2</f>
        <v>348.6</v>
      </c>
      <c r="I236" s="5">
        <v>573.42281879194627</v>
      </c>
      <c r="J236" s="9">
        <f t="shared" si="12"/>
        <v>0.60792837078651696</v>
      </c>
      <c r="K236">
        <v>431.2</v>
      </c>
      <c r="L236" s="5">
        <v>576.37931034482756</v>
      </c>
      <c r="M236" s="9">
        <f t="shared" si="13"/>
        <v>0.748118456476219</v>
      </c>
      <c r="O236">
        <v>163</v>
      </c>
      <c r="P236">
        <v>0.65295000000000003</v>
      </c>
    </row>
    <row r="237" spans="1:16" x14ac:dyDescent="0.25">
      <c r="A237" s="3">
        <v>43540</v>
      </c>
      <c r="E237">
        <v>444.6</v>
      </c>
      <c r="F237" s="5">
        <v>758.96296296296282</v>
      </c>
      <c r="G237" s="9">
        <f t="shared" si="11"/>
        <v>0.58579933632637138</v>
      </c>
      <c r="H237">
        <f>697.2/2</f>
        <v>348.6</v>
      </c>
      <c r="I237" s="5">
        <v>573.42281879194627</v>
      </c>
      <c r="J237" s="9">
        <f t="shared" si="12"/>
        <v>0.60792837078651696</v>
      </c>
      <c r="K237">
        <v>432.8</v>
      </c>
      <c r="L237" s="5">
        <v>575.28409090909088</v>
      </c>
      <c r="M237" s="9">
        <f t="shared" si="13"/>
        <v>0.75232395061728397</v>
      </c>
      <c r="O237">
        <v>164</v>
      </c>
      <c r="P237">
        <v>0.66396999999999995</v>
      </c>
    </row>
    <row r="238" spans="1:16" x14ac:dyDescent="0.25">
      <c r="A238" s="3">
        <v>43541</v>
      </c>
      <c r="E238">
        <v>453.6</v>
      </c>
      <c r="F238" s="5">
        <v>762.31884057971024</v>
      </c>
      <c r="G238" s="9">
        <f t="shared" si="11"/>
        <v>0.59502661596958173</v>
      </c>
      <c r="H238">
        <f>806/2</f>
        <v>403</v>
      </c>
      <c r="I238" s="5">
        <v>575.63636363636363</v>
      </c>
      <c r="J238" s="9">
        <f t="shared" si="12"/>
        <v>0.70009475679090338</v>
      </c>
      <c r="K238">
        <v>401.5</v>
      </c>
      <c r="L238" s="5">
        <v>574.70238095238096</v>
      </c>
      <c r="M238" s="9">
        <f t="shared" si="13"/>
        <v>0.69862247540134648</v>
      </c>
      <c r="O238">
        <v>165</v>
      </c>
      <c r="P238">
        <v>0.66452</v>
      </c>
    </row>
    <row r="239" spans="1:16" x14ac:dyDescent="0.25">
      <c r="A239" s="3">
        <v>43542</v>
      </c>
      <c r="E239">
        <v>453.1</v>
      </c>
      <c r="F239" s="5">
        <v>762.31884057971024</v>
      </c>
      <c r="G239" s="9">
        <f t="shared" si="11"/>
        <v>0.59437072243346001</v>
      </c>
      <c r="H239">
        <f>806/2</f>
        <v>403</v>
      </c>
      <c r="I239" s="5">
        <v>575.63636363636363</v>
      </c>
      <c r="J239" s="9">
        <f t="shared" si="12"/>
        <v>0.70009475679090338</v>
      </c>
      <c r="K239">
        <v>402.5</v>
      </c>
      <c r="L239" s="5">
        <v>575.86826347305396</v>
      </c>
      <c r="M239" s="9">
        <f t="shared" si="13"/>
        <v>0.69894457731101167</v>
      </c>
      <c r="O239">
        <v>166</v>
      </c>
      <c r="P239">
        <v>0.66132999999999997</v>
      </c>
    </row>
    <row r="240" spans="1:16" x14ac:dyDescent="0.25">
      <c r="A240" s="3">
        <v>43543</v>
      </c>
      <c r="E240">
        <v>468.7</v>
      </c>
      <c r="F240" s="5">
        <v>757.90209790209792</v>
      </c>
      <c r="G240" s="9">
        <f t="shared" si="11"/>
        <v>0.61841760472411877</v>
      </c>
      <c r="H240">
        <f>655.5/2</f>
        <v>327.75</v>
      </c>
      <c r="I240" s="5">
        <v>576.26760563380276</v>
      </c>
      <c r="J240" s="9">
        <f t="shared" si="12"/>
        <v>0.56874618110717345</v>
      </c>
      <c r="K240">
        <v>417.5</v>
      </c>
      <c r="L240" s="5">
        <v>573.64705882352951</v>
      </c>
      <c r="M240" s="9">
        <f t="shared" si="13"/>
        <v>0.72779942575881862</v>
      </c>
      <c r="O240">
        <v>167</v>
      </c>
      <c r="P240">
        <v>0.66927000000000003</v>
      </c>
    </row>
    <row r="241" spans="1:16" x14ac:dyDescent="0.25">
      <c r="A241" s="3">
        <v>43544</v>
      </c>
      <c r="E241">
        <v>455</v>
      </c>
      <c r="F241" s="5">
        <v>758.12949640287775</v>
      </c>
      <c r="G241" s="9">
        <f t="shared" si="11"/>
        <v>0.60016132093376351</v>
      </c>
      <c r="H241">
        <f>655.5/2</f>
        <v>327.75</v>
      </c>
      <c r="I241" s="5">
        <v>576.26760563380276</v>
      </c>
      <c r="J241" s="9">
        <f t="shared" si="12"/>
        <v>0.56874618110717345</v>
      </c>
      <c r="K241">
        <v>418.6</v>
      </c>
      <c r="L241" s="5">
        <v>576.53179190751439</v>
      </c>
      <c r="M241" s="9">
        <f t="shared" si="13"/>
        <v>0.72606577100461211</v>
      </c>
      <c r="O241">
        <v>168</v>
      </c>
      <c r="P241">
        <v>0.65793000000000001</v>
      </c>
    </row>
    <row r="242" spans="1:16" x14ac:dyDescent="0.25">
      <c r="A242" s="3">
        <v>43545</v>
      </c>
      <c r="E242">
        <v>470.3</v>
      </c>
      <c r="F242" s="5">
        <v>757.91666666666674</v>
      </c>
      <c r="G242" s="9">
        <f t="shared" si="11"/>
        <v>0.62051676745464535</v>
      </c>
      <c r="H242">
        <f>733.7/2</f>
        <v>366.85</v>
      </c>
      <c r="I242" s="5">
        <v>575.4545454545455</v>
      </c>
      <c r="J242" s="9">
        <f t="shared" si="12"/>
        <v>0.63749605055292258</v>
      </c>
      <c r="K242">
        <v>411.1</v>
      </c>
      <c r="L242" s="5">
        <v>575.1204819277109</v>
      </c>
      <c r="M242" s="9">
        <f t="shared" si="13"/>
        <v>0.71480674557452595</v>
      </c>
      <c r="O242">
        <v>169</v>
      </c>
      <c r="P242">
        <v>0.65034999999999998</v>
      </c>
    </row>
    <row r="243" spans="1:16" x14ac:dyDescent="0.25">
      <c r="A243" s="3">
        <v>43546</v>
      </c>
      <c r="E243">
        <v>455.7</v>
      </c>
      <c r="F243" s="5">
        <v>760.28776978417272</v>
      </c>
      <c r="G243" s="9">
        <f t="shared" si="11"/>
        <v>0.59937831188493562</v>
      </c>
      <c r="H243">
        <f>733.7/2</f>
        <v>366.85</v>
      </c>
      <c r="I243" s="5">
        <v>575.4545454545455</v>
      </c>
      <c r="J243" s="9">
        <f t="shared" si="12"/>
        <v>0.63749605055292258</v>
      </c>
      <c r="K243">
        <v>420.5</v>
      </c>
      <c r="L243" s="5">
        <v>574.50867052023125</v>
      </c>
      <c r="M243" s="9">
        <f t="shared" si="13"/>
        <v>0.73192977160680139</v>
      </c>
      <c r="O243">
        <v>170</v>
      </c>
      <c r="P243">
        <v>0.65259999999999996</v>
      </c>
    </row>
    <row r="244" spans="1:16" x14ac:dyDescent="0.25">
      <c r="A244" s="3">
        <v>43547</v>
      </c>
      <c r="E244">
        <v>451.8</v>
      </c>
      <c r="F244" s="5">
        <v>759.49275362318838</v>
      </c>
      <c r="G244" s="9">
        <f t="shared" si="11"/>
        <v>0.59487071844289674</v>
      </c>
      <c r="H244">
        <f>757.9/2</f>
        <v>378.95</v>
      </c>
      <c r="I244" s="5">
        <v>576.22580645161293</v>
      </c>
      <c r="J244" s="9">
        <f t="shared" si="12"/>
        <v>0.65764149359010238</v>
      </c>
      <c r="K244">
        <v>417</v>
      </c>
      <c r="L244" s="5">
        <v>575.6395348837209</v>
      </c>
      <c r="M244" s="9">
        <f t="shared" si="13"/>
        <v>0.72441167558832442</v>
      </c>
      <c r="O244">
        <v>171</v>
      </c>
      <c r="P244">
        <v>0.65217999999999998</v>
      </c>
    </row>
    <row r="245" spans="1:16" x14ac:dyDescent="0.25">
      <c r="A245" s="3">
        <v>43548</v>
      </c>
      <c r="E245">
        <v>472</v>
      </c>
      <c r="F245" s="5">
        <v>761.46853146853152</v>
      </c>
      <c r="G245" s="9">
        <f t="shared" si="11"/>
        <v>0.61985489943980154</v>
      </c>
      <c r="H245">
        <f>757.9/2</f>
        <v>378.95</v>
      </c>
      <c r="I245" s="5">
        <v>576.22580645161293</v>
      </c>
      <c r="J245" s="9">
        <f t="shared" si="12"/>
        <v>0.65764149359010238</v>
      </c>
      <c r="K245">
        <v>433</v>
      </c>
      <c r="L245" s="5">
        <v>576.13636363636363</v>
      </c>
      <c r="M245" s="9">
        <f t="shared" si="13"/>
        <v>0.75155818540433927</v>
      </c>
      <c r="O245">
        <v>172</v>
      </c>
      <c r="P245">
        <v>0.65361999999999998</v>
      </c>
    </row>
    <row r="246" spans="1:16" x14ac:dyDescent="0.25">
      <c r="A246" s="3">
        <v>43549</v>
      </c>
      <c r="E246">
        <v>463.2</v>
      </c>
      <c r="F246" s="5">
        <v>760.63380281690138</v>
      </c>
      <c r="G246" s="9">
        <f t="shared" si="11"/>
        <v>0.60896583649662073</v>
      </c>
      <c r="H246">
        <f>791.4/2</f>
        <v>395.7</v>
      </c>
      <c r="I246" s="5">
        <v>576.3888888888888</v>
      </c>
      <c r="J246" s="9">
        <f t="shared" si="12"/>
        <v>0.68651566265060249</v>
      </c>
      <c r="K246">
        <v>424.3</v>
      </c>
      <c r="L246" s="5">
        <v>575.34482758620686</v>
      </c>
      <c r="M246" s="9">
        <f t="shared" si="13"/>
        <v>0.73747078213964645</v>
      </c>
      <c r="O246">
        <v>173</v>
      </c>
      <c r="P246">
        <v>0.69867999999999997</v>
      </c>
    </row>
    <row r="247" spans="1:16" x14ac:dyDescent="0.25">
      <c r="A247" s="3">
        <v>43550</v>
      </c>
      <c r="E247">
        <v>466.5</v>
      </c>
      <c r="F247" s="5">
        <v>760.79710144927549</v>
      </c>
      <c r="G247" s="9">
        <f t="shared" si="11"/>
        <v>0.61317268311267725</v>
      </c>
      <c r="H247">
        <f>791.4/2</f>
        <v>395.7</v>
      </c>
      <c r="I247" s="5">
        <v>576.3888888888888</v>
      </c>
      <c r="J247" s="9">
        <f t="shared" si="12"/>
        <v>0.68651566265060249</v>
      </c>
      <c r="K247">
        <v>421.3</v>
      </c>
      <c r="L247" s="5">
        <v>573.75722543352606</v>
      </c>
      <c r="M247" s="9">
        <f t="shared" si="13"/>
        <v>0.73428269192020956</v>
      </c>
      <c r="O247">
        <v>174</v>
      </c>
      <c r="P247">
        <v>0.70677999999999996</v>
      </c>
    </row>
    <row r="248" spans="1:16" x14ac:dyDescent="0.25">
      <c r="A248" s="3">
        <v>43551</v>
      </c>
      <c r="E248">
        <v>476.1</v>
      </c>
      <c r="F248" s="5">
        <v>759.02777777777783</v>
      </c>
      <c r="G248" s="9">
        <f t="shared" si="11"/>
        <v>0.62724977127172921</v>
      </c>
      <c r="H248">
        <f>865.4/2</f>
        <v>432.7</v>
      </c>
      <c r="I248" s="5">
        <v>576.16279069767438</v>
      </c>
      <c r="J248" s="9">
        <f t="shared" si="12"/>
        <v>0.75100302724520684</v>
      </c>
      <c r="K248">
        <v>415.4</v>
      </c>
      <c r="L248" s="5">
        <v>575.83815028901734</v>
      </c>
      <c r="M248" s="9">
        <f t="shared" si="13"/>
        <v>0.72138325637422196</v>
      </c>
      <c r="O248">
        <v>175</v>
      </c>
      <c r="P248">
        <v>0.65664999999999996</v>
      </c>
    </row>
    <row r="249" spans="1:16" x14ac:dyDescent="0.25">
      <c r="A249" s="3">
        <v>43552</v>
      </c>
      <c r="E249">
        <v>498.3</v>
      </c>
      <c r="F249" s="5">
        <v>759.86394557823132</v>
      </c>
      <c r="G249" s="9">
        <f t="shared" si="11"/>
        <v>0.65577529095792297</v>
      </c>
      <c r="H249">
        <f>865.4/2</f>
        <v>432.7</v>
      </c>
      <c r="I249" s="5">
        <v>576.16279069767438</v>
      </c>
      <c r="J249" s="9">
        <f t="shared" si="12"/>
        <v>0.75100302724520684</v>
      </c>
      <c r="K249">
        <v>428.4</v>
      </c>
      <c r="L249" s="5">
        <v>573.9204545454545</v>
      </c>
      <c r="M249" s="9">
        <f t="shared" si="13"/>
        <v>0.74644490644490646</v>
      </c>
      <c r="O249">
        <v>176</v>
      </c>
      <c r="P249">
        <v>0.63532</v>
      </c>
    </row>
    <row r="250" spans="1:16" x14ac:dyDescent="0.25">
      <c r="A250" s="3">
        <v>43553</v>
      </c>
      <c r="E250">
        <v>511.7</v>
      </c>
      <c r="F250" s="5">
        <v>757.5496688741722</v>
      </c>
      <c r="G250" s="9">
        <f t="shared" si="11"/>
        <v>0.67546726112422417</v>
      </c>
      <c r="H250">
        <v>452.2</v>
      </c>
      <c r="I250" s="5">
        <v>574.65909090909088</v>
      </c>
      <c r="J250" s="9">
        <f t="shared" si="12"/>
        <v>0.78690132489618358</v>
      </c>
      <c r="K250">
        <v>413.4</v>
      </c>
      <c r="L250" s="5">
        <v>573.95348837209303</v>
      </c>
      <c r="M250" s="9">
        <f t="shared" si="13"/>
        <v>0.72026742301458668</v>
      </c>
      <c r="O250">
        <v>177</v>
      </c>
      <c r="P250">
        <v>0.66457999999999995</v>
      </c>
    </row>
    <row r="251" spans="1:16" x14ac:dyDescent="0.25">
      <c r="A251" s="3">
        <v>43554</v>
      </c>
      <c r="E251">
        <v>506.4</v>
      </c>
      <c r="F251" s="5">
        <v>761.75675675675677</v>
      </c>
      <c r="G251" s="9">
        <f t="shared" si="11"/>
        <v>0.66477913783927611</v>
      </c>
      <c r="H251">
        <v>450.7</v>
      </c>
      <c r="I251" s="5">
        <v>574.43181818181813</v>
      </c>
      <c r="J251" s="9">
        <f t="shared" si="12"/>
        <v>0.78460138476755692</v>
      </c>
      <c r="K251">
        <v>418.9</v>
      </c>
      <c r="L251" s="5">
        <v>575.84795321637432</v>
      </c>
      <c r="M251" s="9">
        <f t="shared" si="13"/>
        <v>0.72744896922920677</v>
      </c>
      <c r="O251">
        <v>178</v>
      </c>
      <c r="P251">
        <v>0.65291999999999994</v>
      </c>
    </row>
    <row r="252" spans="1:16" x14ac:dyDescent="0.25">
      <c r="A252" s="3">
        <v>43555</v>
      </c>
      <c r="E252">
        <v>489.7</v>
      </c>
      <c r="F252" s="5">
        <v>761.95804195804192</v>
      </c>
      <c r="G252" s="9">
        <f t="shared" si="11"/>
        <v>0.64268630690161532</v>
      </c>
      <c r="H252">
        <v>463</v>
      </c>
      <c r="I252" s="5">
        <v>576.22222222222229</v>
      </c>
      <c r="J252" s="9">
        <f t="shared" si="12"/>
        <v>0.8035094485152332</v>
      </c>
      <c r="K252">
        <v>435.4</v>
      </c>
      <c r="L252" s="5">
        <v>574.48275862068965</v>
      </c>
      <c r="M252" s="9">
        <f t="shared" si="13"/>
        <v>0.75789915966386556</v>
      </c>
      <c r="O252">
        <v>179</v>
      </c>
      <c r="P252">
        <v>0.67179999999999995</v>
      </c>
    </row>
    <row r="253" spans="1:16" x14ac:dyDescent="0.25">
      <c r="A253" s="3">
        <v>43556</v>
      </c>
      <c r="E253">
        <v>471.5</v>
      </c>
      <c r="F253" s="5">
        <v>757.36111111111109</v>
      </c>
      <c r="G253" s="9">
        <f t="shared" si="11"/>
        <v>0.62255639097744364</v>
      </c>
      <c r="H253">
        <v>473.7</v>
      </c>
      <c r="I253" s="5">
        <v>573.64130434782601</v>
      </c>
      <c r="J253" s="9">
        <f t="shared" si="12"/>
        <v>0.82577735670298447</v>
      </c>
      <c r="K253">
        <v>451.4</v>
      </c>
      <c r="L253" s="5">
        <v>575.1098901098901</v>
      </c>
      <c r="M253" s="9">
        <f t="shared" si="13"/>
        <v>0.78489347473010407</v>
      </c>
      <c r="O253">
        <v>180</v>
      </c>
      <c r="P253">
        <v>0.65368000000000004</v>
      </c>
    </row>
    <row r="254" spans="1:16" x14ac:dyDescent="0.25">
      <c r="A254" s="3">
        <v>43557</v>
      </c>
      <c r="E254">
        <v>486.6</v>
      </c>
      <c r="F254" s="5">
        <v>762.53424657534242</v>
      </c>
      <c r="G254" s="9">
        <f t="shared" si="11"/>
        <v>0.63813527351118304</v>
      </c>
      <c r="H254">
        <v>478.5</v>
      </c>
      <c r="I254" s="5">
        <v>576.304347826087</v>
      </c>
      <c r="J254" s="9">
        <f t="shared" si="12"/>
        <v>0.83029045643153521</v>
      </c>
      <c r="K254">
        <v>450.4</v>
      </c>
      <c r="L254" s="5">
        <v>576.304347826087</v>
      </c>
      <c r="M254" s="9">
        <f t="shared" si="13"/>
        <v>0.78153149754809492</v>
      </c>
      <c r="O254">
        <v>181</v>
      </c>
      <c r="P254">
        <v>0.66915000000000002</v>
      </c>
    </row>
    <row r="255" spans="1:16" x14ac:dyDescent="0.25">
      <c r="A255" s="3">
        <v>43558</v>
      </c>
      <c r="E255">
        <v>506.2</v>
      </c>
      <c r="F255" s="5">
        <v>762.33333333333337</v>
      </c>
      <c r="G255" s="9">
        <f t="shared" si="11"/>
        <v>0.66401399212942713</v>
      </c>
      <c r="H255">
        <v>457.1</v>
      </c>
      <c r="I255" s="5">
        <v>576.46067415730329</v>
      </c>
      <c r="J255" s="9">
        <f t="shared" si="12"/>
        <v>0.79294220836175822</v>
      </c>
      <c r="K255">
        <v>466.9</v>
      </c>
      <c r="L255" s="5">
        <v>574.6994535519126</v>
      </c>
      <c r="M255" s="9">
        <f t="shared" si="13"/>
        <v>0.81242464581154317</v>
      </c>
      <c r="O255">
        <v>182</v>
      </c>
      <c r="P255">
        <v>0.68730000000000002</v>
      </c>
    </row>
    <row r="256" spans="1:16" x14ac:dyDescent="0.25">
      <c r="A256" s="3">
        <v>43559</v>
      </c>
      <c r="E256">
        <v>527.79999999999995</v>
      </c>
      <c r="F256" s="5">
        <v>758.51612903225805</v>
      </c>
      <c r="G256" s="9">
        <f t="shared" si="11"/>
        <v>0.6958322701369396</v>
      </c>
      <c r="H256">
        <v>458.7</v>
      </c>
      <c r="I256" s="5">
        <v>576.4835164835165</v>
      </c>
      <c r="J256" s="9">
        <f t="shared" si="12"/>
        <v>0.79568623713305375</v>
      </c>
      <c r="K256">
        <v>461.7</v>
      </c>
      <c r="L256" s="5">
        <v>574.70270270270271</v>
      </c>
      <c r="M256" s="9">
        <f t="shared" si="13"/>
        <v>0.80337189616252824</v>
      </c>
      <c r="O256">
        <v>183</v>
      </c>
      <c r="P256">
        <v>0.70942000000000005</v>
      </c>
    </row>
    <row r="257" spans="1:16" x14ac:dyDescent="0.25">
      <c r="A257" s="3">
        <v>43560</v>
      </c>
      <c r="E257">
        <v>495.4</v>
      </c>
      <c r="F257" s="5">
        <v>762.55319148936178</v>
      </c>
      <c r="G257" s="9">
        <f t="shared" si="11"/>
        <v>0.64965959821428565</v>
      </c>
      <c r="H257">
        <v>475.5</v>
      </c>
      <c r="I257" s="5">
        <v>576.12565445026189</v>
      </c>
      <c r="J257" s="9">
        <f t="shared" si="12"/>
        <v>0.82534078516902931</v>
      </c>
      <c r="K257">
        <v>462.9</v>
      </c>
      <c r="L257" s="5">
        <v>576.55737704918022</v>
      </c>
      <c r="M257" s="9">
        <f t="shared" si="13"/>
        <v>0.80286892237702601</v>
      </c>
      <c r="O257">
        <v>184</v>
      </c>
      <c r="P257">
        <v>0.72121000000000002</v>
      </c>
    </row>
    <row r="258" spans="1:16" x14ac:dyDescent="0.25">
      <c r="A258" s="3">
        <v>43561</v>
      </c>
      <c r="E258">
        <v>455.5</v>
      </c>
      <c r="F258" s="5">
        <v>759.47761194029852</v>
      </c>
      <c r="G258" s="9">
        <f t="shared" si="11"/>
        <v>0.5997543480396974</v>
      </c>
      <c r="H258">
        <v>479.8</v>
      </c>
      <c r="I258" s="5">
        <v>575.36842105263167</v>
      </c>
      <c r="J258" s="9">
        <f t="shared" si="12"/>
        <v>0.83390047566776426</v>
      </c>
      <c r="K258">
        <v>441.6</v>
      </c>
      <c r="L258" s="5">
        <v>573.46590909090901</v>
      </c>
      <c r="M258" s="9">
        <f t="shared" si="13"/>
        <v>0.77005449321311814</v>
      </c>
      <c r="O258">
        <v>185</v>
      </c>
      <c r="P258">
        <v>0.74507000000000001</v>
      </c>
    </row>
    <row r="259" spans="1:16" x14ac:dyDescent="0.25">
      <c r="A259" s="3">
        <v>43562</v>
      </c>
      <c r="E259">
        <v>471.1</v>
      </c>
      <c r="F259" s="5">
        <v>757.42857142857156</v>
      </c>
      <c r="G259" s="9">
        <f t="shared" ref="G259:G307" si="14">+E259/F259</f>
        <v>0.62197284043757062</v>
      </c>
      <c r="H259">
        <v>495.6</v>
      </c>
      <c r="I259" s="5">
        <v>575.07692307692309</v>
      </c>
      <c r="J259" s="9">
        <f t="shared" ref="J259:J309" si="15">+H259/I259</f>
        <v>0.86179775280898874</v>
      </c>
      <c r="K259">
        <v>454.8</v>
      </c>
      <c r="L259" s="5">
        <v>573.95604395604391</v>
      </c>
      <c r="M259" s="9">
        <f t="shared" si="13"/>
        <v>0.79239517518667435</v>
      </c>
      <c r="O259">
        <v>186</v>
      </c>
      <c r="P259">
        <v>0.73294999999999999</v>
      </c>
    </row>
    <row r="260" spans="1:16" x14ac:dyDescent="0.25">
      <c r="A260" s="3">
        <v>43563</v>
      </c>
      <c r="E260">
        <v>457</v>
      </c>
      <c r="F260" s="5">
        <v>761.80555555555554</v>
      </c>
      <c r="G260" s="9">
        <f t="shared" si="14"/>
        <v>0.59989061075660899</v>
      </c>
      <c r="H260">
        <v>497.6</v>
      </c>
      <c r="I260" s="5">
        <v>574.76190476190482</v>
      </c>
      <c r="J260" s="9">
        <f t="shared" si="15"/>
        <v>0.8657497928748964</v>
      </c>
      <c r="K260">
        <v>449.1</v>
      </c>
      <c r="L260" s="5">
        <v>575.29729729729729</v>
      </c>
      <c r="M260" s="9">
        <f t="shared" si="13"/>
        <v>0.78063985718312512</v>
      </c>
      <c r="O260">
        <v>187</v>
      </c>
      <c r="P260">
        <v>0.73470000000000002</v>
      </c>
    </row>
    <row r="261" spans="1:16" x14ac:dyDescent="0.25">
      <c r="A261" s="3">
        <v>43564</v>
      </c>
      <c r="E261">
        <v>464.3</v>
      </c>
      <c r="F261" s="5">
        <v>759.49640287769796</v>
      </c>
      <c r="G261" s="9">
        <f t="shared" si="14"/>
        <v>0.61132613431846161</v>
      </c>
      <c r="H261">
        <v>492.3</v>
      </c>
      <c r="I261" s="5">
        <v>573.87096774193549</v>
      </c>
      <c r="J261" s="9">
        <f t="shared" si="15"/>
        <v>0.85785834738617206</v>
      </c>
      <c r="K261">
        <v>450</v>
      </c>
      <c r="L261" s="5">
        <v>574.27027027027032</v>
      </c>
      <c r="M261" s="9">
        <f t="shared" si="13"/>
        <v>0.78360316265060237</v>
      </c>
      <c r="O261">
        <v>188</v>
      </c>
      <c r="P261">
        <v>0.74617</v>
      </c>
    </row>
    <row r="262" spans="1:16" x14ac:dyDescent="0.25">
      <c r="A262" s="3">
        <v>43565</v>
      </c>
      <c r="E262">
        <v>442.1</v>
      </c>
      <c r="F262" s="5">
        <v>758.1395348837209</v>
      </c>
      <c r="G262" s="9">
        <f t="shared" si="14"/>
        <v>0.58313803680981602</v>
      </c>
      <c r="H262">
        <v>490.6</v>
      </c>
      <c r="I262" s="5">
        <v>576.52173913043475</v>
      </c>
      <c r="J262" s="9">
        <f t="shared" si="15"/>
        <v>0.85096530920060343</v>
      </c>
      <c r="K262">
        <v>484.7</v>
      </c>
      <c r="L262" s="5">
        <v>575.70680628272248</v>
      </c>
      <c r="M262" s="9">
        <f t="shared" ref="M262:M313" si="16">+K262/L262</f>
        <v>0.84192160785740267</v>
      </c>
      <c r="O262">
        <v>189</v>
      </c>
      <c r="P262">
        <v>0.74065999999999999</v>
      </c>
    </row>
    <row r="263" spans="1:16" x14ac:dyDescent="0.25">
      <c r="A263" s="3">
        <v>43566</v>
      </c>
      <c r="E263">
        <v>451.9</v>
      </c>
      <c r="F263" s="5">
        <v>761.42857142857144</v>
      </c>
      <c r="G263" s="9">
        <f t="shared" si="14"/>
        <v>0.59348968105065658</v>
      </c>
      <c r="H263">
        <v>497.4</v>
      </c>
      <c r="I263" s="5">
        <v>574.43850267379673</v>
      </c>
      <c r="J263" s="9">
        <f t="shared" si="15"/>
        <v>0.86588903369949732</v>
      </c>
      <c r="K263">
        <v>461.2</v>
      </c>
      <c r="L263" s="5">
        <v>574.91891891891885</v>
      </c>
      <c r="M263" s="9">
        <f t="shared" si="16"/>
        <v>0.80220007521624681</v>
      </c>
      <c r="O263">
        <v>190</v>
      </c>
      <c r="P263">
        <v>0.72684000000000004</v>
      </c>
    </row>
    <row r="264" spans="1:16" x14ac:dyDescent="0.25">
      <c r="A264" s="3">
        <v>43567</v>
      </c>
      <c r="E264">
        <v>468.2</v>
      </c>
      <c r="F264" s="5">
        <v>758.23529411764707</v>
      </c>
      <c r="G264" s="9">
        <f t="shared" si="14"/>
        <v>0.61748642358417372</v>
      </c>
      <c r="H264">
        <v>481.2</v>
      </c>
      <c r="I264" s="5">
        <v>575.75268817204301</v>
      </c>
      <c r="J264" s="9">
        <f t="shared" si="15"/>
        <v>0.83577551592118782</v>
      </c>
      <c r="K264">
        <v>501</v>
      </c>
      <c r="L264" s="5">
        <v>575.12690355329948</v>
      </c>
      <c r="M264" s="9">
        <f t="shared" si="16"/>
        <v>0.87111209179170346</v>
      </c>
      <c r="O264">
        <v>191</v>
      </c>
      <c r="P264">
        <v>0.71101999999999999</v>
      </c>
    </row>
    <row r="265" spans="1:16" x14ac:dyDescent="0.25">
      <c r="A265" s="3">
        <v>43568</v>
      </c>
      <c r="E265">
        <v>451.7</v>
      </c>
      <c r="F265" s="5">
        <v>762.53731343283573</v>
      </c>
      <c r="G265" s="9">
        <f t="shared" si="14"/>
        <v>0.59236445488353895</v>
      </c>
      <c r="H265">
        <v>493.1</v>
      </c>
      <c r="I265" s="5">
        <v>573.67021276595744</v>
      </c>
      <c r="J265" s="9">
        <f t="shared" si="15"/>
        <v>0.85955308298562827</v>
      </c>
      <c r="K265">
        <v>491.6</v>
      </c>
      <c r="L265" s="5">
        <v>576.34408602150529</v>
      </c>
      <c r="M265" s="9">
        <f t="shared" si="16"/>
        <v>0.85296268656716434</v>
      </c>
      <c r="O265">
        <v>192</v>
      </c>
      <c r="P265">
        <v>0.74097999999999997</v>
      </c>
    </row>
    <row r="266" spans="1:16" x14ac:dyDescent="0.25">
      <c r="A266" s="3">
        <v>43569</v>
      </c>
      <c r="E266">
        <v>480.8</v>
      </c>
      <c r="F266" s="5">
        <v>761.85714285714289</v>
      </c>
      <c r="G266" s="9">
        <f t="shared" si="14"/>
        <v>0.6310894430901931</v>
      </c>
      <c r="H266">
        <v>496.9</v>
      </c>
      <c r="I266" s="5">
        <v>575.80645161290317</v>
      </c>
      <c r="J266" s="9">
        <f t="shared" si="15"/>
        <v>0.86296358543417373</v>
      </c>
      <c r="K266">
        <v>479.5</v>
      </c>
      <c r="L266" s="5">
        <v>574.74226804123714</v>
      </c>
      <c r="M266" s="9">
        <f t="shared" si="16"/>
        <v>0.83428699551569507</v>
      </c>
      <c r="O266">
        <v>193</v>
      </c>
      <c r="P266">
        <v>0.73416000000000003</v>
      </c>
    </row>
    <row r="267" spans="1:16" x14ac:dyDescent="0.25">
      <c r="A267" s="3">
        <v>43570</v>
      </c>
      <c r="E267">
        <v>482.2</v>
      </c>
      <c r="F267" s="5">
        <v>758.32167832167841</v>
      </c>
      <c r="G267" s="9">
        <f t="shared" si="14"/>
        <v>0.63587790483216522</v>
      </c>
      <c r="H267">
        <v>501.9</v>
      </c>
      <c r="I267" s="5">
        <v>574.43850267379673</v>
      </c>
      <c r="J267" s="9">
        <f t="shared" si="15"/>
        <v>0.8737227704338113</v>
      </c>
      <c r="K267">
        <v>473.7</v>
      </c>
      <c r="L267" s="5">
        <v>576.2962962962963</v>
      </c>
      <c r="M267" s="9">
        <f t="shared" si="16"/>
        <v>0.82197300771208226</v>
      </c>
      <c r="O267">
        <v>194</v>
      </c>
      <c r="P267">
        <v>0.76734999999999998</v>
      </c>
    </row>
    <row r="268" spans="1:16" x14ac:dyDescent="0.25">
      <c r="A268" s="3">
        <v>43571</v>
      </c>
      <c r="E268">
        <v>463.7</v>
      </c>
      <c r="F268" s="5">
        <v>759.06474820143887</v>
      </c>
      <c r="G268" s="9">
        <f t="shared" si="14"/>
        <v>0.61088332859444594</v>
      </c>
      <c r="H268">
        <v>464.4</v>
      </c>
      <c r="I268" s="5">
        <v>576.25698324022346</v>
      </c>
      <c r="J268" s="9">
        <f t="shared" si="15"/>
        <v>0.80589045079980604</v>
      </c>
      <c r="K268">
        <v>463.4</v>
      </c>
      <c r="L268" s="5">
        <v>576.48648648648646</v>
      </c>
      <c r="M268" s="9">
        <f t="shared" si="16"/>
        <v>0.80383497421472105</v>
      </c>
      <c r="O268">
        <v>195</v>
      </c>
      <c r="P268">
        <v>0.76134999999999997</v>
      </c>
    </row>
    <row r="269" spans="1:16" x14ac:dyDescent="0.25">
      <c r="A269" s="3">
        <v>43572</v>
      </c>
      <c r="E269">
        <v>455.6</v>
      </c>
      <c r="F269" s="5">
        <v>762.2388059701492</v>
      </c>
      <c r="G269" s="9">
        <f t="shared" si="14"/>
        <v>0.59771294301938527</v>
      </c>
      <c r="H269">
        <v>445.8</v>
      </c>
      <c r="I269" s="5">
        <v>575.05882352941182</v>
      </c>
      <c r="J269" s="9">
        <f t="shared" si="15"/>
        <v>0.77522504091653022</v>
      </c>
      <c r="K269">
        <v>463.6</v>
      </c>
      <c r="L269" s="5">
        <v>576.08695652173913</v>
      </c>
      <c r="M269" s="9">
        <f t="shared" si="16"/>
        <v>0.80473962264150944</v>
      </c>
      <c r="O269">
        <v>196</v>
      </c>
      <c r="P269">
        <v>0.75597999999999999</v>
      </c>
    </row>
    <row r="270" spans="1:16" x14ac:dyDescent="0.25">
      <c r="A270" s="3">
        <v>43573</v>
      </c>
      <c r="E270">
        <v>488.8</v>
      </c>
      <c r="F270" s="5">
        <v>760.55555555555566</v>
      </c>
      <c r="G270" s="9">
        <f t="shared" si="14"/>
        <v>0.64268809349890421</v>
      </c>
      <c r="H270">
        <v>457</v>
      </c>
      <c r="I270" s="5">
        <v>575.26627218934914</v>
      </c>
      <c r="J270" s="9">
        <f t="shared" si="15"/>
        <v>0.79441472947953096</v>
      </c>
      <c r="K270">
        <v>443.5</v>
      </c>
      <c r="L270" s="5">
        <v>574.23728813559319</v>
      </c>
      <c r="M270" s="9">
        <f t="shared" si="16"/>
        <v>0.77232880755608035</v>
      </c>
      <c r="O270">
        <v>197</v>
      </c>
      <c r="P270">
        <v>0.75480000000000003</v>
      </c>
    </row>
    <row r="271" spans="1:16" x14ac:dyDescent="0.25">
      <c r="A271" s="3">
        <v>43574</v>
      </c>
      <c r="E271">
        <v>456</v>
      </c>
      <c r="F271" s="5">
        <v>760.88888888888891</v>
      </c>
      <c r="G271" s="9">
        <f t="shared" si="14"/>
        <v>0.59929906542056077</v>
      </c>
      <c r="H271">
        <v>473.6</v>
      </c>
      <c r="I271" s="5">
        <v>576.35838150289021</v>
      </c>
      <c r="J271" s="9">
        <f t="shared" si="15"/>
        <v>0.82171096178918868</v>
      </c>
      <c r="K271">
        <v>465.4</v>
      </c>
      <c r="L271" s="5">
        <v>574.56989247311833</v>
      </c>
      <c r="M271" s="9">
        <f t="shared" si="16"/>
        <v>0.80999719285112748</v>
      </c>
      <c r="O271">
        <v>198</v>
      </c>
      <c r="P271">
        <v>0.75266999999999995</v>
      </c>
    </row>
    <row r="272" spans="1:16" x14ac:dyDescent="0.25">
      <c r="A272" s="3">
        <v>43575</v>
      </c>
      <c r="E272">
        <v>459.6</v>
      </c>
      <c r="F272" s="5">
        <v>757.22627737226276</v>
      </c>
      <c r="G272" s="9">
        <f t="shared" si="14"/>
        <v>0.606951995373048</v>
      </c>
      <c r="H272">
        <v>450.8</v>
      </c>
      <c r="I272" s="5">
        <v>576.56441717791415</v>
      </c>
      <c r="J272" s="9">
        <f t="shared" si="15"/>
        <v>0.78187273888061282</v>
      </c>
      <c r="K272">
        <v>467.8</v>
      </c>
      <c r="L272" s="5">
        <v>575.18918918918916</v>
      </c>
      <c r="M272" s="9">
        <f t="shared" si="16"/>
        <v>0.81329762240390946</v>
      </c>
      <c r="O272">
        <v>199</v>
      </c>
      <c r="P272">
        <v>0.73587000000000002</v>
      </c>
    </row>
    <row r="273" spans="1:16" x14ac:dyDescent="0.25">
      <c r="A273" s="3">
        <v>43576</v>
      </c>
      <c r="E273">
        <v>421.4</v>
      </c>
      <c r="F273" s="5">
        <v>760.98360655737702</v>
      </c>
      <c r="G273" s="9">
        <f t="shared" si="14"/>
        <v>0.55375700129254635</v>
      </c>
      <c r="H273">
        <v>449.2</v>
      </c>
      <c r="I273" s="5">
        <v>574.94252873563221</v>
      </c>
      <c r="J273" s="9">
        <f t="shared" si="15"/>
        <v>0.78129548180727704</v>
      </c>
      <c r="K273">
        <v>484.7</v>
      </c>
      <c r="L273" s="5">
        <v>576.23036649214657</v>
      </c>
      <c r="M273" s="9">
        <f t="shared" si="16"/>
        <v>0.84115664183172811</v>
      </c>
      <c r="O273">
        <v>200</v>
      </c>
      <c r="P273">
        <v>0.73902999999999996</v>
      </c>
    </row>
    <row r="274" spans="1:16" x14ac:dyDescent="0.25">
      <c r="A274" s="3">
        <v>43577</v>
      </c>
      <c r="E274">
        <v>422.8</v>
      </c>
      <c r="F274" s="5">
        <v>760.88</v>
      </c>
      <c r="G274" s="9">
        <f t="shared" si="14"/>
        <v>0.55567237935022606</v>
      </c>
      <c r="H274">
        <v>440.7</v>
      </c>
      <c r="I274" s="5">
        <v>576.70658682634735</v>
      </c>
      <c r="J274" s="9">
        <f t="shared" si="15"/>
        <v>0.7641667531928148</v>
      </c>
      <c r="K274">
        <v>450.2</v>
      </c>
      <c r="L274" s="5">
        <v>574.51977401129943</v>
      </c>
      <c r="M274" s="9">
        <f t="shared" si="16"/>
        <v>0.7836109745304356</v>
      </c>
      <c r="O274">
        <v>201</v>
      </c>
      <c r="P274">
        <v>0.75890000000000002</v>
      </c>
    </row>
    <row r="275" spans="1:16" x14ac:dyDescent="0.25">
      <c r="A275" s="3">
        <v>43578</v>
      </c>
      <c r="E275">
        <v>430.7</v>
      </c>
      <c r="F275" s="5">
        <v>760.45112781954879</v>
      </c>
      <c r="G275" s="9">
        <f t="shared" si="14"/>
        <v>0.56637433260826586</v>
      </c>
      <c r="H275">
        <v>448.6</v>
      </c>
      <c r="I275" s="5">
        <v>573.90532544378698</v>
      </c>
      <c r="J275" s="9">
        <f t="shared" si="15"/>
        <v>0.78166202701309417</v>
      </c>
      <c r="K275">
        <v>461.6</v>
      </c>
      <c r="L275" s="5">
        <v>574.24731182795688</v>
      </c>
      <c r="M275" s="9">
        <f t="shared" si="16"/>
        <v>0.80383484692444551</v>
      </c>
      <c r="O275">
        <v>202</v>
      </c>
      <c r="P275">
        <v>0.76627999999999996</v>
      </c>
    </row>
    <row r="276" spans="1:16" x14ac:dyDescent="0.25">
      <c r="A276" s="3">
        <v>43579</v>
      </c>
      <c r="E276">
        <v>433.7</v>
      </c>
      <c r="F276" s="5">
        <v>762.0454545454545</v>
      </c>
      <c r="G276" s="9">
        <f t="shared" si="14"/>
        <v>0.56912615568147928</v>
      </c>
      <c r="H276">
        <v>440.6</v>
      </c>
      <c r="I276" s="5">
        <v>573.5502958579882</v>
      </c>
      <c r="J276" s="9">
        <f t="shared" si="15"/>
        <v>0.76819766842050963</v>
      </c>
      <c r="K276">
        <v>468.1</v>
      </c>
      <c r="L276" s="5">
        <v>574.97297297297303</v>
      </c>
      <c r="M276" s="9">
        <f t="shared" si="16"/>
        <v>0.8141252232772398</v>
      </c>
      <c r="O276">
        <v>203</v>
      </c>
      <c r="P276">
        <v>0.75209000000000004</v>
      </c>
    </row>
    <row r="277" spans="1:16" x14ac:dyDescent="0.25">
      <c r="A277" s="3">
        <v>43580</v>
      </c>
      <c r="E277">
        <v>429.4</v>
      </c>
      <c r="F277" s="5">
        <v>759.53125</v>
      </c>
      <c r="G277" s="9">
        <f t="shared" si="14"/>
        <v>0.56534869368442708</v>
      </c>
      <c r="H277">
        <v>445.1</v>
      </c>
      <c r="I277" s="5">
        <v>575.35714285714289</v>
      </c>
      <c r="J277" s="9">
        <f t="shared" si="15"/>
        <v>0.77360645561762875</v>
      </c>
      <c r="K277">
        <v>455.8</v>
      </c>
      <c r="L277" s="5">
        <v>573.46368715083793</v>
      </c>
      <c r="M277" s="9">
        <f t="shared" si="16"/>
        <v>0.79481928884559194</v>
      </c>
      <c r="O277">
        <v>204</v>
      </c>
      <c r="P277">
        <v>0.71653</v>
      </c>
    </row>
    <row r="278" spans="1:16" x14ac:dyDescent="0.25">
      <c r="A278" s="3">
        <v>43581</v>
      </c>
      <c r="E278">
        <v>436.9</v>
      </c>
      <c r="F278" s="5">
        <v>758.77862595419845</v>
      </c>
      <c r="G278" s="9">
        <f t="shared" si="14"/>
        <v>0.57579376257545267</v>
      </c>
      <c r="H278">
        <v>428.4</v>
      </c>
      <c r="I278" s="5">
        <v>576.5625</v>
      </c>
      <c r="J278" s="9">
        <f t="shared" si="15"/>
        <v>0.74302439024390243</v>
      </c>
      <c r="K278">
        <v>449.8</v>
      </c>
      <c r="L278" s="5">
        <v>575.02762430939219</v>
      </c>
      <c r="M278" s="9">
        <f t="shared" si="16"/>
        <v>0.78222328977709465</v>
      </c>
      <c r="O278">
        <v>205</v>
      </c>
      <c r="P278">
        <v>0.72713000000000005</v>
      </c>
    </row>
    <row r="279" spans="1:16" x14ac:dyDescent="0.25">
      <c r="A279" s="3">
        <v>43582</v>
      </c>
      <c r="E279">
        <v>449.7</v>
      </c>
      <c r="F279" s="5">
        <v>760.30534351145036</v>
      </c>
      <c r="G279" s="9">
        <f t="shared" si="14"/>
        <v>0.59147289156626504</v>
      </c>
      <c r="H279">
        <v>410.6</v>
      </c>
      <c r="I279" s="5">
        <v>574.5695364238411</v>
      </c>
      <c r="J279" s="9">
        <f t="shared" si="15"/>
        <v>0.71462194559704928</v>
      </c>
      <c r="K279">
        <v>443.7</v>
      </c>
      <c r="L279" s="5">
        <v>575.0282485875706</v>
      </c>
      <c r="M279" s="9">
        <f t="shared" si="16"/>
        <v>0.7716142660640597</v>
      </c>
      <c r="O279">
        <v>206</v>
      </c>
      <c r="P279">
        <v>0.75004000000000004</v>
      </c>
    </row>
    <row r="280" spans="1:16" x14ac:dyDescent="0.25">
      <c r="A280" s="3">
        <v>43583</v>
      </c>
      <c r="E280">
        <v>446.4</v>
      </c>
      <c r="F280" s="5">
        <v>758.79699248120301</v>
      </c>
      <c r="G280" s="9">
        <f t="shared" si="14"/>
        <v>0.58829964328180739</v>
      </c>
      <c r="H280">
        <v>407.3</v>
      </c>
      <c r="I280" s="5">
        <v>573.5</v>
      </c>
      <c r="J280" s="9">
        <f t="shared" si="15"/>
        <v>0.71020052310374893</v>
      </c>
      <c r="K280">
        <v>430.2</v>
      </c>
      <c r="L280" s="5">
        <v>575.61403508771923</v>
      </c>
      <c r="M280" s="9">
        <f t="shared" si="16"/>
        <v>0.74737580006095705</v>
      </c>
      <c r="O280">
        <v>207</v>
      </c>
      <c r="P280">
        <v>0.72453999999999996</v>
      </c>
    </row>
    <row r="281" spans="1:16" x14ac:dyDescent="0.25">
      <c r="A281" s="3">
        <v>43584</v>
      </c>
      <c r="E281">
        <v>430.5</v>
      </c>
      <c r="F281" s="5">
        <v>759.140625</v>
      </c>
      <c r="G281" s="9">
        <f t="shared" si="14"/>
        <v>0.56708860759493673</v>
      </c>
      <c r="H281">
        <v>414.5</v>
      </c>
      <c r="I281" s="5">
        <v>575.34161490683221</v>
      </c>
      <c r="J281" s="9">
        <f t="shared" si="15"/>
        <v>0.72044154161718676</v>
      </c>
      <c r="K281">
        <v>422.8</v>
      </c>
      <c r="L281" s="5">
        <v>576.47058823529414</v>
      </c>
      <c r="M281" s="9">
        <f t="shared" si="16"/>
        <v>0.73342857142857143</v>
      </c>
      <c r="O281">
        <v>208</v>
      </c>
      <c r="P281">
        <v>0.68388000000000004</v>
      </c>
    </row>
    <row r="282" spans="1:16" x14ac:dyDescent="0.25">
      <c r="A282" s="3">
        <v>43585</v>
      </c>
      <c r="E282">
        <v>446.4</v>
      </c>
      <c r="F282" s="5">
        <v>762.80303030303025</v>
      </c>
      <c r="G282" s="9">
        <f t="shared" si="14"/>
        <v>0.58521005065051146</v>
      </c>
      <c r="H282">
        <v>412.4</v>
      </c>
      <c r="I282" s="5">
        <v>574.03846153846155</v>
      </c>
      <c r="J282" s="9">
        <f t="shared" si="15"/>
        <v>0.71841876046901165</v>
      </c>
      <c r="K282">
        <v>415.1</v>
      </c>
      <c r="L282" s="5">
        <v>573.43195266272187</v>
      </c>
      <c r="M282" s="9">
        <f t="shared" si="16"/>
        <v>0.72388711175317311</v>
      </c>
      <c r="O282">
        <v>209</v>
      </c>
      <c r="P282">
        <v>0.69325999999999999</v>
      </c>
    </row>
    <row r="283" spans="1:16" x14ac:dyDescent="0.25">
      <c r="A283" s="3">
        <v>43586</v>
      </c>
      <c r="E283">
        <v>457.5</v>
      </c>
      <c r="F283" s="5">
        <v>757.76119402985069</v>
      </c>
      <c r="G283" s="9">
        <f t="shared" si="14"/>
        <v>0.60375221587551708</v>
      </c>
      <c r="H283">
        <v>415.6</v>
      </c>
      <c r="I283" s="5">
        <v>575.64102564102564</v>
      </c>
      <c r="J283" s="9">
        <f t="shared" si="15"/>
        <v>0.721977728285078</v>
      </c>
      <c r="K283">
        <v>429.3</v>
      </c>
      <c r="L283" s="5">
        <v>575.61403508771923</v>
      </c>
      <c r="M283" s="9">
        <f t="shared" si="16"/>
        <v>0.74581225236208482</v>
      </c>
      <c r="O283">
        <v>210</v>
      </c>
      <c r="P283">
        <v>0.67523999999999995</v>
      </c>
    </row>
    <row r="284" spans="1:16" x14ac:dyDescent="0.25">
      <c r="A284" s="3">
        <v>43587</v>
      </c>
      <c r="E284">
        <v>464.3</v>
      </c>
      <c r="F284" s="5">
        <v>758.88059701492534</v>
      </c>
      <c r="G284" s="9">
        <f t="shared" si="14"/>
        <v>0.61182220473989579</v>
      </c>
      <c r="H284">
        <v>423.4</v>
      </c>
      <c r="I284" s="5">
        <v>573.25</v>
      </c>
      <c r="J284" s="9">
        <f t="shared" si="15"/>
        <v>0.73859572612298297</v>
      </c>
      <c r="K284">
        <v>409.5</v>
      </c>
      <c r="L284" s="5">
        <v>573.75757575757586</v>
      </c>
      <c r="M284" s="9">
        <f t="shared" si="16"/>
        <v>0.71371606633569229</v>
      </c>
      <c r="O284">
        <v>211</v>
      </c>
      <c r="P284">
        <v>0.64824000000000004</v>
      </c>
    </row>
    <row r="285" spans="1:16" x14ac:dyDescent="0.25">
      <c r="A285" s="3">
        <v>43588</v>
      </c>
      <c r="E285">
        <v>463</v>
      </c>
      <c r="F285" s="5">
        <v>760</v>
      </c>
      <c r="G285" s="9">
        <f t="shared" si="14"/>
        <v>0.60921052631578942</v>
      </c>
      <c r="H285">
        <v>437.5</v>
      </c>
      <c r="I285" s="5">
        <v>574.42424242424238</v>
      </c>
      <c r="J285" s="9">
        <f t="shared" si="15"/>
        <v>0.76163220088626293</v>
      </c>
      <c r="K285">
        <v>390.5</v>
      </c>
      <c r="L285" s="5">
        <v>574.39490445859872</v>
      </c>
      <c r="M285" s="9">
        <f t="shared" si="16"/>
        <v>0.6798458638278998</v>
      </c>
      <c r="O285">
        <v>212</v>
      </c>
      <c r="P285">
        <v>0.64642999999999995</v>
      </c>
    </row>
    <row r="286" spans="1:16" x14ac:dyDescent="0.25">
      <c r="A286" s="3">
        <v>43589</v>
      </c>
      <c r="E286">
        <v>448.8</v>
      </c>
      <c r="F286" s="5">
        <v>759.69696969696963</v>
      </c>
      <c r="G286" s="9">
        <f t="shared" si="14"/>
        <v>0.59076186677303555</v>
      </c>
      <c r="H286">
        <f>834.7/2</f>
        <v>417.35</v>
      </c>
      <c r="I286" s="5">
        <v>574.62025316455697</v>
      </c>
      <c r="J286" s="9">
        <f t="shared" si="15"/>
        <v>0.72630576054631568</v>
      </c>
      <c r="K286">
        <v>395</v>
      </c>
      <c r="L286" s="5">
        <v>574.71698113207538</v>
      </c>
      <c r="M286" s="9">
        <f t="shared" si="16"/>
        <v>0.68729481286933691</v>
      </c>
      <c r="O286">
        <v>213</v>
      </c>
      <c r="P286">
        <v>0.64354</v>
      </c>
    </row>
    <row r="287" spans="1:16" x14ac:dyDescent="0.25">
      <c r="A287" s="3">
        <v>43590</v>
      </c>
      <c r="E287">
        <v>444</v>
      </c>
      <c r="F287" s="5">
        <v>761.39534883720933</v>
      </c>
      <c r="G287" s="9">
        <f t="shared" si="14"/>
        <v>0.58313989004276112</v>
      </c>
      <c r="H287">
        <f>834.7/2</f>
        <v>417.35</v>
      </c>
      <c r="I287" s="5">
        <v>574.62025316455697</v>
      </c>
      <c r="J287" s="9">
        <f t="shared" si="15"/>
        <v>0.72630576054631568</v>
      </c>
      <c r="K287">
        <v>391.4</v>
      </c>
      <c r="L287" s="5">
        <v>574.14012738853501</v>
      </c>
      <c r="M287" s="9">
        <f t="shared" si="16"/>
        <v>0.68171510982915462</v>
      </c>
      <c r="O287">
        <v>214</v>
      </c>
      <c r="P287">
        <v>0.62836000000000003</v>
      </c>
    </row>
    <row r="288" spans="1:16" x14ac:dyDescent="0.25">
      <c r="A288" s="3">
        <v>43591</v>
      </c>
      <c r="E288">
        <v>465.2</v>
      </c>
      <c r="F288" s="5">
        <v>757.29927007299261</v>
      </c>
      <c r="G288" s="9">
        <f t="shared" si="14"/>
        <v>0.61428819277108437</v>
      </c>
      <c r="H288">
        <f>804.9/2</f>
        <v>402.45</v>
      </c>
      <c r="I288" s="5">
        <v>576.71052631578948</v>
      </c>
      <c r="J288" s="9">
        <f t="shared" si="15"/>
        <v>0.69783709787816561</v>
      </c>
      <c r="K288">
        <v>390.7</v>
      </c>
      <c r="L288" s="5">
        <v>574.07643312101902</v>
      </c>
      <c r="M288" s="9">
        <f t="shared" si="16"/>
        <v>0.68057139687118617</v>
      </c>
      <c r="O288">
        <v>215</v>
      </c>
      <c r="P288">
        <v>0.61560000000000004</v>
      </c>
    </row>
    <row r="289" spans="1:16" x14ac:dyDescent="0.25">
      <c r="A289" s="3">
        <v>43592</v>
      </c>
      <c r="E289">
        <v>455.1</v>
      </c>
      <c r="F289" s="5">
        <v>762.38805970149247</v>
      </c>
      <c r="G289" s="9">
        <f t="shared" si="14"/>
        <v>0.59694009397024284</v>
      </c>
      <c r="H289">
        <f>804.9/2</f>
        <v>402.45</v>
      </c>
      <c r="I289" s="5">
        <v>576.71052631578948</v>
      </c>
      <c r="J289" s="9">
        <f t="shared" si="15"/>
        <v>0.69783709787816561</v>
      </c>
      <c r="K289">
        <v>391.6</v>
      </c>
      <c r="L289" s="5">
        <v>574.33962264150944</v>
      </c>
      <c r="M289" s="9">
        <f t="shared" si="16"/>
        <v>0.68182654402102505</v>
      </c>
      <c r="O289">
        <v>216</v>
      </c>
      <c r="P289">
        <v>0.61768999999999996</v>
      </c>
    </row>
    <row r="290" spans="1:16" x14ac:dyDescent="0.25">
      <c r="A290" s="3">
        <v>43593</v>
      </c>
      <c r="E290">
        <v>371.3</v>
      </c>
      <c r="F290" s="5">
        <v>760.67961165048541</v>
      </c>
      <c r="G290" s="9">
        <f t="shared" si="14"/>
        <v>0.48811614550095728</v>
      </c>
      <c r="H290">
        <f>778/2</f>
        <v>389</v>
      </c>
      <c r="I290" s="5">
        <v>575.67114093959731</v>
      </c>
      <c r="J290" s="9">
        <f t="shared" si="15"/>
        <v>0.6757330224424366</v>
      </c>
      <c r="K290">
        <v>403.2</v>
      </c>
      <c r="L290" s="5">
        <v>576.52173913043475</v>
      </c>
      <c r="M290" s="9">
        <f t="shared" si="16"/>
        <v>0.69936651583710407</v>
      </c>
      <c r="O290">
        <v>217</v>
      </c>
      <c r="P290">
        <v>0.61514999999999997</v>
      </c>
    </row>
    <row r="291" spans="1:16" x14ac:dyDescent="0.25">
      <c r="A291" s="3">
        <v>43594</v>
      </c>
      <c r="E291">
        <v>414.4</v>
      </c>
      <c r="F291" s="5">
        <v>761.76923076923072</v>
      </c>
      <c r="G291" s="9">
        <f t="shared" si="14"/>
        <v>0.5439967686559628</v>
      </c>
      <c r="H291">
        <f>778/2</f>
        <v>389</v>
      </c>
      <c r="I291" s="5">
        <v>575.67114093959731</v>
      </c>
      <c r="J291" s="9">
        <f t="shared" si="15"/>
        <v>0.6757330224424366</v>
      </c>
      <c r="K291">
        <v>429.1</v>
      </c>
      <c r="L291" s="5">
        <v>576.19047619047626</v>
      </c>
      <c r="M291" s="9">
        <f t="shared" si="16"/>
        <v>0.7447190082644628</v>
      </c>
      <c r="O291">
        <v>218</v>
      </c>
      <c r="P291">
        <v>0.59958999999999996</v>
      </c>
    </row>
    <row r="292" spans="1:16" x14ac:dyDescent="0.25">
      <c r="A292" s="3">
        <v>43595</v>
      </c>
      <c r="E292">
        <v>378.9</v>
      </c>
      <c r="F292" s="5">
        <v>762.87037037037032</v>
      </c>
      <c r="G292" s="9">
        <f t="shared" si="14"/>
        <v>0.49667678116276248</v>
      </c>
      <c r="H292">
        <f>782.4/2</f>
        <v>391.2</v>
      </c>
      <c r="I292" s="5">
        <v>575.06756756756761</v>
      </c>
      <c r="J292" s="9">
        <f t="shared" si="15"/>
        <v>0.68026788861473386</v>
      </c>
      <c r="K292">
        <v>455.3</v>
      </c>
      <c r="L292" s="5">
        <v>574.18478260869563</v>
      </c>
      <c r="M292" s="9">
        <f t="shared" si="16"/>
        <v>0.79295030761949836</v>
      </c>
      <c r="O292">
        <v>219</v>
      </c>
      <c r="P292">
        <v>0.60555000000000003</v>
      </c>
    </row>
    <row r="293" spans="1:16" x14ac:dyDescent="0.25">
      <c r="A293" s="3">
        <v>43596</v>
      </c>
      <c r="E293">
        <v>335.8</v>
      </c>
      <c r="F293" s="5">
        <v>757.85714285714289</v>
      </c>
      <c r="G293" s="9">
        <f t="shared" si="14"/>
        <v>0.4430914231856739</v>
      </c>
      <c r="H293">
        <f>782.4/2</f>
        <v>391.2</v>
      </c>
      <c r="I293" s="5">
        <v>575.06756756756761</v>
      </c>
      <c r="J293" s="9">
        <f t="shared" si="15"/>
        <v>0.68026788861473386</v>
      </c>
      <c r="K293">
        <v>318</v>
      </c>
      <c r="L293" s="5">
        <v>576.66666666666663</v>
      </c>
      <c r="M293" s="9">
        <f t="shared" si="16"/>
        <v>0.55144508670520231</v>
      </c>
      <c r="O293">
        <v>220</v>
      </c>
      <c r="P293">
        <v>0.72309999999999997</v>
      </c>
    </row>
    <row r="294" spans="1:16" x14ac:dyDescent="0.25">
      <c r="A294" s="3">
        <v>43597</v>
      </c>
      <c r="E294">
        <f>670.3/2</f>
        <v>335.15</v>
      </c>
      <c r="F294" s="5">
        <v>758.60576923076928</v>
      </c>
      <c r="G294" s="9">
        <f t="shared" si="14"/>
        <v>0.44179732555928758</v>
      </c>
      <c r="H294">
        <f>759.3/2</f>
        <v>379.65</v>
      </c>
      <c r="I294" s="5">
        <v>574.0625</v>
      </c>
      <c r="J294" s="9">
        <f t="shared" si="15"/>
        <v>0.66133913990201409</v>
      </c>
      <c r="K294">
        <v>381.7</v>
      </c>
      <c r="L294" s="5">
        <v>576.91275167785238</v>
      </c>
      <c r="M294" s="9">
        <f t="shared" si="16"/>
        <v>0.66162517449976732</v>
      </c>
      <c r="O294">
        <v>221</v>
      </c>
      <c r="P294">
        <v>0.72811999999999999</v>
      </c>
    </row>
    <row r="295" spans="1:16" x14ac:dyDescent="0.25">
      <c r="A295" s="3">
        <v>43598</v>
      </c>
      <c r="E295">
        <f>670.3/2</f>
        <v>335.15</v>
      </c>
      <c r="F295" s="5">
        <v>758.60576923076928</v>
      </c>
      <c r="G295" s="9">
        <f t="shared" si="14"/>
        <v>0.44179732555928758</v>
      </c>
      <c r="H295">
        <f>759.3/2</f>
        <v>379.65</v>
      </c>
      <c r="I295" s="5">
        <v>574.0625</v>
      </c>
      <c r="J295" s="9">
        <f t="shared" si="15"/>
        <v>0.66133913990201409</v>
      </c>
      <c r="K295">
        <v>250.4</v>
      </c>
      <c r="L295" s="5">
        <v>573.43434343434353</v>
      </c>
      <c r="M295" s="9">
        <f t="shared" si="16"/>
        <v>0.43666725383124882</v>
      </c>
      <c r="O295">
        <v>222</v>
      </c>
      <c r="P295">
        <v>0.72718000000000005</v>
      </c>
    </row>
    <row r="296" spans="1:16" x14ac:dyDescent="0.25">
      <c r="A296" s="3">
        <v>43599</v>
      </c>
      <c r="E296">
        <f>693.4/2</f>
        <v>346.7</v>
      </c>
      <c r="F296" s="5">
        <v>759.05940594059405</v>
      </c>
      <c r="G296" s="9">
        <f t="shared" si="14"/>
        <v>0.45674949455422942</v>
      </c>
      <c r="H296">
        <f>663.8/2</f>
        <v>331.9</v>
      </c>
      <c r="I296" s="5">
        <v>575.11627906976742</v>
      </c>
      <c r="J296" s="9">
        <f t="shared" si="15"/>
        <v>0.57710068742418119</v>
      </c>
      <c r="K296">
        <v>451.3</v>
      </c>
      <c r="L296" s="5">
        <v>574.02234636871503</v>
      </c>
      <c r="M296" s="9">
        <f t="shared" si="16"/>
        <v>0.78620632603406337</v>
      </c>
      <c r="O296">
        <v>223</v>
      </c>
      <c r="P296">
        <v>0.61724000000000001</v>
      </c>
    </row>
    <row r="297" spans="1:16" x14ac:dyDescent="0.25">
      <c r="A297" s="3">
        <v>43600</v>
      </c>
      <c r="E297">
        <f>693.4/2</f>
        <v>346.7</v>
      </c>
      <c r="F297" s="5">
        <v>759.05940594059405</v>
      </c>
      <c r="G297" s="9">
        <f t="shared" si="14"/>
        <v>0.45674949455422942</v>
      </c>
      <c r="H297">
        <f>663.8/2</f>
        <v>331.9</v>
      </c>
      <c r="I297" s="5">
        <v>575.11627906976742</v>
      </c>
      <c r="J297" s="9">
        <f t="shared" si="15"/>
        <v>0.57710068742418119</v>
      </c>
      <c r="K297">
        <v>363.7</v>
      </c>
      <c r="L297" s="5">
        <v>574.85915492957747</v>
      </c>
      <c r="M297" s="9">
        <f t="shared" si="16"/>
        <v>0.6326767119931398</v>
      </c>
      <c r="O297">
        <v>224</v>
      </c>
      <c r="P297">
        <v>0.67232999999999998</v>
      </c>
    </row>
    <row r="298" spans="1:16" x14ac:dyDescent="0.25">
      <c r="A298" s="3">
        <v>43601</v>
      </c>
      <c r="E298">
        <f>676/2</f>
        <v>338</v>
      </c>
      <c r="F298" s="5">
        <v>758.98989898989896</v>
      </c>
      <c r="G298" s="9">
        <f t="shared" si="14"/>
        <v>0.44532871972318339</v>
      </c>
      <c r="H298">
        <f>641.5/2</f>
        <v>320.75</v>
      </c>
      <c r="I298" s="5">
        <v>576.12903225806451</v>
      </c>
      <c r="J298" s="9">
        <f t="shared" si="15"/>
        <v>0.55673292273236286</v>
      </c>
      <c r="K298">
        <v>343.2</v>
      </c>
      <c r="L298" s="5">
        <v>574.96240601503757</v>
      </c>
      <c r="M298" s="9">
        <f t="shared" si="16"/>
        <v>0.59690859160455079</v>
      </c>
      <c r="O298">
        <v>225</v>
      </c>
      <c r="P298">
        <v>0.54879999999999995</v>
      </c>
    </row>
    <row r="299" spans="1:16" x14ac:dyDescent="0.25">
      <c r="A299" s="3">
        <v>43602</v>
      </c>
      <c r="E299">
        <f>676/2</f>
        <v>338</v>
      </c>
      <c r="F299" s="5">
        <v>758.98989898989896</v>
      </c>
      <c r="G299" s="9">
        <f t="shared" si="14"/>
        <v>0.44532871972318339</v>
      </c>
      <c r="H299">
        <f>641.5/2</f>
        <v>320.75</v>
      </c>
      <c r="I299" s="5">
        <v>576.12903225806451</v>
      </c>
      <c r="J299" s="9">
        <f t="shared" si="15"/>
        <v>0.55673292273236286</v>
      </c>
      <c r="K299">
        <v>331.4</v>
      </c>
      <c r="L299" s="5">
        <v>573.40909090909088</v>
      </c>
      <c r="M299" s="9">
        <f t="shared" si="16"/>
        <v>0.57794688862465315</v>
      </c>
      <c r="O299">
        <v>226</v>
      </c>
      <c r="P299">
        <v>0.77053000000000005</v>
      </c>
    </row>
    <row r="300" spans="1:16" x14ac:dyDescent="0.25">
      <c r="A300" s="3">
        <v>43603</v>
      </c>
      <c r="E300">
        <f>602/2</f>
        <v>301</v>
      </c>
      <c r="F300" s="5">
        <v>759.66292134831463</v>
      </c>
      <c r="G300" s="9">
        <f t="shared" si="14"/>
        <v>0.39622836858452892</v>
      </c>
      <c r="H300">
        <f>657.2/2</f>
        <v>328.6</v>
      </c>
      <c r="I300" s="5">
        <v>575.68000000000006</v>
      </c>
      <c r="J300" s="9">
        <f t="shared" si="15"/>
        <v>0.57080322401334072</v>
      </c>
      <c r="K300">
        <v>286.10000000000002</v>
      </c>
      <c r="L300" s="5">
        <v>574.71698113207549</v>
      </c>
      <c r="M300" s="9">
        <f t="shared" si="16"/>
        <v>0.49781024294156273</v>
      </c>
      <c r="O300">
        <v>227</v>
      </c>
      <c r="P300">
        <v>0.64907999999999999</v>
      </c>
    </row>
    <row r="301" spans="1:16" x14ac:dyDescent="0.25">
      <c r="A301" s="3">
        <v>43604</v>
      </c>
      <c r="E301">
        <f>602/2</f>
        <v>301</v>
      </c>
      <c r="F301" s="5">
        <v>759.66292134831463</v>
      </c>
      <c r="G301" s="9">
        <f t="shared" si="14"/>
        <v>0.39622836858452892</v>
      </c>
      <c r="H301">
        <f>657.2/2</f>
        <v>328.6</v>
      </c>
      <c r="I301" s="5">
        <v>575.68000000000006</v>
      </c>
      <c r="J301" s="9">
        <f t="shared" si="15"/>
        <v>0.57080322401334072</v>
      </c>
      <c r="K301">
        <v>253.9</v>
      </c>
      <c r="L301" s="5">
        <v>577.31958762886597</v>
      </c>
      <c r="M301" s="9">
        <f t="shared" si="16"/>
        <v>0.43979107142857143</v>
      </c>
      <c r="O301">
        <v>228</v>
      </c>
      <c r="P301">
        <v>0.63119000000000003</v>
      </c>
    </row>
    <row r="302" spans="1:16" x14ac:dyDescent="0.25">
      <c r="A302" s="3">
        <v>43605</v>
      </c>
      <c r="E302">
        <f>493.9/2</f>
        <v>246.95</v>
      </c>
      <c r="F302" s="5">
        <v>755.47297297297291</v>
      </c>
      <c r="G302" s="9">
        <f t="shared" si="14"/>
        <v>0.32688131651909491</v>
      </c>
      <c r="H302">
        <f>533.9/2</f>
        <v>266.95</v>
      </c>
      <c r="I302" s="5">
        <v>576.98019801980195</v>
      </c>
      <c r="J302" s="9">
        <f t="shared" si="15"/>
        <v>0.4626675246675247</v>
      </c>
      <c r="K302">
        <v>225.4</v>
      </c>
      <c r="L302" s="5">
        <v>577.09677419354841</v>
      </c>
      <c r="M302" s="9">
        <f t="shared" si="16"/>
        <v>0.3905757406372275</v>
      </c>
      <c r="O302">
        <v>229</v>
      </c>
      <c r="P302">
        <v>0.61224999999999996</v>
      </c>
    </row>
    <row r="303" spans="1:16" x14ac:dyDescent="0.25">
      <c r="A303" s="3">
        <v>43606</v>
      </c>
      <c r="E303">
        <f>493.9/2</f>
        <v>246.95</v>
      </c>
      <c r="F303" s="5">
        <v>755.47297297297291</v>
      </c>
      <c r="G303" s="9">
        <f t="shared" si="14"/>
        <v>0.32688131651909491</v>
      </c>
      <c r="H303">
        <f>533.9/2</f>
        <v>266.95</v>
      </c>
      <c r="I303" s="5">
        <v>576.98019801980195</v>
      </c>
      <c r="J303" s="9">
        <f t="shared" si="15"/>
        <v>0.4626675246675247</v>
      </c>
      <c r="K303">
        <f>426.5/2</f>
        <v>213.25</v>
      </c>
      <c r="L303" s="5">
        <v>576.01190476190482</v>
      </c>
      <c r="M303" s="9">
        <f t="shared" si="16"/>
        <v>0.37021804278185383</v>
      </c>
      <c r="O303">
        <v>230</v>
      </c>
      <c r="P303">
        <v>0.57218000000000002</v>
      </c>
    </row>
    <row r="304" spans="1:16" x14ac:dyDescent="0.25">
      <c r="A304" s="3">
        <v>43607</v>
      </c>
      <c r="E304">
        <f>205.6/2</f>
        <v>102.8</v>
      </c>
      <c r="F304" s="5">
        <v>749.0322580645161</v>
      </c>
      <c r="G304" s="9">
        <f t="shared" si="14"/>
        <v>0.13724375538329026</v>
      </c>
      <c r="H304">
        <f>505.4/2</f>
        <v>252.7</v>
      </c>
      <c r="I304" s="5">
        <v>573.58585858585866</v>
      </c>
      <c r="J304" s="9">
        <f t="shared" si="15"/>
        <v>0.44056176807255432</v>
      </c>
      <c r="K304">
        <f>426.5/2</f>
        <v>213.25</v>
      </c>
      <c r="L304" s="5">
        <v>576.01190476190482</v>
      </c>
      <c r="M304" s="9">
        <f t="shared" si="16"/>
        <v>0.37021804278185383</v>
      </c>
      <c r="O304">
        <v>231</v>
      </c>
      <c r="P304">
        <v>0.50105</v>
      </c>
    </row>
    <row r="305" spans="1:16" x14ac:dyDescent="0.25">
      <c r="A305" s="3">
        <v>43608</v>
      </c>
      <c r="E305">
        <f>205.6/2</f>
        <v>102.8</v>
      </c>
      <c r="F305" s="5">
        <v>749.0322580645161</v>
      </c>
      <c r="G305" s="9">
        <f t="shared" si="14"/>
        <v>0.13724375538329026</v>
      </c>
      <c r="H305">
        <f>505.4/2</f>
        <v>252.7</v>
      </c>
      <c r="I305" s="5">
        <v>573.58585858585866</v>
      </c>
      <c r="J305" s="9">
        <f t="shared" si="15"/>
        <v>0.44056176807255432</v>
      </c>
      <c r="K305">
        <f>158.2/2</f>
        <v>79.099999999999994</v>
      </c>
      <c r="L305" s="5">
        <v>574.51612903225805</v>
      </c>
      <c r="M305" s="9">
        <f t="shared" si="16"/>
        <v>0.13768107804604154</v>
      </c>
      <c r="O305">
        <v>232</v>
      </c>
      <c r="P305">
        <v>0.47643999999999997</v>
      </c>
    </row>
    <row r="306" spans="1:16" x14ac:dyDescent="0.25">
      <c r="A306" s="3">
        <v>43609</v>
      </c>
      <c r="E306">
        <f>193.6/2</f>
        <v>96.8</v>
      </c>
      <c r="F306" s="5">
        <v>768.39285714285711</v>
      </c>
      <c r="G306" s="9">
        <f t="shared" si="14"/>
        <v>0.12597722519172672</v>
      </c>
      <c r="H306">
        <f>467.7/2</f>
        <v>233.85</v>
      </c>
      <c r="I306" s="5">
        <v>574.19354838709671</v>
      </c>
      <c r="J306" s="9">
        <f t="shared" si="15"/>
        <v>0.40726685393258433</v>
      </c>
      <c r="K306">
        <f>158.2/2</f>
        <v>79.099999999999994</v>
      </c>
      <c r="L306" s="5">
        <v>574.51612903225805</v>
      </c>
      <c r="M306" s="9">
        <f t="shared" si="16"/>
        <v>0.13768107804604154</v>
      </c>
      <c r="O306">
        <v>233</v>
      </c>
      <c r="P306">
        <v>0.45607999999999999</v>
      </c>
    </row>
    <row r="307" spans="1:16" x14ac:dyDescent="0.25">
      <c r="A307" s="3">
        <v>43610</v>
      </c>
      <c r="E307">
        <f>193.6/2</f>
        <v>96.8</v>
      </c>
      <c r="F307" s="5">
        <v>768.39285714285711</v>
      </c>
      <c r="G307" s="9">
        <f t="shared" si="14"/>
        <v>0.12597722519172672</v>
      </c>
      <c r="H307">
        <f>467.7/2</f>
        <v>233.85</v>
      </c>
      <c r="I307" s="5">
        <v>574.19354838709671</v>
      </c>
      <c r="J307" s="9">
        <f t="shared" si="15"/>
        <v>0.40726685393258433</v>
      </c>
      <c r="K307">
        <f>136.9/2</f>
        <v>68.45</v>
      </c>
      <c r="L307" s="5">
        <v>567.96296296296293</v>
      </c>
      <c r="M307" s="9">
        <f t="shared" si="16"/>
        <v>0.12051842191066189</v>
      </c>
      <c r="O307">
        <v>234</v>
      </c>
      <c r="P307">
        <v>0.45607999999999999</v>
      </c>
    </row>
    <row r="308" spans="1:16" x14ac:dyDescent="0.25">
      <c r="A308" s="3">
        <v>43611</v>
      </c>
      <c r="H308">
        <f>341.6/2</f>
        <v>170.8</v>
      </c>
      <c r="I308" s="5">
        <v>572.2388059701492</v>
      </c>
      <c r="J308" s="9">
        <f t="shared" si="15"/>
        <v>0.2984767866458008</v>
      </c>
      <c r="K308">
        <f>136.9/2</f>
        <v>68.45</v>
      </c>
      <c r="L308" s="5">
        <v>567.96296296296293</v>
      </c>
      <c r="M308" s="9">
        <f t="shared" si="16"/>
        <v>0.12051842191066189</v>
      </c>
      <c r="O308">
        <v>235</v>
      </c>
      <c r="P308">
        <v>0.57167999999999997</v>
      </c>
    </row>
    <row r="309" spans="1:16" x14ac:dyDescent="0.25">
      <c r="A309" s="3">
        <v>43612</v>
      </c>
      <c r="H309">
        <f>341.6/2</f>
        <v>170.8</v>
      </c>
      <c r="I309" s="5">
        <v>572.2388059701492</v>
      </c>
      <c r="J309" s="9">
        <f t="shared" si="15"/>
        <v>0.2984767866458008</v>
      </c>
      <c r="K309">
        <f>140.7/2</f>
        <v>70.349999999999994</v>
      </c>
      <c r="L309" s="5">
        <v>567.96296296296293</v>
      </c>
      <c r="M309" s="9">
        <f t="shared" si="16"/>
        <v>0.12386371046625366</v>
      </c>
      <c r="O309">
        <v>236</v>
      </c>
      <c r="P309">
        <v>0.57167999999999997</v>
      </c>
    </row>
    <row r="310" spans="1:16" x14ac:dyDescent="0.25">
      <c r="A310" s="3">
        <v>43613</v>
      </c>
      <c r="K310">
        <f>140.7/2</f>
        <v>70.349999999999994</v>
      </c>
      <c r="L310" s="5">
        <v>567.96296296296293</v>
      </c>
      <c r="M310" s="9">
        <f t="shared" si="16"/>
        <v>0.12386371046625366</v>
      </c>
      <c r="O310">
        <v>237</v>
      </c>
      <c r="P310">
        <v>0.46355000000000002</v>
      </c>
    </row>
    <row r="311" spans="1:16" x14ac:dyDescent="0.25">
      <c r="A311" s="3">
        <v>43614</v>
      </c>
      <c r="K311">
        <f>126.5/2</f>
        <v>63.25</v>
      </c>
      <c r="L311" s="5">
        <v>567.96296296296293</v>
      </c>
      <c r="M311" s="9">
        <f t="shared" si="16"/>
        <v>0.11136289533746332</v>
      </c>
      <c r="O311">
        <v>238</v>
      </c>
      <c r="P311">
        <v>0.46355000000000002</v>
      </c>
    </row>
    <row r="312" spans="1:16" x14ac:dyDescent="0.25">
      <c r="A312" s="3">
        <v>43615</v>
      </c>
      <c r="K312">
        <f>126.5/2</f>
        <v>63.25</v>
      </c>
      <c r="L312" s="5">
        <v>567.96296296296293</v>
      </c>
      <c r="M312" s="9">
        <f t="shared" si="16"/>
        <v>0.11136289533746332</v>
      </c>
    </row>
    <row r="313" spans="1:16" x14ac:dyDescent="0.25">
      <c r="A313" s="3">
        <v>43616</v>
      </c>
      <c r="K313">
        <v>59.3</v>
      </c>
      <c r="L313" s="5">
        <v>567.96296296296293</v>
      </c>
      <c r="M313" s="9">
        <f t="shared" si="16"/>
        <v>0.10440821649820672</v>
      </c>
    </row>
    <row r="314" spans="1:16" x14ac:dyDescent="0.25">
      <c r="A314" s="3"/>
    </row>
    <row r="315" spans="1:16" x14ac:dyDescent="0.25">
      <c r="A315" t="s">
        <v>27</v>
      </c>
      <c r="B315">
        <v>65404.7</v>
      </c>
      <c r="E315">
        <v>147964</v>
      </c>
      <c r="H315">
        <v>141620.5</v>
      </c>
      <c r="K315">
        <v>140935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D9E-4BC3-4972-8527-6A6E845DBC44}">
  <dimension ref="A1:L330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</cols>
  <sheetData>
    <row r="1" spans="1:12" ht="90" x14ac:dyDescent="0.25">
      <c r="A1" t="s">
        <v>6</v>
      </c>
      <c r="B1" s="1" t="s">
        <v>17</v>
      </c>
      <c r="C1" s="1"/>
      <c r="D1" s="1" t="s">
        <v>18</v>
      </c>
      <c r="E1" s="1"/>
      <c r="F1" s="1" t="s">
        <v>19</v>
      </c>
      <c r="G1" s="1"/>
      <c r="H1" s="1" t="s">
        <v>20</v>
      </c>
      <c r="K1" t="s">
        <v>0</v>
      </c>
    </row>
    <row r="2" spans="1:12" x14ac:dyDescent="0.25">
      <c r="A2" s="3">
        <v>43305</v>
      </c>
      <c r="F2">
        <v>19.7</v>
      </c>
      <c r="G2" s="5">
        <v>-63</v>
      </c>
      <c r="K2" t="s">
        <v>1</v>
      </c>
      <c r="L2" t="s">
        <v>2</v>
      </c>
    </row>
    <row r="3" spans="1:12" x14ac:dyDescent="0.25">
      <c r="A3" s="3">
        <v>43306</v>
      </c>
      <c r="F3">
        <v>19.7</v>
      </c>
      <c r="G3" s="5">
        <v>-62</v>
      </c>
      <c r="K3" t="s">
        <v>3</v>
      </c>
      <c r="L3" t="s">
        <v>4</v>
      </c>
    </row>
    <row r="4" spans="1:12" x14ac:dyDescent="0.25">
      <c r="A4" s="3">
        <v>43307</v>
      </c>
      <c r="D4">
        <v>22.2</v>
      </c>
      <c r="E4">
        <v>-78</v>
      </c>
      <c r="F4">
        <v>17</v>
      </c>
      <c r="G4" s="5">
        <v>-61</v>
      </c>
      <c r="K4">
        <v>2018</v>
      </c>
      <c r="L4">
        <v>27.776599999999998</v>
      </c>
    </row>
    <row r="5" spans="1:12" x14ac:dyDescent="0.25">
      <c r="A5" s="3">
        <v>43308</v>
      </c>
      <c r="B5">
        <v>14.1</v>
      </c>
      <c r="C5">
        <v>-68</v>
      </c>
      <c r="D5">
        <v>22.2</v>
      </c>
      <c r="E5">
        <v>-77</v>
      </c>
      <c r="F5">
        <v>17</v>
      </c>
      <c r="G5" s="5">
        <v>-60</v>
      </c>
      <c r="K5">
        <v>2019</v>
      </c>
      <c r="L5">
        <v>25.066600000000001</v>
      </c>
    </row>
    <row r="6" spans="1:12" x14ac:dyDescent="0.25">
      <c r="A6" s="3">
        <v>43309</v>
      </c>
      <c r="B6">
        <v>14.1</v>
      </c>
      <c r="C6">
        <v>-67</v>
      </c>
      <c r="D6">
        <v>21.3</v>
      </c>
      <c r="E6">
        <v>-76</v>
      </c>
      <c r="F6">
        <v>15.9</v>
      </c>
      <c r="G6" s="5">
        <v>-59</v>
      </c>
      <c r="K6">
        <v>2020</v>
      </c>
      <c r="L6">
        <v>23.8719</v>
      </c>
    </row>
    <row r="7" spans="1:12" x14ac:dyDescent="0.25">
      <c r="A7" s="3">
        <v>43310</v>
      </c>
      <c r="B7">
        <v>14.4</v>
      </c>
      <c r="C7">
        <v>-66</v>
      </c>
      <c r="D7">
        <v>21.3</v>
      </c>
      <c r="E7">
        <v>-75</v>
      </c>
      <c r="F7">
        <v>15.9</v>
      </c>
      <c r="G7" s="5">
        <v>-58</v>
      </c>
      <c r="H7">
        <v>17.7</v>
      </c>
      <c r="I7">
        <v>-63</v>
      </c>
      <c r="K7" t="s">
        <v>5</v>
      </c>
      <c r="L7" t="s">
        <v>4</v>
      </c>
    </row>
    <row r="8" spans="1:12" x14ac:dyDescent="0.25">
      <c r="A8" s="3">
        <v>43311</v>
      </c>
      <c r="B8">
        <v>14.4</v>
      </c>
      <c r="C8">
        <v>-65</v>
      </c>
      <c r="D8">
        <v>16.100000000000001</v>
      </c>
      <c r="E8">
        <v>-74</v>
      </c>
      <c r="F8">
        <v>17.2</v>
      </c>
      <c r="G8" s="5">
        <v>-57</v>
      </c>
      <c r="H8">
        <v>17.7</v>
      </c>
      <c r="I8">
        <v>-62</v>
      </c>
      <c r="K8">
        <v>-78</v>
      </c>
      <c r="L8">
        <v>23.899799999999999</v>
      </c>
    </row>
    <row r="9" spans="1:12" x14ac:dyDescent="0.25">
      <c r="A9" s="3">
        <v>43312</v>
      </c>
      <c r="B9">
        <v>16.7</v>
      </c>
      <c r="C9">
        <v>-64</v>
      </c>
      <c r="D9">
        <v>16.100000000000001</v>
      </c>
      <c r="E9">
        <v>-73</v>
      </c>
      <c r="F9">
        <v>17.2</v>
      </c>
      <c r="G9" s="5">
        <v>-56</v>
      </c>
      <c r="H9">
        <v>17.2</v>
      </c>
      <c r="I9">
        <v>-61</v>
      </c>
      <c r="K9">
        <v>-77</v>
      </c>
      <c r="L9">
        <v>23.899799999999999</v>
      </c>
    </row>
    <row r="10" spans="1:12" x14ac:dyDescent="0.25">
      <c r="A10" s="3">
        <v>43313</v>
      </c>
      <c r="B10">
        <v>19.399999999999999</v>
      </c>
      <c r="C10">
        <v>-63</v>
      </c>
      <c r="D10">
        <v>14.3</v>
      </c>
      <c r="E10">
        <v>-72</v>
      </c>
      <c r="F10">
        <v>18.8</v>
      </c>
      <c r="G10" s="5">
        <v>-55</v>
      </c>
      <c r="H10">
        <v>17.2</v>
      </c>
      <c r="I10">
        <v>-60</v>
      </c>
      <c r="K10">
        <v>-76</v>
      </c>
      <c r="L10">
        <v>22.9998</v>
      </c>
    </row>
    <row r="11" spans="1:12" x14ac:dyDescent="0.25">
      <c r="A11" s="3">
        <v>43314</v>
      </c>
      <c r="B11">
        <v>19.399999999999999</v>
      </c>
      <c r="C11">
        <v>-62</v>
      </c>
      <c r="D11">
        <v>14.3</v>
      </c>
      <c r="E11">
        <v>-71</v>
      </c>
      <c r="F11">
        <v>18.8</v>
      </c>
      <c r="G11" s="5">
        <v>-54</v>
      </c>
      <c r="H11">
        <v>17.2</v>
      </c>
      <c r="I11">
        <v>-59</v>
      </c>
      <c r="K11">
        <v>-75</v>
      </c>
      <c r="L11">
        <v>22.9998</v>
      </c>
    </row>
    <row r="12" spans="1:12" x14ac:dyDescent="0.25">
      <c r="A12" s="3">
        <v>43315</v>
      </c>
      <c r="B12">
        <v>20.2</v>
      </c>
      <c r="C12">
        <v>-61</v>
      </c>
      <c r="D12">
        <v>14.5</v>
      </c>
      <c r="E12">
        <v>-70</v>
      </c>
      <c r="F12">
        <v>18.100000000000001</v>
      </c>
      <c r="G12" s="5">
        <v>-53</v>
      </c>
      <c r="H12">
        <v>17.2</v>
      </c>
      <c r="I12">
        <v>-58</v>
      </c>
      <c r="K12">
        <v>-74</v>
      </c>
      <c r="L12">
        <v>17.799800000000001</v>
      </c>
    </row>
    <row r="13" spans="1:12" x14ac:dyDescent="0.25">
      <c r="A13" s="3">
        <v>43316</v>
      </c>
      <c r="B13">
        <v>16.100000000000001</v>
      </c>
      <c r="C13">
        <v>-60</v>
      </c>
      <c r="D13">
        <v>14.5</v>
      </c>
      <c r="E13">
        <v>-69</v>
      </c>
      <c r="F13">
        <v>17</v>
      </c>
      <c r="G13" s="5">
        <v>-52</v>
      </c>
      <c r="H13">
        <v>19</v>
      </c>
      <c r="I13">
        <v>-57</v>
      </c>
      <c r="K13">
        <v>-73</v>
      </c>
      <c r="L13">
        <v>17.799800000000001</v>
      </c>
    </row>
    <row r="14" spans="1:12" x14ac:dyDescent="0.25">
      <c r="A14" s="3">
        <v>43317</v>
      </c>
      <c r="B14">
        <v>16.100000000000001</v>
      </c>
      <c r="C14">
        <v>-59</v>
      </c>
      <c r="D14">
        <v>17.5</v>
      </c>
      <c r="E14">
        <v>-68</v>
      </c>
      <c r="F14">
        <v>17</v>
      </c>
      <c r="G14" s="5">
        <v>-51</v>
      </c>
      <c r="H14">
        <v>19</v>
      </c>
      <c r="I14">
        <v>-56</v>
      </c>
      <c r="K14">
        <v>-72</v>
      </c>
      <c r="L14">
        <v>15.9998</v>
      </c>
    </row>
    <row r="15" spans="1:12" x14ac:dyDescent="0.25">
      <c r="A15" s="3">
        <v>43318</v>
      </c>
      <c r="B15">
        <v>11.7</v>
      </c>
      <c r="C15">
        <v>-58</v>
      </c>
      <c r="D15">
        <v>17.5</v>
      </c>
      <c r="E15">
        <v>-67</v>
      </c>
      <c r="F15">
        <v>17.7</v>
      </c>
      <c r="G15" s="5">
        <v>-50</v>
      </c>
      <c r="H15">
        <v>19.5</v>
      </c>
      <c r="I15">
        <v>-55</v>
      </c>
      <c r="K15">
        <v>-71</v>
      </c>
      <c r="L15">
        <v>15.9998</v>
      </c>
    </row>
    <row r="16" spans="1:12" x14ac:dyDescent="0.25">
      <c r="A16" s="3">
        <v>43319</v>
      </c>
      <c r="B16">
        <v>11.7</v>
      </c>
      <c r="C16">
        <v>-57</v>
      </c>
      <c r="D16">
        <v>18.399999999999999</v>
      </c>
      <c r="E16">
        <v>-66</v>
      </c>
      <c r="F16">
        <v>17.3</v>
      </c>
      <c r="G16" s="5">
        <v>-49</v>
      </c>
      <c r="H16">
        <v>19.5</v>
      </c>
      <c r="I16">
        <v>-54</v>
      </c>
      <c r="K16">
        <v>-70</v>
      </c>
      <c r="L16">
        <v>16.1998</v>
      </c>
    </row>
    <row r="17" spans="1:12" x14ac:dyDescent="0.25">
      <c r="A17" s="3">
        <v>43320</v>
      </c>
      <c r="B17">
        <v>11.5</v>
      </c>
      <c r="C17">
        <v>-56</v>
      </c>
      <c r="D17">
        <v>18.399999999999999</v>
      </c>
      <c r="E17">
        <v>-65</v>
      </c>
      <c r="F17">
        <v>17.3</v>
      </c>
      <c r="G17" s="5">
        <v>-48</v>
      </c>
      <c r="H17">
        <v>18.7</v>
      </c>
      <c r="I17">
        <v>-53</v>
      </c>
      <c r="K17">
        <v>-69</v>
      </c>
      <c r="L17">
        <v>16.1998</v>
      </c>
    </row>
    <row r="18" spans="1:12" x14ac:dyDescent="0.25">
      <c r="A18" s="3">
        <v>43321</v>
      </c>
      <c r="B18">
        <v>11.5</v>
      </c>
      <c r="C18">
        <v>-55</v>
      </c>
      <c r="D18">
        <v>16.5</v>
      </c>
      <c r="E18">
        <v>-64</v>
      </c>
      <c r="F18">
        <v>17.100000000000001</v>
      </c>
      <c r="G18" s="5">
        <v>-47</v>
      </c>
      <c r="H18">
        <v>18.7</v>
      </c>
      <c r="I18">
        <v>-52</v>
      </c>
      <c r="K18">
        <v>-68</v>
      </c>
      <c r="L18">
        <v>19.1998</v>
      </c>
    </row>
    <row r="19" spans="1:12" x14ac:dyDescent="0.25">
      <c r="A19" s="3">
        <v>43322</v>
      </c>
      <c r="B19">
        <v>13</v>
      </c>
      <c r="C19">
        <v>-54</v>
      </c>
      <c r="D19">
        <v>16.5</v>
      </c>
      <c r="E19">
        <v>-63</v>
      </c>
      <c r="F19">
        <v>17.100000000000001</v>
      </c>
      <c r="G19" s="5">
        <v>-46</v>
      </c>
      <c r="H19">
        <v>15.6</v>
      </c>
      <c r="I19">
        <v>-51</v>
      </c>
      <c r="K19">
        <v>-67</v>
      </c>
      <c r="L19">
        <v>19.1998</v>
      </c>
    </row>
    <row r="20" spans="1:12" x14ac:dyDescent="0.25">
      <c r="A20" s="3">
        <v>43323</v>
      </c>
      <c r="B20">
        <v>13</v>
      </c>
      <c r="C20">
        <v>-53</v>
      </c>
      <c r="D20">
        <v>14.2</v>
      </c>
      <c r="E20">
        <v>-62</v>
      </c>
      <c r="F20">
        <v>12.8</v>
      </c>
      <c r="G20" s="5">
        <v>-45</v>
      </c>
      <c r="H20">
        <v>15.6</v>
      </c>
      <c r="I20">
        <v>-50</v>
      </c>
      <c r="K20">
        <v>-66</v>
      </c>
      <c r="L20">
        <v>20.099799999999998</v>
      </c>
    </row>
    <row r="21" spans="1:12" x14ac:dyDescent="0.25">
      <c r="A21" s="3">
        <v>43324</v>
      </c>
      <c r="B21">
        <v>13.9</v>
      </c>
      <c r="C21">
        <v>-52</v>
      </c>
      <c r="D21">
        <v>14.2</v>
      </c>
      <c r="E21">
        <v>-61</v>
      </c>
      <c r="F21">
        <v>12.8</v>
      </c>
      <c r="G21" s="5">
        <v>-44</v>
      </c>
      <c r="H21">
        <v>14.3</v>
      </c>
      <c r="I21">
        <v>-49</v>
      </c>
      <c r="K21">
        <v>-65</v>
      </c>
      <c r="L21">
        <v>20.099799999999998</v>
      </c>
    </row>
    <row r="22" spans="1:12" x14ac:dyDescent="0.25">
      <c r="A22" s="3">
        <v>43325</v>
      </c>
      <c r="B22">
        <v>13.9</v>
      </c>
      <c r="C22">
        <v>-51</v>
      </c>
      <c r="D22">
        <v>14.6</v>
      </c>
      <c r="E22">
        <v>-60</v>
      </c>
      <c r="F22">
        <v>13.2</v>
      </c>
      <c r="G22" s="5">
        <v>-43</v>
      </c>
      <c r="H22">
        <v>14.3</v>
      </c>
      <c r="I22">
        <v>-48</v>
      </c>
      <c r="K22">
        <v>-64</v>
      </c>
      <c r="L22">
        <v>18.1998</v>
      </c>
    </row>
    <row r="23" spans="1:12" x14ac:dyDescent="0.25">
      <c r="A23" s="3">
        <v>43326</v>
      </c>
      <c r="B23">
        <v>12.3</v>
      </c>
      <c r="C23">
        <v>-50</v>
      </c>
      <c r="D23">
        <v>14.6</v>
      </c>
      <c r="E23">
        <v>-59</v>
      </c>
      <c r="F23">
        <v>13.2</v>
      </c>
      <c r="G23" s="5">
        <v>-42</v>
      </c>
      <c r="H23">
        <v>15.4</v>
      </c>
      <c r="I23">
        <v>-47</v>
      </c>
      <c r="K23">
        <v>-63</v>
      </c>
      <c r="L23">
        <v>17.966699999999999</v>
      </c>
    </row>
    <row r="24" spans="1:12" x14ac:dyDescent="0.25">
      <c r="A24" s="3">
        <v>43327</v>
      </c>
      <c r="B24">
        <v>11.4</v>
      </c>
      <c r="C24">
        <v>-49</v>
      </c>
      <c r="D24">
        <v>14.6</v>
      </c>
      <c r="E24">
        <v>-58</v>
      </c>
      <c r="F24">
        <v>14.6</v>
      </c>
      <c r="G24" s="5">
        <v>-41</v>
      </c>
      <c r="H24">
        <v>15.4</v>
      </c>
      <c r="I24">
        <v>-46</v>
      </c>
      <c r="K24">
        <v>-62</v>
      </c>
      <c r="L24">
        <v>17.2</v>
      </c>
    </row>
    <row r="25" spans="1:12" x14ac:dyDescent="0.25">
      <c r="A25" s="3">
        <v>43328</v>
      </c>
      <c r="B25">
        <v>12.6</v>
      </c>
      <c r="C25">
        <v>-48</v>
      </c>
      <c r="D25">
        <v>15.3</v>
      </c>
      <c r="E25">
        <v>-57</v>
      </c>
      <c r="F25">
        <v>14.6</v>
      </c>
      <c r="G25" s="5">
        <v>-40</v>
      </c>
      <c r="H25">
        <v>17.3</v>
      </c>
      <c r="I25">
        <v>-45</v>
      </c>
      <c r="K25">
        <v>-61</v>
      </c>
      <c r="L25">
        <v>16.133299999999998</v>
      </c>
    </row>
    <row r="26" spans="1:12" x14ac:dyDescent="0.25">
      <c r="A26" s="3">
        <v>43329</v>
      </c>
      <c r="B26">
        <v>11.5</v>
      </c>
      <c r="C26">
        <v>-47</v>
      </c>
      <c r="D26">
        <v>14.9</v>
      </c>
      <c r="E26">
        <v>-56</v>
      </c>
      <c r="F26">
        <v>18.100000000000001</v>
      </c>
      <c r="G26" s="5">
        <v>-39</v>
      </c>
      <c r="H26">
        <v>17.3</v>
      </c>
      <c r="I26">
        <v>-44</v>
      </c>
      <c r="K26">
        <v>-60</v>
      </c>
      <c r="L26">
        <v>16.2667</v>
      </c>
    </row>
    <row r="27" spans="1:12" x14ac:dyDescent="0.25">
      <c r="A27" s="3">
        <v>43330</v>
      </c>
      <c r="B27">
        <v>10.4</v>
      </c>
      <c r="C27">
        <v>-46</v>
      </c>
      <c r="D27">
        <v>14.3</v>
      </c>
      <c r="E27">
        <v>-55</v>
      </c>
      <c r="F27">
        <v>18.5</v>
      </c>
      <c r="G27" s="5">
        <v>-38</v>
      </c>
      <c r="H27">
        <v>18.899999999999999</v>
      </c>
      <c r="I27">
        <v>-43</v>
      </c>
      <c r="K27">
        <v>-59</v>
      </c>
      <c r="L27">
        <v>15.9</v>
      </c>
    </row>
    <row r="28" spans="1:12" x14ac:dyDescent="0.25">
      <c r="A28" s="3">
        <v>43331</v>
      </c>
      <c r="B28">
        <v>7.2</v>
      </c>
      <c r="C28">
        <v>-45</v>
      </c>
      <c r="D28">
        <v>14.8</v>
      </c>
      <c r="E28">
        <v>-54</v>
      </c>
      <c r="F28">
        <v>20.6</v>
      </c>
      <c r="G28" s="5">
        <v>-37</v>
      </c>
      <c r="H28">
        <v>18.899999999999999</v>
      </c>
      <c r="I28">
        <v>-42</v>
      </c>
      <c r="K28">
        <v>-58</v>
      </c>
      <c r="L28">
        <v>15.9</v>
      </c>
    </row>
    <row r="29" spans="1:12" x14ac:dyDescent="0.25">
      <c r="A29" s="3">
        <v>43332</v>
      </c>
      <c r="B29">
        <v>7.5</v>
      </c>
      <c r="C29">
        <v>-44</v>
      </c>
      <c r="D29">
        <v>14.9</v>
      </c>
      <c r="E29">
        <v>-53</v>
      </c>
      <c r="F29">
        <v>21.3</v>
      </c>
      <c r="G29" s="5">
        <v>-36</v>
      </c>
      <c r="H29">
        <v>18.7</v>
      </c>
      <c r="I29">
        <v>-41</v>
      </c>
      <c r="K29">
        <v>-57</v>
      </c>
      <c r="L29">
        <v>17.166699999999999</v>
      </c>
    </row>
    <row r="30" spans="1:12" x14ac:dyDescent="0.25">
      <c r="A30" s="3">
        <v>43333</v>
      </c>
      <c r="B30">
        <v>7.2</v>
      </c>
      <c r="C30">
        <v>-43</v>
      </c>
      <c r="D30">
        <v>14.1</v>
      </c>
      <c r="E30">
        <v>-52</v>
      </c>
      <c r="F30">
        <v>21.2</v>
      </c>
      <c r="G30" s="5">
        <v>-35</v>
      </c>
      <c r="H30">
        <v>17.100000000000001</v>
      </c>
      <c r="I30">
        <v>-40</v>
      </c>
      <c r="K30">
        <v>-56</v>
      </c>
      <c r="L30">
        <v>17.033300000000001</v>
      </c>
    </row>
    <row r="31" spans="1:12" x14ac:dyDescent="0.25">
      <c r="A31" s="3">
        <v>43334</v>
      </c>
      <c r="B31">
        <v>7.6</v>
      </c>
      <c r="C31">
        <v>-42</v>
      </c>
      <c r="D31">
        <v>12.6</v>
      </c>
      <c r="E31">
        <v>-51</v>
      </c>
      <c r="F31">
        <v>18.399999999999999</v>
      </c>
      <c r="G31" s="5">
        <v>-34</v>
      </c>
      <c r="H31">
        <v>19.8</v>
      </c>
      <c r="I31">
        <v>-39</v>
      </c>
      <c r="K31">
        <v>-55</v>
      </c>
      <c r="L31">
        <v>17.533300000000001</v>
      </c>
    </row>
    <row r="32" spans="1:12" x14ac:dyDescent="0.25">
      <c r="A32" s="3">
        <v>43335</v>
      </c>
      <c r="B32">
        <v>6</v>
      </c>
      <c r="C32">
        <v>-41</v>
      </c>
      <c r="D32">
        <v>9.4</v>
      </c>
      <c r="E32">
        <v>-50</v>
      </c>
      <c r="F32">
        <v>17.5</v>
      </c>
      <c r="G32" s="5">
        <v>-33</v>
      </c>
      <c r="H32">
        <v>22.8</v>
      </c>
      <c r="I32">
        <v>-38</v>
      </c>
      <c r="K32">
        <v>-54</v>
      </c>
      <c r="L32">
        <v>17.7</v>
      </c>
    </row>
    <row r="33" spans="1:12" x14ac:dyDescent="0.25">
      <c r="A33" s="3">
        <v>43336</v>
      </c>
      <c r="B33">
        <v>5.7</v>
      </c>
      <c r="C33">
        <v>-40</v>
      </c>
      <c r="D33">
        <v>7.8</v>
      </c>
      <c r="E33">
        <v>-49</v>
      </c>
      <c r="F33">
        <v>19.100000000000001</v>
      </c>
      <c r="G33" s="5">
        <v>-32</v>
      </c>
      <c r="H33">
        <v>27.5</v>
      </c>
      <c r="I33">
        <v>-37</v>
      </c>
      <c r="K33">
        <v>-53</v>
      </c>
      <c r="L33">
        <v>17.2333</v>
      </c>
    </row>
    <row r="34" spans="1:12" x14ac:dyDescent="0.25">
      <c r="A34" s="3">
        <v>43337</v>
      </c>
      <c r="B34">
        <v>5.5</v>
      </c>
      <c r="C34">
        <v>-39</v>
      </c>
      <c r="D34">
        <v>7.8</v>
      </c>
      <c r="E34">
        <v>-48</v>
      </c>
      <c r="F34">
        <v>21.3</v>
      </c>
      <c r="G34" s="5">
        <v>-31</v>
      </c>
      <c r="H34">
        <v>29.2</v>
      </c>
      <c r="I34">
        <v>-36</v>
      </c>
      <c r="K34">
        <v>-52</v>
      </c>
      <c r="L34">
        <v>16.600000000000001</v>
      </c>
    </row>
    <row r="35" spans="1:12" x14ac:dyDescent="0.25">
      <c r="A35" s="3">
        <v>43338</v>
      </c>
      <c r="B35">
        <v>6.4</v>
      </c>
      <c r="C35">
        <v>-38</v>
      </c>
      <c r="D35">
        <v>9.4</v>
      </c>
      <c r="E35">
        <v>-47</v>
      </c>
      <c r="F35">
        <v>21.8</v>
      </c>
      <c r="G35" s="5">
        <v>-30</v>
      </c>
      <c r="H35">
        <v>28.3</v>
      </c>
      <c r="I35">
        <v>-35</v>
      </c>
      <c r="K35">
        <v>-51</v>
      </c>
      <c r="L35">
        <v>15.066700000000001</v>
      </c>
    </row>
    <row r="36" spans="1:12" x14ac:dyDescent="0.25">
      <c r="A36" s="3">
        <v>43339</v>
      </c>
      <c r="B36">
        <v>7.1</v>
      </c>
      <c r="C36">
        <v>-37</v>
      </c>
      <c r="D36">
        <v>12.7</v>
      </c>
      <c r="E36">
        <v>-46</v>
      </c>
      <c r="F36">
        <v>21.2</v>
      </c>
      <c r="G36" s="5">
        <v>-29</v>
      </c>
      <c r="H36">
        <v>24.7</v>
      </c>
      <c r="I36">
        <v>-34</v>
      </c>
      <c r="K36">
        <v>-50</v>
      </c>
      <c r="L36">
        <v>14.2333</v>
      </c>
    </row>
    <row r="37" spans="1:12" x14ac:dyDescent="0.25">
      <c r="A37" s="3">
        <v>43340</v>
      </c>
      <c r="B37">
        <v>8.6999999999999993</v>
      </c>
      <c r="C37">
        <v>-36</v>
      </c>
      <c r="D37">
        <v>14.4</v>
      </c>
      <c r="E37">
        <v>-45</v>
      </c>
      <c r="F37">
        <v>20.5</v>
      </c>
      <c r="G37" s="5">
        <v>-28</v>
      </c>
      <c r="H37">
        <v>20.6</v>
      </c>
      <c r="I37">
        <v>-33</v>
      </c>
      <c r="K37">
        <v>-49</v>
      </c>
      <c r="L37">
        <v>13.1333</v>
      </c>
    </row>
    <row r="38" spans="1:12" x14ac:dyDescent="0.25">
      <c r="A38" s="3">
        <v>43341</v>
      </c>
      <c r="B38">
        <v>10.4</v>
      </c>
      <c r="C38">
        <v>-35</v>
      </c>
      <c r="D38">
        <v>14.5</v>
      </c>
      <c r="E38">
        <v>-44</v>
      </c>
      <c r="F38">
        <v>20</v>
      </c>
      <c r="G38" s="5">
        <v>-27</v>
      </c>
      <c r="H38">
        <v>18.5</v>
      </c>
      <c r="I38">
        <v>-32</v>
      </c>
      <c r="K38">
        <v>-48</v>
      </c>
      <c r="L38">
        <v>13.1333</v>
      </c>
    </row>
    <row r="39" spans="1:12" x14ac:dyDescent="0.25">
      <c r="A39" s="3">
        <v>43342</v>
      </c>
      <c r="B39">
        <v>14.3</v>
      </c>
      <c r="C39">
        <v>-34</v>
      </c>
      <c r="D39">
        <v>12.1</v>
      </c>
      <c r="E39">
        <v>-43</v>
      </c>
      <c r="F39">
        <v>19.399999999999999</v>
      </c>
      <c r="G39" s="5">
        <v>-26</v>
      </c>
      <c r="H39">
        <v>21.1</v>
      </c>
      <c r="I39">
        <v>-31</v>
      </c>
      <c r="K39">
        <v>-47</v>
      </c>
      <c r="L39">
        <v>13.966699999999999</v>
      </c>
    </row>
    <row r="40" spans="1:12" x14ac:dyDescent="0.25">
      <c r="A40" s="3">
        <v>43343</v>
      </c>
      <c r="B40">
        <v>17.399999999999999</v>
      </c>
      <c r="C40">
        <v>-33</v>
      </c>
      <c r="D40">
        <v>10.9</v>
      </c>
      <c r="E40">
        <v>-42</v>
      </c>
      <c r="F40">
        <v>19</v>
      </c>
      <c r="G40" s="5">
        <v>-25</v>
      </c>
      <c r="H40">
        <v>23.8</v>
      </c>
      <c r="I40">
        <v>-30</v>
      </c>
      <c r="K40">
        <v>-46</v>
      </c>
      <c r="L40">
        <v>15.066700000000001</v>
      </c>
    </row>
    <row r="41" spans="1:12" x14ac:dyDescent="0.25">
      <c r="A41" s="3">
        <v>43344</v>
      </c>
      <c r="B41">
        <v>19.100000000000001</v>
      </c>
      <c r="C41">
        <v>-32</v>
      </c>
      <c r="D41">
        <v>11.7</v>
      </c>
      <c r="E41">
        <v>-41</v>
      </c>
      <c r="F41">
        <v>19.3</v>
      </c>
      <c r="G41" s="5">
        <v>-24</v>
      </c>
      <c r="H41">
        <v>27.6</v>
      </c>
      <c r="I41">
        <v>-29</v>
      </c>
      <c r="K41">
        <v>-45</v>
      </c>
      <c r="L41">
        <v>14.833299999999999</v>
      </c>
    </row>
    <row r="42" spans="1:12" x14ac:dyDescent="0.25">
      <c r="A42" s="3">
        <v>43345</v>
      </c>
      <c r="B42">
        <v>16.399999999999999</v>
      </c>
      <c r="C42">
        <v>-31</v>
      </c>
      <c r="D42">
        <v>14.6</v>
      </c>
      <c r="E42">
        <v>-40</v>
      </c>
      <c r="F42">
        <v>20.6</v>
      </c>
      <c r="G42" s="5">
        <v>-23</v>
      </c>
      <c r="H42">
        <v>27.5</v>
      </c>
      <c r="I42">
        <v>-28</v>
      </c>
      <c r="K42">
        <v>-44</v>
      </c>
      <c r="L42">
        <v>14.8667</v>
      </c>
    </row>
    <row r="43" spans="1:12" x14ac:dyDescent="0.25">
      <c r="A43" s="3">
        <v>43346</v>
      </c>
      <c r="B43">
        <v>14.2</v>
      </c>
      <c r="C43">
        <v>-30</v>
      </c>
      <c r="D43">
        <v>13.5</v>
      </c>
      <c r="E43">
        <v>-39</v>
      </c>
      <c r="F43">
        <v>21.5</v>
      </c>
      <c r="G43" s="5">
        <v>-22</v>
      </c>
      <c r="H43">
        <v>28.3</v>
      </c>
      <c r="I43">
        <v>-27</v>
      </c>
      <c r="K43">
        <v>-43</v>
      </c>
      <c r="L43">
        <v>14.7333</v>
      </c>
    </row>
    <row r="44" spans="1:12" x14ac:dyDescent="0.25">
      <c r="A44" s="3">
        <v>43347</v>
      </c>
      <c r="B44">
        <v>12.4</v>
      </c>
      <c r="C44">
        <v>-29</v>
      </c>
      <c r="D44">
        <v>15.4</v>
      </c>
      <c r="E44">
        <v>-38</v>
      </c>
      <c r="F44">
        <v>22.7</v>
      </c>
      <c r="G44" s="5">
        <v>-21</v>
      </c>
      <c r="H44">
        <v>27.6</v>
      </c>
      <c r="I44">
        <v>-26</v>
      </c>
      <c r="K44">
        <v>-42</v>
      </c>
      <c r="L44">
        <v>14.333299999999999</v>
      </c>
    </row>
    <row r="45" spans="1:12" x14ac:dyDescent="0.25">
      <c r="A45" s="3">
        <v>43348</v>
      </c>
      <c r="B45">
        <v>13.4</v>
      </c>
      <c r="C45">
        <v>-28</v>
      </c>
      <c r="D45">
        <v>16.5</v>
      </c>
      <c r="E45">
        <v>-37</v>
      </c>
      <c r="F45">
        <v>22.3</v>
      </c>
      <c r="G45" s="5">
        <v>-20</v>
      </c>
      <c r="H45">
        <v>28.7</v>
      </c>
      <c r="I45">
        <v>-25</v>
      </c>
      <c r="K45">
        <v>-41</v>
      </c>
      <c r="L45">
        <v>15</v>
      </c>
    </row>
    <row r="46" spans="1:12" x14ac:dyDescent="0.25">
      <c r="A46" s="3">
        <v>43349</v>
      </c>
      <c r="B46">
        <v>16.600000000000001</v>
      </c>
      <c r="C46">
        <v>-27</v>
      </c>
      <c r="D46">
        <v>20.5</v>
      </c>
      <c r="E46">
        <v>-36</v>
      </c>
      <c r="F46">
        <v>22.9</v>
      </c>
      <c r="G46" s="5">
        <v>-19</v>
      </c>
      <c r="H46">
        <v>27.5</v>
      </c>
      <c r="I46">
        <v>-24</v>
      </c>
      <c r="K46">
        <v>-40</v>
      </c>
      <c r="L46">
        <v>15.433299999999999</v>
      </c>
    </row>
    <row r="47" spans="1:12" x14ac:dyDescent="0.25">
      <c r="A47" s="3">
        <v>43350</v>
      </c>
      <c r="B47">
        <v>16.600000000000001</v>
      </c>
      <c r="C47">
        <v>-26</v>
      </c>
      <c r="D47">
        <v>19.100000000000001</v>
      </c>
      <c r="E47">
        <v>-35</v>
      </c>
      <c r="F47">
        <v>22.4</v>
      </c>
      <c r="G47" s="5">
        <v>-18</v>
      </c>
      <c r="H47">
        <v>26.4</v>
      </c>
      <c r="I47">
        <v>-23</v>
      </c>
      <c r="K47">
        <v>-39</v>
      </c>
      <c r="L47">
        <v>17.133299999999998</v>
      </c>
    </row>
    <row r="48" spans="1:12" x14ac:dyDescent="0.25">
      <c r="A48" s="3">
        <v>43351</v>
      </c>
      <c r="B48">
        <v>17</v>
      </c>
      <c r="C48">
        <v>-25</v>
      </c>
      <c r="D48">
        <v>19.8</v>
      </c>
      <c r="E48">
        <v>-34</v>
      </c>
      <c r="F48">
        <v>23.5</v>
      </c>
      <c r="G48" s="5">
        <v>-17</v>
      </c>
      <c r="H48">
        <v>24.2</v>
      </c>
      <c r="I48">
        <v>-22</v>
      </c>
      <c r="K48">
        <v>-38</v>
      </c>
      <c r="L48">
        <v>18.899999999999999</v>
      </c>
    </row>
    <row r="49" spans="1:12" x14ac:dyDescent="0.25">
      <c r="A49" s="3">
        <v>43352</v>
      </c>
      <c r="B49">
        <v>14.5</v>
      </c>
      <c r="C49">
        <v>-24</v>
      </c>
      <c r="D49">
        <v>18.8</v>
      </c>
      <c r="E49">
        <v>-33</v>
      </c>
      <c r="F49">
        <v>23.8</v>
      </c>
      <c r="G49" s="5">
        <v>-16</v>
      </c>
      <c r="H49">
        <v>23.3</v>
      </c>
      <c r="I49">
        <v>-21</v>
      </c>
      <c r="K49">
        <v>-37</v>
      </c>
      <c r="L49">
        <v>21.533300000000001</v>
      </c>
    </row>
    <row r="50" spans="1:12" x14ac:dyDescent="0.25">
      <c r="A50" s="3">
        <v>43353</v>
      </c>
      <c r="B50">
        <v>13.7</v>
      </c>
      <c r="C50">
        <v>-23</v>
      </c>
      <c r="D50">
        <v>19.100000000000001</v>
      </c>
      <c r="E50">
        <v>-32</v>
      </c>
      <c r="F50">
        <v>23.6</v>
      </c>
      <c r="G50" s="5">
        <v>-15</v>
      </c>
      <c r="H50">
        <v>21.8</v>
      </c>
      <c r="I50">
        <v>-20</v>
      </c>
      <c r="K50">
        <v>-36</v>
      </c>
      <c r="L50">
        <v>23.666699999999999</v>
      </c>
    </row>
    <row r="51" spans="1:12" x14ac:dyDescent="0.25">
      <c r="A51" s="3">
        <v>43354</v>
      </c>
      <c r="B51">
        <v>12.4</v>
      </c>
      <c r="C51">
        <v>-22</v>
      </c>
      <c r="D51">
        <v>15.5</v>
      </c>
      <c r="E51">
        <v>-31</v>
      </c>
      <c r="F51">
        <v>23.3</v>
      </c>
      <c r="G51" s="5">
        <v>-14</v>
      </c>
      <c r="H51">
        <v>21.3</v>
      </c>
      <c r="I51">
        <v>-19</v>
      </c>
      <c r="K51">
        <v>-35</v>
      </c>
      <c r="L51">
        <v>22.866700000000002</v>
      </c>
    </row>
    <row r="52" spans="1:12" x14ac:dyDescent="0.25">
      <c r="A52" s="3">
        <v>43355</v>
      </c>
      <c r="B52">
        <v>11.7</v>
      </c>
      <c r="C52">
        <v>-21</v>
      </c>
      <c r="D52">
        <v>12.9</v>
      </c>
      <c r="E52">
        <v>-30</v>
      </c>
      <c r="F52">
        <v>24.4</v>
      </c>
      <c r="G52" s="5">
        <v>-13</v>
      </c>
      <c r="H52">
        <v>21.8</v>
      </c>
      <c r="I52">
        <v>-18</v>
      </c>
      <c r="K52">
        <v>-34</v>
      </c>
      <c r="L52">
        <v>20.966699999999999</v>
      </c>
    </row>
    <row r="53" spans="1:12" x14ac:dyDescent="0.25">
      <c r="A53" s="3">
        <v>43356</v>
      </c>
      <c r="B53">
        <v>13.3</v>
      </c>
      <c r="C53">
        <v>-20</v>
      </c>
      <c r="D53">
        <v>11</v>
      </c>
      <c r="E53">
        <v>-29</v>
      </c>
      <c r="F53">
        <v>24.2</v>
      </c>
      <c r="G53" s="5">
        <v>-12</v>
      </c>
      <c r="H53">
        <v>21.3</v>
      </c>
      <c r="I53">
        <v>-17</v>
      </c>
      <c r="K53">
        <v>-33</v>
      </c>
      <c r="L53">
        <v>18.966699999999999</v>
      </c>
    </row>
    <row r="54" spans="1:12" x14ac:dyDescent="0.25">
      <c r="A54" s="3">
        <v>43357</v>
      </c>
      <c r="B54">
        <v>14.9</v>
      </c>
      <c r="C54">
        <v>-19</v>
      </c>
      <c r="D54">
        <v>11</v>
      </c>
      <c r="E54">
        <v>-28</v>
      </c>
      <c r="F54">
        <v>22.5</v>
      </c>
      <c r="G54" s="5">
        <v>-11</v>
      </c>
      <c r="H54">
        <v>21</v>
      </c>
      <c r="I54">
        <v>-16</v>
      </c>
      <c r="K54">
        <v>-32</v>
      </c>
      <c r="L54">
        <v>18.899999999999999</v>
      </c>
    </row>
    <row r="55" spans="1:12" x14ac:dyDescent="0.25">
      <c r="A55" s="3">
        <v>43358</v>
      </c>
      <c r="B55">
        <v>17</v>
      </c>
      <c r="C55">
        <v>-18</v>
      </c>
      <c r="D55">
        <v>9.1</v>
      </c>
      <c r="E55">
        <v>-27</v>
      </c>
      <c r="F55">
        <v>22.6</v>
      </c>
      <c r="G55" s="5">
        <v>-10</v>
      </c>
      <c r="H55">
        <v>20.7</v>
      </c>
      <c r="I55">
        <v>-15</v>
      </c>
      <c r="K55">
        <v>-31</v>
      </c>
      <c r="L55">
        <v>19.3</v>
      </c>
    </row>
    <row r="56" spans="1:12" x14ac:dyDescent="0.25">
      <c r="A56" s="3">
        <v>43359</v>
      </c>
      <c r="B56">
        <v>18.5</v>
      </c>
      <c r="C56">
        <v>-17</v>
      </c>
      <c r="D56">
        <v>7.4</v>
      </c>
      <c r="E56">
        <v>-26</v>
      </c>
      <c r="F56">
        <v>23.3</v>
      </c>
      <c r="G56" s="5">
        <v>-9</v>
      </c>
      <c r="H56">
        <v>19.399999999999999</v>
      </c>
      <c r="I56">
        <v>-14</v>
      </c>
      <c r="K56">
        <v>-30</v>
      </c>
      <c r="L56">
        <v>19.5</v>
      </c>
    </row>
    <row r="57" spans="1:12" x14ac:dyDescent="0.25">
      <c r="A57" s="3">
        <v>43360</v>
      </c>
      <c r="B57">
        <v>19.7</v>
      </c>
      <c r="C57">
        <v>-16</v>
      </c>
      <c r="D57">
        <v>8.1</v>
      </c>
      <c r="E57">
        <v>-25</v>
      </c>
      <c r="F57">
        <v>22.7</v>
      </c>
      <c r="G57" s="5">
        <v>-8</v>
      </c>
      <c r="H57">
        <v>21.8</v>
      </c>
      <c r="I57">
        <v>-13</v>
      </c>
      <c r="K57">
        <v>-29</v>
      </c>
      <c r="L57">
        <v>19.933299999999999</v>
      </c>
    </row>
    <row r="58" spans="1:12" x14ac:dyDescent="0.25">
      <c r="A58" s="3">
        <v>43361</v>
      </c>
      <c r="B58">
        <v>20.399999999999999</v>
      </c>
      <c r="C58">
        <v>-15</v>
      </c>
      <c r="D58">
        <v>8.1999999999999993</v>
      </c>
      <c r="E58">
        <v>-24</v>
      </c>
      <c r="F58">
        <v>21.3</v>
      </c>
      <c r="G58" s="5">
        <v>-7</v>
      </c>
      <c r="H58">
        <v>23.9</v>
      </c>
      <c r="I58">
        <v>-12</v>
      </c>
      <c r="K58">
        <v>-28</v>
      </c>
      <c r="L58">
        <v>19.666699999999999</v>
      </c>
    </row>
    <row r="59" spans="1:12" x14ac:dyDescent="0.25">
      <c r="A59" s="3">
        <v>43362</v>
      </c>
      <c r="B59">
        <v>19.7</v>
      </c>
      <c r="C59">
        <v>-14</v>
      </c>
      <c r="D59">
        <v>9.6999999999999993</v>
      </c>
      <c r="E59">
        <v>-23</v>
      </c>
      <c r="F59">
        <v>20.100000000000001</v>
      </c>
      <c r="G59" s="5">
        <v>-6</v>
      </c>
      <c r="H59">
        <v>25.7</v>
      </c>
      <c r="I59">
        <v>-11</v>
      </c>
      <c r="K59">
        <v>-27</v>
      </c>
      <c r="L59">
        <v>19.133299999999998</v>
      </c>
    </row>
    <row r="60" spans="1:12" x14ac:dyDescent="0.25">
      <c r="A60" s="3">
        <v>43363</v>
      </c>
      <c r="B60">
        <v>18.8</v>
      </c>
      <c r="C60">
        <v>-13</v>
      </c>
      <c r="D60">
        <v>9.6</v>
      </c>
      <c r="E60">
        <v>-22</v>
      </c>
      <c r="F60">
        <v>21.7</v>
      </c>
      <c r="G60" s="5">
        <v>-5</v>
      </c>
      <c r="H60">
        <v>26.3</v>
      </c>
      <c r="I60">
        <v>-10</v>
      </c>
      <c r="K60">
        <v>-26</v>
      </c>
      <c r="L60">
        <v>18.133299999999998</v>
      </c>
    </row>
    <row r="61" spans="1:12" x14ac:dyDescent="0.25">
      <c r="A61" s="3">
        <v>43364</v>
      </c>
      <c r="B61">
        <v>18</v>
      </c>
      <c r="C61">
        <v>-12</v>
      </c>
      <c r="D61">
        <v>11</v>
      </c>
      <c r="E61">
        <v>-21</v>
      </c>
      <c r="F61">
        <v>21.6</v>
      </c>
      <c r="G61" s="5">
        <v>-4</v>
      </c>
      <c r="H61">
        <v>25.4</v>
      </c>
      <c r="I61">
        <v>-9</v>
      </c>
      <c r="K61">
        <v>-25</v>
      </c>
      <c r="L61">
        <v>18.600000000000001</v>
      </c>
    </row>
    <row r="62" spans="1:12" x14ac:dyDescent="0.25">
      <c r="A62" s="3">
        <v>43365</v>
      </c>
      <c r="B62">
        <v>17.600000000000001</v>
      </c>
      <c r="C62">
        <v>-11</v>
      </c>
      <c r="D62">
        <v>11.3</v>
      </c>
      <c r="E62">
        <v>-20</v>
      </c>
      <c r="F62">
        <v>23.6</v>
      </c>
      <c r="G62" s="5">
        <v>-3</v>
      </c>
      <c r="H62">
        <v>29.7</v>
      </c>
      <c r="I62">
        <v>-8</v>
      </c>
      <c r="K62">
        <v>-24</v>
      </c>
      <c r="L62">
        <v>18.333300000000001</v>
      </c>
    </row>
    <row r="63" spans="1:12" x14ac:dyDescent="0.25">
      <c r="A63" s="3">
        <v>43366</v>
      </c>
      <c r="B63">
        <v>18.100000000000001</v>
      </c>
      <c r="C63">
        <v>-10</v>
      </c>
      <c r="D63">
        <v>13.4</v>
      </c>
      <c r="E63">
        <v>-19</v>
      </c>
      <c r="F63">
        <v>25.2</v>
      </c>
      <c r="G63" s="5">
        <v>-2</v>
      </c>
      <c r="H63">
        <v>29.3</v>
      </c>
      <c r="I63">
        <v>-7</v>
      </c>
      <c r="K63">
        <v>-23</v>
      </c>
      <c r="L63">
        <v>18.899999999999999</v>
      </c>
    </row>
    <row r="64" spans="1:12" x14ac:dyDescent="0.25">
      <c r="A64" s="3">
        <v>43367</v>
      </c>
      <c r="B64">
        <v>20.399999999999999</v>
      </c>
      <c r="C64">
        <v>-9</v>
      </c>
      <c r="D64">
        <v>16.8</v>
      </c>
      <c r="E64">
        <v>-18</v>
      </c>
      <c r="F64">
        <v>26.3</v>
      </c>
      <c r="G64" s="5">
        <v>-1</v>
      </c>
      <c r="H64">
        <v>29.2</v>
      </c>
      <c r="I64">
        <v>-6</v>
      </c>
      <c r="K64">
        <v>-22</v>
      </c>
      <c r="L64">
        <v>18.433299999999999</v>
      </c>
    </row>
    <row r="65" spans="1:12" x14ac:dyDescent="0.25">
      <c r="A65" s="3">
        <v>43368</v>
      </c>
      <c r="B65">
        <v>24.1</v>
      </c>
      <c r="C65">
        <v>-8</v>
      </c>
      <c r="D65">
        <v>17.7</v>
      </c>
      <c r="E65">
        <v>-17</v>
      </c>
      <c r="F65">
        <v>28.2</v>
      </c>
      <c r="G65" s="5">
        <v>0</v>
      </c>
      <c r="H65">
        <v>27.2</v>
      </c>
      <c r="I65">
        <v>-5</v>
      </c>
      <c r="K65">
        <v>-21</v>
      </c>
      <c r="L65">
        <v>19</v>
      </c>
    </row>
    <row r="66" spans="1:12" x14ac:dyDescent="0.25">
      <c r="A66" s="3">
        <v>43369</v>
      </c>
      <c r="B66">
        <v>25.7</v>
      </c>
      <c r="C66">
        <v>-7</v>
      </c>
      <c r="D66">
        <v>20.9</v>
      </c>
      <c r="E66">
        <v>-16</v>
      </c>
      <c r="F66">
        <v>28.5</v>
      </c>
      <c r="G66" s="5">
        <v>1</v>
      </c>
      <c r="H66">
        <v>28.4</v>
      </c>
      <c r="I66">
        <v>-4</v>
      </c>
      <c r="K66">
        <v>-20</v>
      </c>
      <c r="L66">
        <v>18.466699999999999</v>
      </c>
    </row>
    <row r="67" spans="1:12" x14ac:dyDescent="0.25">
      <c r="A67" s="3">
        <v>43370</v>
      </c>
      <c r="B67">
        <v>23.8</v>
      </c>
      <c r="C67">
        <v>-6</v>
      </c>
      <c r="D67">
        <v>24.6</v>
      </c>
      <c r="E67">
        <v>-15</v>
      </c>
      <c r="F67">
        <v>27.1</v>
      </c>
      <c r="G67" s="5">
        <v>2</v>
      </c>
      <c r="H67">
        <v>30.2</v>
      </c>
      <c r="I67">
        <v>-3</v>
      </c>
      <c r="K67">
        <v>-19</v>
      </c>
      <c r="L67">
        <v>19.2</v>
      </c>
    </row>
    <row r="68" spans="1:12" x14ac:dyDescent="0.25">
      <c r="A68" s="3">
        <v>43371</v>
      </c>
      <c r="B68">
        <v>23.5</v>
      </c>
      <c r="C68">
        <v>-5</v>
      </c>
      <c r="D68">
        <v>29.8</v>
      </c>
      <c r="E68">
        <v>-14</v>
      </c>
      <c r="F68">
        <v>25.2</v>
      </c>
      <c r="G68" s="5">
        <v>3</v>
      </c>
      <c r="H68">
        <v>30.1</v>
      </c>
      <c r="I68">
        <v>-2</v>
      </c>
      <c r="K68">
        <v>-18</v>
      </c>
      <c r="L68">
        <v>20.333300000000001</v>
      </c>
    </row>
    <row r="69" spans="1:12" x14ac:dyDescent="0.25">
      <c r="A69" s="3">
        <v>43372</v>
      </c>
      <c r="B69">
        <v>24.3</v>
      </c>
      <c r="C69">
        <v>-4</v>
      </c>
      <c r="D69">
        <v>28.7</v>
      </c>
      <c r="E69">
        <v>-13</v>
      </c>
      <c r="F69">
        <v>21.5</v>
      </c>
      <c r="G69" s="5">
        <v>4</v>
      </c>
      <c r="H69">
        <v>30.7</v>
      </c>
      <c r="I69">
        <v>-1</v>
      </c>
      <c r="K69">
        <v>-17</v>
      </c>
      <c r="L69">
        <v>20.833300000000001</v>
      </c>
    </row>
    <row r="70" spans="1:12" x14ac:dyDescent="0.25">
      <c r="A70" s="3">
        <v>43373</v>
      </c>
      <c r="B70">
        <v>23.9</v>
      </c>
      <c r="C70">
        <v>-3</v>
      </c>
      <c r="D70">
        <v>26</v>
      </c>
      <c r="E70">
        <v>-12</v>
      </c>
      <c r="F70">
        <v>19.8</v>
      </c>
      <c r="G70" s="5">
        <v>5</v>
      </c>
      <c r="H70">
        <v>30.6</v>
      </c>
      <c r="I70">
        <v>0</v>
      </c>
      <c r="K70">
        <v>-16</v>
      </c>
      <c r="L70">
        <v>21.9</v>
      </c>
    </row>
    <row r="71" spans="1:12" x14ac:dyDescent="0.25">
      <c r="A71" s="3">
        <v>43374</v>
      </c>
      <c r="B71">
        <v>19</v>
      </c>
      <c r="C71">
        <v>-2</v>
      </c>
      <c r="D71">
        <v>22.6</v>
      </c>
      <c r="E71">
        <v>-11</v>
      </c>
      <c r="F71">
        <v>21.2</v>
      </c>
      <c r="G71" s="5">
        <v>6</v>
      </c>
      <c r="H71">
        <v>32.5</v>
      </c>
      <c r="I71">
        <v>1</v>
      </c>
      <c r="K71">
        <v>-15</v>
      </c>
      <c r="L71">
        <v>22.966699999999999</v>
      </c>
    </row>
    <row r="72" spans="1:12" x14ac:dyDescent="0.25">
      <c r="A72" s="3">
        <v>43375</v>
      </c>
      <c r="B72">
        <v>17.8</v>
      </c>
      <c r="C72">
        <v>-1</v>
      </c>
      <c r="D72">
        <v>23.5</v>
      </c>
      <c r="E72">
        <v>-10</v>
      </c>
      <c r="F72">
        <v>25.1</v>
      </c>
      <c r="G72" s="5">
        <v>7</v>
      </c>
      <c r="H72">
        <v>30.8</v>
      </c>
      <c r="I72">
        <v>2</v>
      </c>
      <c r="K72">
        <v>-14</v>
      </c>
      <c r="L72">
        <v>24.166699999999999</v>
      </c>
    </row>
    <row r="73" spans="1:12" x14ac:dyDescent="0.25">
      <c r="A73" s="3">
        <v>43376</v>
      </c>
      <c r="B73">
        <v>18.8</v>
      </c>
      <c r="C73">
        <v>0</v>
      </c>
      <c r="D73">
        <v>24.8</v>
      </c>
      <c r="E73">
        <v>-9</v>
      </c>
      <c r="F73">
        <v>27.1</v>
      </c>
      <c r="G73" s="5">
        <v>8</v>
      </c>
      <c r="H73">
        <v>30</v>
      </c>
      <c r="I73">
        <v>3</v>
      </c>
      <c r="K73">
        <v>-13</v>
      </c>
      <c r="L73">
        <v>24.966699999999999</v>
      </c>
    </row>
    <row r="74" spans="1:12" x14ac:dyDescent="0.25">
      <c r="A74" s="3">
        <v>43377</v>
      </c>
      <c r="B74">
        <v>21.4</v>
      </c>
      <c r="C74">
        <v>1</v>
      </c>
      <c r="D74">
        <v>27.5</v>
      </c>
      <c r="E74">
        <v>-8</v>
      </c>
      <c r="F74">
        <v>26.2</v>
      </c>
      <c r="G74" s="5">
        <v>9</v>
      </c>
      <c r="H74">
        <v>29.4</v>
      </c>
      <c r="I74">
        <v>4</v>
      </c>
      <c r="K74">
        <v>-12</v>
      </c>
      <c r="L74">
        <v>24.7</v>
      </c>
    </row>
    <row r="75" spans="1:12" x14ac:dyDescent="0.25">
      <c r="A75" s="3">
        <v>43378</v>
      </c>
      <c r="B75">
        <v>20</v>
      </c>
      <c r="C75">
        <v>2</v>
      </c>
      <c r="D75">
        <v>28.5</v>
      </c>
      <c r="E75">
        <v>-7</v>
      </c>
      <c r="F75">
        <v>24.5</v>
      </c>
      <c r="G75" s="5">
        <v>10</v>
      </c>
      <c r="H75">
        <v>29.1</v>
      </c>
      <c r="I75">
        <v>5</v>
      </c>
      <c r="K75">
        <v>-11</v>
      </c>
      <c r="L75">
        <v>23.6</v>
      </c>
    </row>
    <row r="76" spans="1:12" x14ac:dyDescent="0.25">
      <c r="A76" s="3">
        <v>43379</v>
      </c>
      <c r="B76">
        <v>19.2</v>
      </c>
      <c r="C76">
        <v>3</v>
      </c>
      <c r="D76">
        <v>27.6</v>
      </c>
      <c r="E76">
        <v>-6</v>
      </c>
      <c r="F76">
        <v>24.1</v>
      </c>
      <c r="G76" s="5">
        <v>11</v>
      </c>
      <c r="H76">
        <v>28.2</v>
      </c>
      <c r="I76">
        <v>6</v>
      </c>
      <c r="K76">
        <v>-10</v>
      </c>
      <c r="L76">
        <v>24.133299999999998</v>
      </c>
    </row>
    <row r="77" spans="1:12" x14ac:dyDescent="0.25">
      <c r="A77" s="3">
        <v>43380</v>
      </c>
      <c r="B77">
        <v>19.3</v>
      </c>
      <c r="C77">
        <v>4</v>
      </c>
      <c r="D77">
        <v>24.8</v>
      </c>
      <c r="E77">
        <v>-5</v>
      </c>
      <c r="F77">
        <v>23.9</v>
      </c>
      <c r="G77" s="5">
        <v>12</v>
      </c>
      <c r="H77">
        <v>26.5</v>
      </c>
      <c r="I77">
        <v>7</v>
      </c>
      <c r="K77">
        <v>-9</v>
      </c>
      <c r="L77">
        <v>24.5</v>
      </c>
    </row>
    <row r="78" spans="1:12" x14ac:dyDescent="0.25">
      <c r="A78" s="3">
        <v>43381</v>
      </c>
      <c r="B78">
        <v>20.2</v>
      </c>
      <c r="C78">
        <v>5</v>
      </c>
      <c r="D78">
        <v>23.3</v>
      </c>
      <c r="E78">
        <v>-4</v>
      </c>
      <c r="F78">
        <v>24.8</v>
      </c>
      <c r="G78" s="5">
        <v>13</v>
      </c>
      <c r="H78">
        <v>28.1</v>
      </c>
      <c r="I78">
        <v>8</v>
      </c>
      <c r="K78">
        <v>-8</v>
      </c>
      <c r="L78">
        <v>26.633299999999998</v>
      </c>
    </row>
    <row r="79" spans="1:12" x14ac:dyDescent="0.25">
      <c r="A79" s="3">
        <v>43382</v>
      </c>
      <c r="B79">
        <v>24.8</v>
      </c>
      <c r="C79">
        <v>6</v>
      </c>
      <c r="D79">
        <v>24.5</v>
      </c>
      <c r="E79">
        <v>-3</v>
      </c>
      <c r="F79">
        <v>24.2</v>
      </c>
      <c r="G79" s="5">
        <v>14</v>
      </c>
      <c r="H79">
        <v>30.2</v>
      </c>
      <c r="I79">
        <v>9</v>
      </c>
      <c r="K79">
        <v>-7</v>
      </c>
      <c r="L79">
        <v>26.366700000000002</v>
      </c>
    </row>
    <row r="80" spans="1:12" x14ac:dyDescent="0.25">
      <c r="A80" s="3">
        <v>43383</v>
      </c>
      <c r="B80">
        <v>28.4</v>
      </c>
      <c r="C80">
        <v>7</v>
      </c>
      <c r="D80">
        <v>26.8</v>
      </c>
      <c r="E80">
        <v>-2</v>
      </c>
      <c r="F80">
        <v>23.2</v>
      </c>
      <c r="G80" s="5">
        <v>15</v>
      </c>
      <c r="H80">
        <v>32.700000000000003</v>
      </c>
      <c r="I80">
        <v>10</v>
      </c>
      <c r="K80">
        <v>-6</v>
      </c>
      <c r="L80">
        <v>25.633299999999998</v>
      </c>
    </row>
    <row r="81" spans="1:12" x14ac:dyDescent="0.25">
      <c r="A81" s="3">
        <v>43384</v>
      </c>
      <c r="B81">
        <v>31.9</v>
      </c>
      <c r="C81">
        <v>8</v>
      </c>
      <c r="D81">
        <v>26.4</v>
      </c>
      <c r="E81">
        <v>-1</v>
      </c>
      <c r="F81">
        <v>24.4</v>
      </c>
      <c r="G81" s="5">
        <v>16</v>
      </c>
      <c r="H81">
        <v>32</v>
      </c>
      <c r="I81">
        <v>11</v>
      </c>
      <c r="K81">
        <v>-5</v>
      </c>
      <c r="L81">
        <v>24.566700000000001</v>
      </c>
    </row>
    <row r="82" spans="1:12" x14ac:dyDescent="0.25">
      <c r="A82" s="3">
        <v>43385</v>
      </c>
      <c r="B82">
        <v>30.1</v>
      </c>
      <c r="C82">
        <v>9</v>
      </c>
      <c r="D82">
        <v>24.1</v>
      </c>
      <c r="E82">
        <v>0</v>
      </c>
      <c r="F82">
        <v>25</v>
      </c>
      <c r="G82" s="5">
        <v>17</v>
      </c>
      <c r="H82">
        <v>31.3</v>
      </c>
      <c r="I82">
        <v>12</v>
      </c>
      <c r="K82">
        <v>-4</v>
      </c>
      <c r="L82">
        <v>24.433299999999999</v>
      </c>
    </row>
    <row r="83" spans="1:12" x14ac:dyDescent="0.25">
      <c r="A83" s="3">
        <v>43386</v>
      </c>
      <c r="B83">
        <v>27.8</v>
      </c>
      <c r="C83">
        <v>10</v>
      </c>
      <c r="D83">
        <v>23.2</v>
      </c>
      <c r="E83">
        <v>1</v>
      </c>
      <c r="F83">
        <v>27.1</v>
      </c>
      <c r="G83" s="5">
        <v>18</v>
      </c>
      <c r="H83">
        <v>29.1</v>
      </c>
      <c r="I83">
        <v>13</v>
      </c>
      <c r="K83">
        <v>-3</v>
      </c>
      <c r="L83">
        <v>26.1</v>
      </c>
    </row>
    <row r="84" spans="1:12" x14ac:dyDescent="0.25">
      <c r="A84" s="3">
        <v>43387</v>
      </c>
      <c r="B84">
        <v>27.7</v>
      </c>
      <c r="C84">
        <v>11</v>
      </c>
      <c r="D84">
        <v>24.1</v>
      </c>
      <c r="E84">
        <v>2</v>
      </c>
      <c r="F84">
        <v>27.9</v>
      </c>
      <c r="G84" s="5">
        <v>19</v>
      </c>
      <c r="H84">
        <v>26.9</v>
      </c>
      <c r="I84">
        <v>14</v>
      </c>
      <c r="K84">
        <v>-2</v>
      </c>
      <c r="L84">
        <v>27.366700000000002</v>
      </c>
    </row>
    <row r="85" spans="1:12" x14ac:dyDescent="0.25">
      <c r="A85" s="3">
        <v>43388</v>
      </c>
      <c r="B85">
        <v>27.7</v>
      </c>
      <c r="C85">
        <v>12</v>
      </c>
      <c r="D85">
        <v>23.9</v>
      </c>
      <c r="E85">
        <v>3</v>
      </c>
      <c r="F85">
        <v>30.1</v>
      </c>
      <c r="G85" s="5">
        <v>20</v>
      </c>
      <c r="H85">
        <v>24.9</v>
      </c>
      <c r="I85">
        <v>15</v>
      </c>
      <c r="K85">
        <v>-1</v>
      </c>
      <c r="L85">
        <v>27.8</v>
      </c>
    </row>
    <row r="86" spans="1:12" x14ac:dyDescent="0.25">
      <c r="A86" s="3">
        <v>43389</v>
      </c>
      <c r="B86">
        <v>29.5</v>
      </c>
      <c r="C86">
        <v>13</v>
      </c>
      <c r="D86">
        <v>23.4</v>
      </c>
      <c r="E86">
        <v>4</v>
      </c>
      <c r="F86">
        <v>29.3</v>
      </c>
      <c r="G86" s="5">
        <v>21</v>
      </c>
      <c r="H86">
        <v>24.8</v>
      </c>
      <c r="I86">
        <v>16</v>
      </c>
      <c r="K86">
        <v>0</v>
      </c>
      <c r="L86">
        <v>27.633299999999998</v>
      </c>
    </row>
    <row r="87" spans="1:12" x14ac:dyDescent="0.25">
      <c r="A87" s="3">
        <v>43390</v>
      </c>
      <c r="B87">
        <v>27.2</v>
      </c>
      <c r="C87">
        <v>14</v>
      </c>
      <c r="D87">
        <v>23</v>
      </c>
      <c r="E87">
        <v>5</v>
      </c>
      <c r="F87">
        <v>25.5</v>
      </c>
      <c r="G87" s="5">
        <v>22</v>
      </c>
      <c r="H87">
        <v>26.5</v>
      </c>
      <c r="I87">
        <v>17</v>
      </c>
      <c r="K87">
        <v>1</v>
      </c>
      <c r="L87">
        <v>28.066700000000001</v>
      </c>
    </row>
    <row r="88" spans="1:12" x14ac:dyDescent="0.25">
      <c r="A88" s="3">
        <v>43391</v>
      </c>
      <c r="B88">
        <v>26.6</v>
      </c>
      <c r="C88">
        <v>15</v>
      </c>
      <c r="D88">
        <v>24</v>
      </c>
      <c r="E88">
        <v>6</v>
      </c>
      <c r="F88">
        <v>21.3</v>
      </c>
      <c r="G88" s="5">
        <v>23</v>
      </c>
      <c r="H88">
        <v>27.7</v>
      </c>
      <c r="I88">
        <v>18</v>
      </c>
      <c r="K88">
        <v>2</v>
      </c>
      <c r="L88">
        <v>27.333300000000001</v>
      </c>
    </row>
    <row r="89" spans="1:12" x14ac:dyDescent="0.25">
      <c r="A89" s="3">
        <v>43392</v>
      </c>
      <c r="B89">
        <v>22.8</v>
      </c>
      <c r="C89">
        <v>16</v>
      </c>
      <c r="D89">
        <v>24.6</v>
      </c>
      <c r="E89">
        <v>7</v>
      </c>
      <c r="F89">
        <v>17.399999999999999</v>
      </c>
      <c r="G89" s="5">
        <v>24</v>
      </c>
      <c r="H89">
        <v>26.6</v>
      </c>
      <c r="I89">
        <v>19</v>
      </c>
      <c r="K89">
        <v>3</v>
      </c>
      <c r="L89">
        <v>26.366700000000002</v>
      </c>
    </row>
    <row r="90" spans="1:12" x14ac:dyDescent="0.25">
      <c r="A90" s="3">
        <v>43393</v>
      </c>
      <c r="B90">
        <v>22.1</v>
      </c>
      <c r="C90">
        <v>17</v>
      </c>
      <c r="D90">
        <v>25.7</v>
      </c>
      <c r="E90">
        <v>8</v>
      </c>
      <c r="F90">
        <v>17.3</v>
      </c>
      <c r="G90" s="5">
        <v>25</v>
      </c>
      <c r="H90">
        <v>25.1</v>
      </c>
      <c r="I90">
        <v>20</v>
      </c>
      <c r="K90">
        <v>4</v>
      </c>
      <c r="L90">
        <v>24.7667</v>
      </c>
    </row>
    <row r="91" spans="1:12" x14ac:dyDescent="0.25">
      <c r="A91" s="3">
        <v>43394</v>
      </c>
      <c r="B91">
        <v>22</v>
      </c>
      <c r="C91">
        <v>18</v>
      </c>
      <c r="D91">
        <v>27.7</v>
      </c>
      <c r="E91">
        <v>9</v>
      </c>
      <c r="F91">
        <v>18.8</v>
      </c>
      <c r="G91" s="5">
        <v>26</v>
      </c>
      <c r="H91">
        <v>23.6</v>
      </c>
      <c r="I91">
        <v>21</v>
      </c>
      <c r="K91">
        <v>5</v>
      </c>
      <c r="L91">
        <v>23.966699999999999</v>
      </c>
    </row>
    <row r="92" spans="1:12" x14ac:dyDescent="0.25">
      <c r="A92" s="3">
        <v>43395</v>
      </c>
      <c r="B92">
        <v>24.4</v>
      </c>
      <c r="C92">
        <v>19</v>
      </c>
      <c r="D92">
        <v>29.2</v>
      </c>
      <c r="E92">
        <v>10</v>
      </c>
      <c r="F92">
        <v>21.9</v>
      </c>
      <c r="G92" s="5">
        <v>27</v>
      </c>
      <c r="H92">
        <v>22.2</v>
      </c>
      <c r="I92">
        <v>22</v>
      </c>
      <c r="K92">
        <v>6</v>
      </c>
      <c r="L92">
        <v>24.466699999999999</v>
      </c>
    </row>
    <row r="93" spans="1:12" x14ac:dyDescent="0.25">
      <c r="A93" s="3">
        <v>43396</v>
      </c>
      <c r="B93">
        <v>24.2</v>
      </c>
      <c r="C93">
        <v>20</v>
      </c>
      <c r="D93">
        <v>28.7</v>
      </c>
      <c r="E93">
        <v>11</v>
      </c>
      <c r="F93">
        <v>24</v>
      </c>
      <c r="G93" s="5">
        <v>28</v>
      </c>
      <c r="H93">
        <v>23.6</v>
      </c>
      <c r="I93">
        <v>23</v>
      </c>
      <c r="K93">
        <v>7</v>
      </c>
      <c r="L93">
        <v>25.4</v>
      </c>
    </row>
    <row r="94" spans="1:12" x14ac:dyDescent="0.25">
      <c r="A94" s="3">
        <v>43397</v>
      </c>
      <c r="B94">
        <v>25.7</v>
      </c>
      <c r="C94">
        <v>21</v>
      </c>
      <c r="D94">
        <v>28.3</v>
      </c>
      <c r="E94">
        <v>12</v>
      </c>
      <c r="F94">
        <v>24.2</v>
      </c>
      <c r="G94" s="5">
        <v>29</v>
      </c>
      <c r="H94">
        <v>25.4</v>
      </c>
      <c r="I94">
        <v>24</v>
      </c>
      <c r="K94">
        <v>8</v>
      </c>
      <c r="L94">
        <v>26.966699999999999</v>
      </c>
    </row>
    <row r="95" spans="1:12" x14ac:dyDescent="0.25">
      <c r="A95" s="3">
        <v>43398</v>
      </c>
      <c r="B95">
        <v>22.8</v>
      </c>
      <c r="C95">
        <v>22</v>
      </c>
      <c r="D95">
        <v>26.4</v>
      </c>
      <c r="E95">
        <v>13</v>
      </c>
      <c r="F95">
        <v>24.2</v>
      </c>
      <c r="G95" s="5">
        <v>30</v>
      </c>
      <c r="H95">
        <v>29.1</v>
      </c>
      <c r="I95">
        <v>25</v>
      </c>
      <c r="K95">
        <v>9</v>
      </c>
      <c r="L95">
        <v>28.033300000000001</v>
      </c>
    </row>
    <row r="96" spans="1:12" x14ac:dyDescent="0.25">
      <c r="A96" s="3">
        <v>43399</v>
      </c>
      <c r="B96">
        <v>23.9</v>
      </c>
      <c r="C96">
        <v>23</v>
      </c>
      <c r="D96">
        <v>25.9</v>
      </c>
      <c r="E96">
        <v>14</v>
      </c>
      <c r="F96">
        <v>22.7</v>
      </c>
      <c r="G96" s="5">
        <v>31</v>
      </c>
      <c r="H96">
        <v>29.9</v>
      </c>
      <c r="I96">
        <v>26</v>
      </c>
      <c r="K96">
        <v>10</v>
      </c>
      <c r="L96">
        <v>28.8</v>
      </c>
    </row>
    <row r="97" spans="1:12" x14ac:dyDescent="0.25">
      <c r="A97" s="3">
        <v>43400</v>
      </c>
      <c r="B97">
        <v>24</v>
      </c>
      <c r="C97">
        <v>24</v>
      </c>
      <c r="D97">
        <v>25.6</v>
      </c>
      <c r="E97">
        <v>15</v>
      </c>
      <c r="F97">
        <v>21.1</v>
      </c>
      <c r="G97" s="5">
        <v>32</v>
      </c>
      <c r="H97">
        <v>29.7</v>
      </c>
      <c r="I97">
        <v>27</v>
      </c>
      <c r="K97">
        <v>11</v>
      </c>
      <c r="L97">
        <v>28.2667</v>
      </c>
    </row>
    <row r="98" spans="1:12" x14ac:dyDescent="0.25">
      <c r="A98" s="3">
        <v>43401</v>
      </c>
      <c r="B98">
        <v>26.7</v>
      </c>
      <c r="C98">
        <v>25</v>
      </c>
      <c r="D98">
        <v>25.6</v>
      </c>
      <c r="E98">
        <v>16</v>
      </c>
      <c r="F98">
        <v>18.7</v>
      </c>
      <c r="G98" s="5">
        <v>33</v>
      </c>
      <c r="H98">
        <v>26.6</v>
      </c>
      <c r="I98">
        <v>28</v>
      </c>
      <c r="K98">
        <v>12</v>
      </c>
      <c r="L98">
        <v>27.833300000000001</v>
      </c>
    </row>
    <row r="99" spans="1:12" x14ac:dyDescent="0.25">
      <c r="A99" s="3">
        <v>43402</v>
      </c>
      <c r="B99">
        <v>29.3</v>
      </c>
      <c r="C99">
        <v>26</v>
      </c>
      <c r="D99">
        <v>26.6</v>
      </c>
      <c r="E99">
        <v>17</v>
      </c>
      <c r="F99">
        <v>18.100000000000001</v>
      </c>
      <c r="G99" s="5">
        <v>34</v>
      </c>
      <c r="H99">
        <v>25.6</v>
      </c>
      <c r="I99">
        <v>29</v>
      </c>
      <c r="K99">
        <v>13</v>
      </c>
      <c r="L99">
        <v>26.7667</v>
      </c>
    </row>
    <row r="100" spans="1:12" x14ac:dyDescent="0.25">
      <c r="A100" s="3">
        <v>43403</v>
      </c>
      <c r="B100">
        <v>30.2</v>
      </c>
      <c r="C100">
        <v>27</v>
      </c>
      <c r="D100">
        <v>28</v>
      </c>
      <c r="E100">
        <v>18</v>
      </c>
      <c r="F100">
        <v>18.2</v>
      </c>
      <c r="G100" s="5">
        <v>35</v>
      </c>
      <c r="H100">
        <v>26.1</v>
      </c>
      <c r="I100">
        <v>30</v>
      </c>
      <c r="K100">
        <v>14</v>
      </c>
      <c r="L100">
        <v>25.666699999999999</v>
      </c>
    </row>
    <row r="101" spans="1:12" x14ac:dyDescent="0.25">
      <c r="A101" s="3">
        <v>43404</v>
      </c>
      <c r="B101">
        <v>30.4</v>
      </c>
      <c r="C101">
        <v>28</v>
      </c>
      <c r="D101">
        <v>29.6</v>
      </c>
      <c r="E101">
        <v>19</v>
      </c>
      <c r="F101">
        <v>18.100000000000001</v>
      </c>
      <c r="G101" s="5">
        <v>36</v>
      </c>
      <c r="H101">
        <v>29.7</v>
      </c>
      <c r="I101">
        <v>31</v>
      </c>
      <c r="K101">
        <v>15</v>
      </c>
      <c r="L101">
        <v>24.566700000000001</v>
      </c>
    </row>
    <row r="102" spans="1:12" x14ac:dyDescent="0.25">
      <c r="A102" s="3">
        <v>43405</v>
      </c>
      <c r="B102">
        <v>28.3</v>
      </c>
      <c r="C102">
        <v>29</v>
      </c>
      <c r="D102">
        <v>35.1</v>
      </c>
      <c r="E102">
        <v>20</v>
      </c>
      <c r="F102">
        <v>18.7</v>
      </c>
      <c r="G102" s="5">
        <v>37</v>
      </c>
      <c r="H102">
        <v>29.9</v>
      </c>
      <c r="I102">
        <v>32</v>
      </c>
      <c r="K102">
        <v>16</v>
      </c>
      <c r="L102">
        <v>24.933299999999999</v>
      </c>
    </row>
    <row r="103" spans="1:12" x14ac:dyDescent="0.25">
      <c r="A103" s="3">
        <v>43406</v>
      </c>
      <c r="B103">
        <v>25.5</v>
      </c>
      <c r="C103">
        <v>30</v>
      </c>
      <c r="D103">
        <v>35.6</v>
      </c>
      <c r="E103">
        <v>21</v>
      </c>
      <c r="F103">
        <v>20</v>
      </c>
      <c r="G103" s="5">
        <v>38</v>
      </c>
      <c r="H103">
        <v>29.8</v>
      </c>
      <c r="I103">
        <v>33</v>
      </c>
      <c r="K103">
        <v>17</v>
      </c>
      <c r="L103">
        <v>26.033300000000001</v>
      </c>
    </row>
    <row r="104" spans="1:12" x14ac:dyDescent="0.25">
      <c r="A104" s="3">
        <v>43407</v>
      </c>
      <c r="B104">
        <v>25.2</v>
      </c>
      <c r="C104">
        <v>31</v>
      </c>
      <c r="D104">
        <v>37.700000000000003</v>
      </c>
      <c r="E104">
        <v>22</v>
      </c>
      <c r="F104">
        <v>21.8</v>
      </c>
      <c r="G104" s="5">
        <v>39</v>
      </c>
      <c r="H104">
        <v>30</v>
      </c>
      <c r="I104">
        <v>34</v>
      </c>
      <c r="K104">
        <v>18</v>
      </c>
      <c r="L104">
        <v>27.6</v>
      </c>
    </row>
    <row r="105" spans="1:12" x14ac:dyDescent="0.25">
      <c r="A105" s="3">
        <v>43408</v>
      </c>
      <c r="B105">
        <v>23.6</v>
      </c>
      <c r="C105">
        <v>32</v>
      </c>
      <c r="D105">
        <v>34.700000000000003</v>
      </c>
      <c r="E105">
        <v>23</v>
      </c>
      <c r="F105">
        <v>20.2</v>
      </c>
      <c r="G105" s="5">
        <v>40</v>
      </c>
      <c r="H105">
        <v>31.1</v>
      </c>
      <c r="I105">
        <v>35</v>
      </c>
      <c r="K105">
        <v>19</v>
      </c>
      <c r="L105">
        <v>28.033300000000001</v>
      </c>
    </row>
    <row r="106" spans="1:12" x14ac:dyDescent="0.25">
      <c r="A106" s="3">
        <v>43409</v>
      </c>
      <c r="B106">
        <v>22.6</v>
      </c>
      <c r="C106">
        <v>33</v>
      </c>
      <c r="D106">
        <v>36.700000000000003</v>
      </c>
      <c r="E106">
        <v>24</v>
      </c>
      <c r="F106">
        <v>18.399999999999999</v>
      </c>
      <c r="G106" s="5">
        <v>41</v>
      </c>
      <c r="H106">
        <v>34.4</v>
      </c>
      <c r="I106">
        <v>36</v>
      </c>
      <c r="K106">
        <v>20</v>
      </c>
      <c r="L106">
        <v>30.1</v>
      </c>
    </row>
    <row r="107" spans="1:12" x14ac:dyDescent="0.25">
      <c r="A107" s="3">
        <v>43410</v>
      </c>
      <c r="B107">
        <v>18.8</v>
      </c>
      <c r="C107">
        <v>34</v>
      </c>
      <c r="D107">
        <v>35.700000000000003</v>
      </c>
      <c r="E107">
        <v>25</v>
      </c>
      <c r="F107">
        <v>17.100000000000001</v>
      </c>
      <c r="G107" s="5">
        <v>42</v>
      </c>
      <c r="H107">
        <v>33.6</v>
      </c>
      <c r="I107">
        <v>37</v>
      </c>
      <c r="K107">
        <v>21</v>
      </c>
      <c r="L107">
        <v>29.5</v>
      </c>
    </row>
    <row r="108" spans="1:12" x14ac:dyDescent="0.25">
      <c r="A108" s="3">
        <v>43411</v>
      </c>
      <c r="B108">
        <v>18.3</v>
      </c>
      <c r="C108">
        <v>35</v>
      </c>
      <c r="D108">
        <v>35.200000000000003</v>
      </c>
      <c r="E108">
        <v>26</v>
      </c>
      <c r="F108">
        <v>16.7</v>
      </c>
      <c r="G108" s="5">
        <v>43</v>
      </c>
      <c r="H108">
        <v>33.1</v>
      </c>
      <c r="I108">
        <v>38</v>
      </c>
      <c r="K108">
        <v>22</v>
      </c>
      <c r="L108">
        <v>28.466699999999999</v>
      </c>
    </row>
    <row r="109" spans="1:12" x14ac:dyDescent="0.25">
      <c r="A109" s="3">
        <v>43412</v>
      </c>
      <c r="B109">
        <v>19.7</v>
      </c>
      <c r="C109">
        <v>36</v>
      </c>
      <c r="D109">
        <v>33.6</v>
      </c>
      <c r="E109">
        <v>27</v>
      </c>
      <c r="F109">
        <v>16</v>
      </c>
      <c r="G109" s="5">
        <v>44</v>
      </c>
      <c r="H109">
        <v>29.9</v>
      </c>
      <c r="I109">
        <v>39</v>
      </c>
      <c r="K109">
        <v>23</v>
      </c>
      <c r="L109">
        <v>26.533300000000001</v>
      </c>
    </row>
    <row r="110" spans="1:12" x14ac:dyDescent="0.25">
      <c r="A110" s="3">
        <v>43413</v>
      </c>
      <c r="B110">
        <v>19.7</v>
      </c>
      <c r="C110">
        <v>37</v>
      </c>
      <c r="D110">
        <v>32.9</v>
      </c>
      <c r="E110">
        <v>28</v>
      </c>
      <c r="F110">
        <v>16.100000000000001</v>
      </c>
      <c r="G110" s="5">
        <v>45</v>
      </c>
      <c r="H110">
        <v>28.8</v>
      </c>
      <c r="I110">
        <v>40</v>
      </c>
      <c r="K110">
        <v>24</v>
      </c>
      <c r="L110">
        <v>26.5</v>
      </c>
    </row>
    <row r="111" spans="1:12" x14ac:dyDescent="0.25">
      <c r="A111" s="3">
        <v>43414</v>
      </c>
      <c r="B111">
        <v>19.2</v>
      </c>
      <c r="C111">
        <v>38</v>
      </c>
      <c r="D111">
        <v>31.4</v>
      </c>
      <c r="E111">
        <v>29</v>
      </c>
      <c r="F111">
        <v>16.7</v>
      </c>
      <c r="G111" s="5">
        <v>46</v>
      </c>
      <c r="H111">
        <v>28.1</v>
      </c>
      <c r="I111">
        <v>41</v>
      </c>
      <c r="K111">
        <v>25</v>
      </c>
      <c r="L111">
        <v>27.366700000000002</v>
      </c>
    </row>
    <row r="112" spans="1:12" x14ac:dyDescent="0.25">
      <c r="A112" s="3">
        <v>43415</v>
      </c>
      <c r="B112">
        <v>17.100000000000001</v>
      </c>
      <c r="C112">
        <v>39</v>
      </c>
      <c r="D112">
        <v>29.6</v>
      </c>
      <c r="E112">
        <v>30</v>
      </c>
      <c r="F112">
        <v>17.899999999999999</v>
      </c>
      <c r="G112" s="5">
        <v>47</v>
      </c>
      <c r="H112">
        <v>27.8</v>
      </c>
      <c r="I112">
        <v>42</v>
      </c>
      <c r="K112">
        <v>26</v>
      </c>
      <c r="L112">
        <v>27.966699999999999</v>
      </c>
    </row>
    <row r="113" spans="1:12" x14ac:dyDescent="0.25">
      <c r="A113" s="3">
        <v>43416</v>
      </c>
      <c r="B113">
        <v>16.899999999999999</v>
      </c>
      <c r="C113">
        <v>40</v>
      </c>
      <c r="D113">
        <v>29</v>
      </c>
      <c r="E113">
        <v>31</v>
      </c>
      <c r="F113">
        <v>18.399999999999999</v>
      </c>
      <c r="G113" s="5">
        <v>48</v>
      </c>
      <c r="H113">
        <v>30.2</v>
      </c>
      <c r="I113">
        <v>43</v>
      </c>
      <c r="K113">
        <v>27</v>
      </c>
      <c r="L113">
        <v>28.4</v>
      </c>
    </row>
    <row r="114" spans="1:12" x14ac:dyDescent="0.25">
      <c r="A114" s="3">
        <v>43417</v>
      </c>
      <c r="B114">
        <v>15.8</v>
      </c>
      <c r="C114">
        <v>41</v>
      </c>
      <c r="D114">
        <v>28</v>
      </c>
      <c r="E114">
        <v>32</v>
      </c>
      <c r="F114">
        <v>19.5</v>
      </c>
      <c r="G114" s="5">
        <v>49</v>
      </c>
      <c r="H114">
        <v>32.4</v>
      </c>
      <c r="I114">
        <v>44</v>
      </c>
      <c r="K114">
        <v>28</v>
      </c>
      <c r="L114">
        <v>27.833300000000001</v>
      </c>
    </row>
    <row r="115" spans="1:12" x14ac:dyDescent="0.25">
      <c r="A115" s="3">
        <v>43418</v>
      </c>
      <c r="B115">
        <v>18.399999999999999</v>
      </c>
      <c r="C115">
        <v>42</v>
      </c>
      <c r="D115">
        <v>26.5</v>
      </c>
      <c r="E115">
        <v>33</v>
      </c>
      <c r="F115">
        <v>20.6</v>
      </c>
      <c r="G115" s="5">
        <v>50</v>
      </c>
      <c r="H115">
        <v>34.4</v>
      </c>
      <c r="I115">
        <v>45</v>
      </c>
      <c r="K115">
        <v>29</v>
      </c>
      <c r="L115">
        <v>27.066700000000001</v>
      </c>
    </row>
    <row r="116" spans="1:12" x14ac:dyDescent="0.25">
      <c r="A116" s="3">
        <v>43419</v>
      </c>
      <c r="B116">
        <v>21.8</v>
      </c>
      <c r="C116">
        <v>43</v>
      </c>
      <c r="D116">
        <v>24.5</v>
      </c>
      <c r="E116">
        <v>34</v>
      </c>
      <c r="F116">
        <v>20</v>
      </c>
      <c r="G116" s="5">
        <v>51</v>
      </c>
      <c r="H116">
        <v>35.799999999999997</v>
      </c>
      <c r="I116">
        <v>46</v>
      </c>
      <c r="K116">
        <v>30</v>
      </c>
      <c r="L116">
        <v>26.633299999999998</v>
      </c>
    </row>
    <row r="117" spans="1:12" x14ac:dyDescent="0.25">
      <c r="A117" s="3">
        <v>43420</v>
      </c>
      <c r="B117">
        <v>26.1</v>
      </c>
      <c r="C117">
        <v>44</v>
      </c>
      <c r="D117">
        <v>23.6</v>
      </c>
      <c r="E117">
        <v>35</v>
      </c>
      <c r="F117">
        <v>20.100000000000001</v>
      </c>
      <c r="G117" s="5">
        <v>52</v>
      </c>
      <c r="H117">
        <v>35.700000000000003</v>
      </c>
      <c r="I117">
        <v>47</v>
      </c>
      <c r="K117">
        <v>31</v>
      </c>
      <c r="L117">
        <v>27.133299999999998</v>
      </c>
    </row>
    <row r="118" spans="1:12" x14ac:dyDescent="0.25">
      <c r="A118" s="3">
        <v>43421</v>
      </c>
      <c r="B118">
        <v>28</v>
      </c>
      <c r="C118">
        <v>45</v>
      </c>
      <c r="D118">
        <v>23.5</v>
      </c>
      <c r="E118">
        <v>36</v>
      </c>
      <c r="F118">
        <v>18.5</v>
      </c>
      <c r="G118" s="5">
        <v>53</v>
      </c>
      <c r="H118">
        <v>35</v>
      </c>
      <c r="I118">
        <v>48</v>
      </c>
      <c r="K118">
        <v>32</v>
      </c>
      <c r="L118">
        <v>26.333300000000001</v>
      </c>
    </row>
    <row r="119" spans="1:12" x14ac:dyDescent="0.25">
      <c r="A119" s="3">
        <v>43422</v>
      </c>
      <c r="B119">
        <v>26.2</v>
      </c>
      <c r="C119">
        <v>46</v>
      </c>
      <c r="D119">
        <v>25.5</v>
      </c>
      <c r="E119">
        <v>37</v>
      </c>
      <c r="F119">
        <v>21.6</v>
      </c>
      <c r="G119" s="5">
        <v>54</v>
      </c>
      <c r="H119">
        <v>32.5</v>
      </c>
      <c r="I119">
        <v>49</v>
      </c>
      <c r="K119">
        <v>33</v>
      </c>
      <c r="L119">
        <v>25</v>
      </c>
    </row>
    <row r="120" spans="1:12" x14ac:dyDescent="0.25">
      <c r="A120" s="3">
        <v>43423</v>
      </c>
      <c r="B120">
        <v>23</v>
      </c>
      <c r="C120">
        <v>47</v>
      </c>
      <c r="D120">
        <v>24.9</v>
      </c>
      <c r="E120">
        <v>38</v>
      </c>
      <c r="F120">
        <v>22.6</v>
      </c>
      <c r="G120" s="5">
        <v>55</v>
      </c>
      <c r="H120">
        <v>30.5</v>
      </c>
      <c r="I120">
        <v>50</v>
      </c>
      <c r="K120">
        <v>34</v>
      </c>
      <c r="L120">
        <v>24.2</v>
      </c>
    </row>
    <row r="121" spans="1:12" x14ac:dyDescent="0.25">
      <c r="A121" s="3">
        <v>43424</v>
      </c>
      <c r="B121">
        <v>19.399999999999999</v>
      </c>
      <c r="C121">
        <v>48</v>
      </c>
      <c r="D121">
        <v>23.4</v>
      </c>
      <c r="E121">
        <v>39</v>
      </c>
      <c r="F121">
        <v>26.4</v>
      </c>
      <c r="G121" s="5">
        <v>56</v>
      </c>
      <c r="H121">
        <v>27.4</v>
      </c>
      <c r="I121">
        <v>51</v>
      </c>
      <c r="K121">
        <v>35</v>
      </c>
      <c r="L121">
        <v>24.3</v>
      </c>
    </row>
    <row r="122" spans="1:12" x14ac:dyDescent="0.25">
      <c r="A122" s="3">
        <v>43425</v>
      </c>
      <c r="B122">
        <v>18.7</v>
      </c>
      <c r="C122">
        <v>49</v>
      </c>
      <c r="D122">
        <v>21.8</v>
      </c>
      <c r="E122">
        <v>40</v>
      </c>
      <c r="F122">
        <v>26.6</v>
      </c>
      <c r="G122" s="5">
        <v>57</v>
      </c>
      <c r="H122">
        <v>25.6</v>
      </c>
      <c r="I122">
        <v>52</v>
      </c>
      <c r="K122">
        <v>36</v>
      </c>
      <c r="L122">
        <v>25.333300000000001</v>
      </c>
    </row>
    <row r="123" spans="1:12" x14ac:dyDescent="0.25">
      <c r="A123" s="3">
        <v>43426</v>
      </c>
      <c r="B123">
        <v>20.2</v>
      </c>
      <c r="C123">
        <v>50</v>
      </c>
      <c r="D123">
        <v>21.6</v>
      </c>
      <c r="E123">
        <v>41</v>
      </c>
      <c r="F123">
        <v>28</v>
      </c>
      <c r="G123" s="5">
        <v>58</v>
      </c>
      <c r="H123">
        <v>25.1</v>
      </c>
      <c r="I123">
        <v>53</v>
      </c>
      <c r="K123">
        <v>37</v>
      </c>
      <c r="L123">
        <v>25.933299999999999</v>
      </c>
    </row>
    <row r="124" spans="1:12" x14ac:dyDescent="0.25">
      <c r="A124" s="3">
        <v>43427</v>
      </c>
      <c r="B124">
        <v>22.3</v>
      </c>
      <c r="C124">
        <v>51</v>
      </c>
      <c r="D124">
        <v>21.7</v>
      </c>
      <c r="E124">
        <v>42</v>
      </c>
      <c r="F124">
        <v>27</v>
      </c>
      <c r="G124" s="5">
        <v>59</v>
      </c>
      <c r="H124">
        <v>26.7</v>
      </c>
      <c r="I124">
        <v>54</v>
      </c>
      <c r="K124">
        <v>38</v>
      </c>
      <c r="L124">
        <v>26</v>
      </c>
    </row>
    <row r="125" spans="1:12" x14ac:dyDescent="0.25">
      <c r="A125" s="3">
        <v>43428</v>
      </c>
      <c r="B125">
        <v>22.4</v>
      </c>
      <c r="C125">
        <v>52</v>
      </c>
      <c r="D125">
        <v>21.8</v>
      </c>
      <c r="E125">
        <v>43</v>
      </c>
      <c r="F125">
        <v>25.7</v>
      </c>
      <c r="G125" s="5">
        <v>60</v>
      </c>
      <c r="H125">
        <v>26.3</v>
      </c>
      <c r="I125">
        <v>55</v>
      </c>
      <c r="K125">
        <v>39</v>
      </c>
      <c r="L125">
        <v>25.033300000000001</v>
      </c>
    </row>
    <row r="126" spans="1:12" x14ac:dyDescent="0.25">
      <c r="A126" s="3">
        <v>43429</v>
      </c>
      <c r="B126">
        <v>22.8</v>
      </c>
      <c r="C126">
        <v>53</v>
      </c>
      <c r="D126">
        <v>22.4</v>
      </c>
      <c r="E126">
        <v>44</v>
      </c>
      <c r="F126">
        <v>24.3</v>
      </c>
      <c r="G126" s="5">
        <v>61</v>
      </c>
      <c r="H126">
        <v>25</v>
      </c>
      <c r="I126">
        <v>56</v>
      </c>
      <c r="K126">
        <v>40</v>
      </c>
      <c r="L126">
        <v>23.6</v>
      </c>
    </row>
    <row r="127" spans="1:12" x14ac:dyDescent="0.25">
      <c r="A127" s="3">
        <v>43430</v>
      </c>
      <c r="B127">
        <v>21.9</v>
      </c>
      <c r="C127">
        <v>54</v>
      </c>
      <c r="D127">
        <v>21.3</v>
      </c>
      <c r="E127">
        <v>45</v>
      </c>
      <c r="F127">
        <v>22.7</v>
      </c>
      <c r="G127" s="5">
        <v>62</v>
      </c>
      <c r="H127">
        <v>24.8</v>
      </c>
      <c r="I127">
        <v>57</v>
      </c>
      <c r="K127">
        <v>41</v>
      </c>
      <c r="L127">
        <v>22.7</v>
      </c>
    </row>
    <row r="128" spans="1:12" x14ac:dyDescent="0.25">
      <c r="A128" s="3">
        <v>43431</v>
      </c>
      <c r="B128">
        <v>21.6</v>
      </c>
      <c r="C128">
        <v>55</v>
      </c>
      <c r="D128">
        <v>22.5</v>
      </c>
      <c r="E128">
        <v>46</v>
      </c>
      <c r="F128">
        <v>22.3</v>
      </c>
      <c r="G128" s="5">
        <v>63</v>
      </c>
      <c r="H128">
        <v>27</v>
      </c>
      <c r="I128">
        <v>58</v>
      </c>
      <c r="K128">
        <v>42</v>
      </c>
      <c r="L128">
        <v>22.2</v>
      </c>
    </row>
    <row r="129" spans="1:12" x14ac:dyDescent="0.25">
      <c r="A129" s="3">
        <v>43432</v>
      </c>
      <c r="B129">
        <v>21.3</v>
      </c>
      <c r="C129">
        <v>56</v>
      </c>
      <c r="D129">
        <v>24.4</v>
      </c>
      <c r="E129">
        <v>47</v>
      </c>
      <c r="F129">
        <v>21.3</v>
      </c>
      <c r="G129" s="5">
        <v>64</v>
      </c>
      <c r="H129">
        <v>28.9</v>
      </c>
      <c r="I129">
        <v>59</v>
      </c>
      <c r="K129">
        <v>43</v>
      </c>
      <c r="L129">
        <v>22.9</v>
      </c>
    </row>
    <row r="130" spans="1:12" x14ac:dyDescent="0.25">
      <c r="A130" s="3">
        <v>43433</v>
      </c>
      <c r="B130">
        <v>21.2</v>
      </c>
      <c r="C130">
        <v>57</v>
      </c>
      <c r="D130">
        <v>27.2</v>
      </c>
      <c r="E130">
        <v>48</v>
      </c>
      <c r="F130">
        <v>23.4</v>
      </c>
      <c r="G130" s="5">
        <v>65</v>
      </c>
      <c r="H130">
        <v>30</v>
      </c>
      <c r="I130">
        <v>60</v>
      </c>
      <c r="K130">
        <v>44</v>
      </c>
      <c r="L130">
        <v>23.6</v>
      </c>
    </row>
    <row r="131" spans="1:12" x14ac:dyDescent="0.25">
      <c r="A131" s="3">
        <v>43434</v>
      </c>
      <c r="B131">
        <v>23.5</v>
      </c>
      <c r="C131">
        <v>58</v>
      </c>
      <c r="D131">
        <v>27.8</v>
      </c>
      <c r="E131">
        <v>49</v>
      </c>
      <c r="F131">
        <v>24</v>
      </c>
      <c r="G131" s="5">
        <v>66</v>
      </c>
      <c r="H131">
        <v>30.6</v>
      </c>
      <c r="I131">
        <v>61</v>
      </c>
      <c r="K131">
        <v>45</v>
      </c>
      <c r="L131">
        <v>23.933299999999999</v>
      </c>
    </row>
    <row r="132" spans="1:12" x14ac:dyDescent="0.25">
      <c r="A132" s="3">
        <v>43435</v>
      </c>
      <c r="B132">
        <v>23.8</v>
      </c>
      <c r="C132">
        <v>59</v>
      </c>
      <c r="D132">
        <v>30.2</v>
      </c>
      <c r="E132">
        <v>50</v>
      </c>
      <c r="F132">
        <v>26.2</v>
      </c>
      <c r="G132" s="5">
        <v>67</v>
      </c>
      <c r="H132">
        <v>31.8</v>
      </c>
      <c r="I132">
        <v>62</v>
      </c>
      <c r="K132">
        <v>46</v>
      </c>
      <c r="L132">
        <v>25</v>
      </c>
    </row>
    <row r="133" spans="1:12" x14ac:dyDescent="0.25">
      <c r="A133" s="3">
        <v>43436</v>
      </c>
      <c r="B133">
        <v>24.7</v>
      </c>
      <c r="C133">
        <v>60</v>
      </c>
      <c r="D133">
        <v>30</v>
      </c>
      <c r="E133">
        <v>51</v>
      </c>
      <c r="F133">
        <v>24.4</v>
      </c>
      <c r="G133" s="5">
        <v>68</v>
      </c>
      <c r="H133">
        <v>34.200000000000003</v>
      </c>
      <c r="I133">
        <v>63</v>
      </c>
      <c r="K133">
        <v>47</v>
      </c>
      <c r="L133">
        <v>26</v>
      </c>
    </row>
    <row r="134" spans="1:12" x14ac:dyDescent="0.25">
      <c r="A134" s="3">
        <v>43437</v>
      </c>
      <c r="D134">
        <v>29.4</v>
      </c>
      <c r="E134">
        <v>52</v>
      </c>
      <c r="F134">
        <v>25.7</v>
      </c>
      <c r="G134" s="5">
        <v>69</v>
      </c>
      <c r="H134">
        <v>34</v>
      </c>
      <c r="I134">
        <v>64</v>
      </c>
      <c r="K134">
        <v>48</v>
      </c>
      <c r="L134">
        <v>26.866700000000002</v>
      </c>
    </row>
    <row r="135" spans="1:12" x14ac:dyDescent="0.25">
      <c r="A135" s="3">
        <v>43438</v>
      </c>
      <c r="D135">
        <v>27.9</v>
      </c>
      <c r="E135">
        <v>53</v>
      </c>
      <c r="F135">
        <v>25</v>
      </c>
      <c r="G135" s="5">
        <v>70</v>
      </c>
      <c r="H135">
        <v>34.1</v>
      </c>
      <c r="I135">
        <v>65</v>
      </c>
      <c r="K135">
        <v>49</v>
      </c>
      <c r="L135">
        <v>26.6</v>
      </c>
    </row>
    <row r="136" spans="1:12" x14ac:dyDescent="0.25">
      <c r="A136" s="3">
        <v>43439</v>
      </c>
      <c r="D136">
        <v>28.4</v>
      </c>
      <c r="E136">
        <v>54</v>
      </c>
      <c r="F136">
        <v>27.5</v>
      </c>
      <c r="G136" s="5">
        <v>71</v>
      </c>
      <c r="H136">
        <v>33</v>
      </c>
      <c r="I136">
        <v>66</v>
      </c>
      <c r="K136">
        <v>50</v>
      </c>
      <c r="L136">
        <v>27.1</v>
      </c>
    </row>
    <row r="137" spans="1:12" x14ac:dyDescent="0.25">
      <c r="A137" s="3">
        <v>43440</v>
      </c>
      <c r="D137">
        <v>27.3</v>
      </c>
      <c r="E137">
        <v>55</v>
      </c>
      <c r="F137">
        <v>27.7</v>
      </c>
      <c r="G137" s="5">
        <v>72</v>
      </c>
      <c r="H137">
        <v>32.299999999999997</v>
      </c>
      <c r="I137">
        <v>67</v>
      </c>
      <c r="K137">
        <v>51</v>
      </c>
      <c r="L137">
        <v>25.8</v>
      </c>
    </row>
    <row r="138" spans="1:12" x14ac:dyDescent="0.25">
      <c r="A138" s="3">
        <v>43441</v>
      </c>
      <c r="D138">
        <v>24.8</v>
      </c>
      <c r="E138">
        <v>56</v>
      </c>
      <c r="F138">
        <v>28.8</v>
      </c>
      <c r="G138" s="5">
        <v>73</v>
      </c>
      <c r="H138">
        <v>32.1</v>
      </c>
      <c r="I138">
        <v>68</v>
      </c>
      <c r="K138">
        <v>52</v>
      </c>
      <c r="L138">
        <v>25.033300000000001</v>
      </c>
    </row>
    <row r="139" spans="1:12" x14ac:dyDescent="0.25">
      <c r="A139" s="3">
        <v>43442</v>
      </c>
      <c r="D139">
        <v>23.4</v>
      </c>
      <c r="E139">
        <v>57</v>
      </c>
      <c r="F139">
        <v>28.5</v>
      </c>
      <c r="G139" s="5">
        <v>74</v>
      </c>
      <c r="H139">
        <v>30.6</v>
      </c>
      <c r="I139">
        <v>69</v>
      </c>
      <c r="K139">
        <v>53</v>
      </c>
      <c r="L139">
        <v>23.833300000000001</v>
      </c>
    </row>
    <row r="140" spans="1:12" x14ac:dyDescent="0.25">
      <c r="A140" s="3">
        <v>43443</v>
      </c>
      <c r="D140">
        <v>24.3</v>
      </c>
      <c r="E140">
        <v>58</v>
      </c>
      <c r="F140">
        <v>29.9</v>
      </c>
      <c r="G140" s="5">
        <v>75</v>
      </c>
      <c r="H140">
        <v>29.6</v>
      </c>
      <c r="I140">
        <v>70</v>
      </c>
      <c r="K140">
        <v>54</v>
      </c>
      <c r="L140">
        <v>25.566700000000001</v>
      </c>
    </row>
    <row r="141" spans="1:12" x14ac:dyDescent="0.25">
      <c r="A141" s="3">
        <v>43444</v>
      </c>
      <c r="D141">
        <v>25.1</v>
      </c>
      <c r="E141">
        <v>59</v>
      </c>
      <c r="F141">
        <v>30.2</v>
      </c>
      <c r="G141" s="5">
        <v>76</v>
      </c>
      <c r="H141">
        <v>27.9</v>
      </c>
      <c r="I141">
        <v>71</v>
      </c>
      <c r="K141">
        <v>55</v>
      </c>
      <c r="L141">
        <v>25.4</v>
      </c>
    </row>
    <row r="142" spans="1:12" x14ac:dyDescent="0.25">
      <c r="A142" s="3">
        <v>43445</v>
      </c>
      <c r="D142">
        <v>27.8</v>
      </c>
      <c r="E142">
        <v>60</v>
      </c>
      <c r="F142">
        <v>29.7</v>
      </c>
      <c r="G142" s="5">
        <v>77</v>
      </c>
      <c r="H142">
        <v>28.2</v>
      </c>
      <c r="I142">
        <v>72</v>
      </c>
      <c r="K142">
        <v>56</v>
      </c>
      <c r="L142">
        <v>25.4</v>
      </c>
    </row>
    <row r="143" spans="1:12" x14ac:dyDescent="0.25">
      <c r="A143" s="3">
        <v>43446</v>
      </c>
      <c r="D143">
        <v>29.8</v>
      </c>
      <c r="E143">
        <v>61</v>
      </c>
      <c r="F143">
        <v>30.5</v>
      </c>
      <c r="G143" s="5">
        <v>78</v>
      </c>
      <c r="H143">
        <v>28</v>
      </c>
      <c r="I143">
        <v>73</v>
      </c>
      <c r="K143">
        <v>57</v>
      </c>
      <c r="L143">
        <v>24.933299999999999</v>
      </c>
    </row>
    <row r="144" spans="1:12" x14ac:dyDescent="0.25">
      <c r="A144" s="3">
        <v>43447</v>
      </c>
      <c r="D144">
        <v>32.9</v>
      </c>
      <c r="E144">
        <v>62</v>
      </c>
      <c r="F144">
        <v>31.6</v>
      </c>
      <c r="G144" s="5">
        <v>79</v>
      </c>
      <c r="H144">
        <v>29.6</v>
      </c>
      <c r="I144">
        <v>74</v>
      </c>
      <c r="K144">
        <v>58</v>
      </c>
      <c r="L144">
        <v>26.433299999999999</v>
      </c>
    </row>
    <row r="145" spans="1:12" x14ac:dyDescent="0.25">
      <c r="A145" s="3">
        <v>43448</v>
      </c>
      <c r="D145">
        <v>33.799999999999997</v>
      </c>
      <c r="E145">
        <v>63</v>
      </c>
      <c r="F145">
        <v>33.1</v>
      </c>
      <c r="G145" s="5">
        <v>80</v>
      </c>
      <c r="H145">
        <v>28.5</v>
      </c>
      <c r="I145">
        <v>75</v>
      </c>
      <c r="K145">
        <v>59</v>
      </c>
      <c r="L145">
        <v>27</v>
      </c>
    </row>
    <row r="146" spans="1:12" x14ac:dyDescent="0.25">
      <c r="A146" s="3">
        <v>43449</v>
      </c>
      <c r="D146">
        <v>32.700000000000003</v>
      </c>
      <c r="E146">
        <v>64</v>
      </c>
      <c r="F146">
        <v>30.8</v>
      </c>
      <c r="G146" s="5">
        <v>81</v>
      </c>
      <c r="H146">
        <v>29.5</v>
      </c>
      <c r="I146">
        <v>76</v>
      </c>
      <c r="K146">
        <v>60</v>
      </c>
      <c r="L146">
        <v>27.833300000000001</v>
      </c>
    </row>
    <row r="147" spans="1:12" x14ac:dyDescent="0.25">
      <c r="A147" s="3">
        <v>43450</v>
      </c>
      <c r="D147">
        <v>31.9</v>
      </c>
      <c r="E147">
        <v>65</v>
      </c>
      <c r="F147">
        <v>29.4</v>
      </c>
      <c r="G147" s="5">
        <v>82</v>
      </c>
      <c r="H147">
        <v>30</v>
      </c>
      <c r="I147">
        <v>77</v>
      </c>
      <c r="K147">
        <v>61</v>
      </c>
      <c r="L147">
        <v>28.2333</v>
      </c>
    </row>
    <row r="148" spans="1:12" x14ac:dyDescent="0.25">
      <c r="A148" s="3">
        <v>43451</v>
      </c>
      <c r="D148">
        <v>30.8</v>
      </c>
      <c r="E148">
        <v>66</v>
      </c>
      <c r="F148">
        <v>29.4</v>
      </c>
      <c r="G148" s="5">
        <v>83</v>
      </c>
      <c r="H148">
        <v>33</v>
      </c>
      <c r="I148">
        <v>78</v>
      </c>
      <c r="K148">
        <v>62</v>
      </c>
      <c r="L148">
        <v>29.133299999999998</v>
      </c>
    </row>
    <row r="149" spans="1:12" x14ac:dyDescent="0.25">
      <c r="A149" s="3">
        <v>43452</v>
      </c>
      <c r="D149">
        <v>31.7</v>
      </c>
      <c r="E149">
        <v>67</v>
      </c>
      <c r="F149">
        <v>29.3</v>
      </c>
      <c r="G149" s="5">
        <v>84</v>
      </c>
      <c r="H149">
        <v>35.6</v>
      </c>
      <c r="I149">
        <v>79</v>
      </c>
      <c r="K149">
        <v>63</v>
      </c>
      <c r="L149">
        <v>30.1</v>
      </c>
    </row>
    <row r="150" spans="1:12" x14ac:dyDescent="0.25">
      <c r="A150" s="3">
        <v>43453</v>
      </c>
      <c r="D150">
        <v>28.5</v>
      </c>
      <c r="E150">
        <v>68</v>
      </c>
      <c r="F150">
        <v>30.9</v>
      </c>
      <c r="G150" s="5">
        <v>85</v>
      </c>
      <c r="H150">
        <v>36.5</v>
      </c>
      <c r="I150">
        <v>80</v>
      </c>
      <c r="K150">
        <v>64</v>
      </c>
      <c r="L150">
        <v>29.333300000000001</v>
      </c>
    </row>
    <row r="151" spans="1:12" x14ac:dyDescent="0.25">
      <c r="A151" s="3">
        <v>43454</v>
      </c>
      <c r="D151">
        <v>26.3</v>
      </c>
      <c r="E151">
        <v>69</v>
      </c>
      <c r="F151">
        <v>31.4</v>
      </c>
      <c r="G151" s="5">
        <v>86</v>
      </c>
      <c r="H151">
        <v>36.299999999999997</v>
      </c>
      <c r="I151">
        <v>81</v>
      </c>
      <c r="K151">
        <v>65</v>
      </c>
      <c r="L151">
        <v>29.8</v>
      </c>
    </row>
    <row r="152" spans="1:12" x14ac:dyDescent="0.25">
      <c r="A152" s="3">
        <v>43455</v>
      </c>
      <c r="D152">
        <v>23.8</v>
      </c>
      <c r="E152">
        <v>70</v>
      </c>
      <c r="F152">
        <v>34.1</v>
      </c>
      <c r="G152" s="5">
        <v>87</v>
      </c>
      <c r="H152">
        <v>36.700000000000003</v>
      </c>
      <c r="I152">
        <v>82</v>
      </c>
      <c r="K152">
        <v>66</v>
      </c>
      <c r="L152">
        <v>29.2667</v>
      </c>
    </row>
    <row r="153" spans="1:12" x14ac:dyDescent="0.25">
      <c r="A153" s="3">
        <v>43456</v>
      </c>
      <c r="D153">
        <v>23.2</v>
      </c>
      <c r="E153">
        <v>71</v>
      </c>
      <c r="F153">
        <v>34.5</v>
      </c>
      <c r="G153" s="5">
        <v>88</v>
      </c>
      <c r="H153">
        <v>33.4</v>
      </c>
      <c r="I153">
        <v>83</v>
      </c>
      <c r="K153">
        <v>67</v>
      </c>
      <c r="L153">
        <v>30.066700000000001</v>
      </c>
    </row>
    <row r="154" spans="1:12" x14ac:dyDescent="0.25">
      <c r="A154" s="3">
        <v>43457</v>
      </c>
      <c r="D154">
        <v>22.6</v>
      </c>
      <c r="E154">
        <v>72</v>
      </c>
      <c r="F154">
        <v>34.799999999999997</v>
      </c>
      <c r="G154" s="5">
        <v>89</v>
      </c>
      <c r="H154">
        <v>30.4</v>
      </c>
      <c r="I154">
        <v>84</v>
      </c>
      <c r="K154">
        <v>68</v>
      </c>
      <c r="L154">
        <v>28.333300000000001</v>
      </c>
    </row>
    <row r="155" spans="1:12" x14ac:dyDescent="0.25">
      <c r="A155" s="3">
        <v>43458</v>
      </c>
      <c r="D155">
        <v>21.1</v>
      </c>
      <c r="E155">
        <v>73</v>
      </c>
      <c r="F155">
        <v>32.799999999999997</v>
      </c>
      <c r="G155" s="5">
        <v>90</v>
      </c>
      <c r="H155">
        <v>27.9</v>
      </c>
      <c r="I155">
        <v>85</v>
      </c>
      <c r="K155">
        <v>69</v>
      </c>
      <c r="L155">
        <v>27.533300000000001</v>
      </c>
    </row>
    <row r="156" spans="1:12" x14ac:dyDescent="0.25">
      <c r="A156" s="3">
        <v>43459</v>
      </c>
      <c r="D156">
        <v>20.9</v>
      </c>
      <c r="E156">
        <v>74</v>
      </c>
      <c r="F156">
        <v>30.4</v>
      </c>
      <c r="G156" s="5">
        <v>91</v>
      </c>
      <c r="H156">
        <v>31</v>
      </c>
      <c r="I156">
        <v>86</v>
      </c>
      <c r="K156">
        <v>70</v>
      </c>
      <c r="L156">
        <v>26.133299999999998</v>
      </c>
    </row>
    <row r="157" spans="1:12" x14ac:dyDescent="0.25">
      <c r="A157" s="3">
        <v>43460</v>
      </c>
      <c r="D157">
        <v>19.899999999999999</v>
      </c>
      <c r="E157">
        <v>75</v>
      </c>
      <c r="F157">
        <v>30.5</v>
      </c>
      <c r="G157" s="5">
        <v>92</v>
      </c>
      <c r="H157">
        <v>32.5</v>
      </c>
      <c r="I157">
        <v>87</v>
      </c>
      <c r="K157">
        <v>71</v>
      </c>
      <c r="L157">
        <v>26.2</v>
      </c>
    </row>
    <row r="158" spans="1:12" x14ac:dyDescent="0.25">
      <c r="A158" s="3">
        <v>43461</v>
      </c>
      <c r="D158">
        <v>20.3</v>
      </c>
      <c r="E158">
        <v>76</v>
      </c>
      <c r="F158">
        <v>31.1</v>
      </c>
      <c r="G158" s="5">
        <v>93</v>
      </c>
      <c r="H158">
        <v>33.4</v>
      </c>
      <c r="I158">
        <v>88</v>
      </c>
      <c r="K158">
        <v>72</v>
      </c>
      <c r="L158">
        <v>26.166699999999999</v>
      </c>
    </row>
    <row r="159" spans="1:12" x14ac:dyDescent="0.25">
      <c r="A159" s="3">
        <v>43462</v>
      </c>
      <c r="D159">
        <v>18.899999999999999</v>
      </c>
      <c r="E159">
        <v>77</v>
      </c>
      <c r="F159">
        <v>32.700000000000003</v>
      </c>
      <c r="G159" s="5">
        <v>94</v>
      </c>
      <c r="H159">
        <v>33.200000000000003</v>
      </c>
      <c r="I159">
        <v>89</v>
      </c>
      <c r="K159">
        <v>73</v>
      </c>
      <c r="L159">
        <v>25.966699999999999</v>
      </c>
    </row>
    <row r="160" spans="1:12" x14ac:dyDescent="0.25">
      <c r="A160" s="3">
        <v>43463</v>
      </c>
      <c r="D160">
        <v>16.8</v>
      </c>
      <c r="E160">
        <v>78</v>
      </c>
      <c r="F160">
        <v>29.8</v>
      </c>
      <c r="G160" s="5">
        <v>95</v>
      </c>
      <c r="H160">
        <v>33</v>
      </c>
      <c r="I160">
        <v>90</v>
      </c>
      <c r="K160">
        <v>74</v>
      </c>
      <c r="L160">
        <v>26.333300000000001</v>
      </c>
    </row>
    <row r="161" spans="1:12" x14ac:dyDescent="0.25">
      <c r="A161" s="3">
        <v>43464</v>
      </c>
      <c r="D161">
        <v>15.9</v>
      </c>
      <c r="E161">
        <v>79</v>
      </c>
      <c r="F161">
        <v>29.3</v>
      </c>
      <c r="G161" s="5">
        <v>96</v>
      </c>
      <c r="H161">
        <v>31.6</v>
      </c>
      <c r="I161">
        <v>91</v>
      </c>
      <c r="K161">
        <v>75</v>
      </c>
      <c r="L161">
        <v>26.1</v>
      </c>
    </row>
    <row r="162" spans="1:12" x14ac:dyDescent="0.25">
      <c r="A162" s="3">
        <v>43465</v>
      </c>
      <c r="D162">
        <v>16.3</v>
      </c>
      <c r="E162">
        <v>80</v>
      </c>
      <c r="F162">
        <v>28.1</v>
      </c>
      <c r="G162" s="5">
        <v>97</v>
      </c>
      <c r="H162">
        <v>29.9</v>
      </c>
      <c r="I162">
        <v>92</v>
      </c>
      <c r="K162">
        <v>76</v>
      </c>
      <c r="L162">
        <v>26.666699999999999</v>
      </c>
    </row>
    <row r="163" spans="1:12" x14ac:dyDescent="0.25">
      <c r="A163" s="3">
        <v>43466</v>
      </c>
      <c r="D163">
        <v>16.399999999999999</v>
      </c>
      <c r="E163">
        <v>81</v>
      </c>
      <c r="F163">
        <v>29.8</v>
      </c>
      <c r="G163" s="5">
        <v>98</v>
      </c>
      <c r="H163">
        <v>31.7</v>
      </c>
      <c r="I163">
        <v>93</v>
      </c>
      <c r="K163">
        <v>77</v>
      </c>
      <c r="L163">
        <v>26.2</v>
      </c>
    </row>
    <row r="164" spans="1:12" x14ac:dyDescent="0.25">
      <c r="A164" s="3">
        <v>43467</v>
      </c>
      <c r="D164">
        <v>16.600000000000001</v>
      </c>
      <c r="E164">
        <v>82</v>
      </c>
      <c r="F164">
        <v>29.1</v>
      </c>
      <c r="G164" s="5">
        <v>99</v>
      </c>
      <c r="H164">
        <v>33.6</v>
      </c>
      <c r="I164">
        <v>94</v>
      </c>
      <c r="K164">
        <v>78</v>
      </c>
      <c r="L164">
        <v>26.7667</v>
      </c>
    </row>
    <row r="165" spans="1:12" x14ac:dyDescent="0.25">
      <c r="A165" s="3">
        <v>43468</v>
      </c>
      <c r="D165">
        <v>17.399999999999999</v>
      </c>
      <c r="E165">
        <v>83</v>
      </c>
      <c r="F165">
        <v>29.2</v>
      </c>
      <c r="G165" s="5">
        <v>100</v>
      </c>
      <c r="H165">
        <v>34</v>
      </c>
      <c r="I165">
        <v>95</v>
      </c>
      <c r="K165">
        <v>79</v>
      </c>
      <c r="L165">
        <v>27.7</v>
      </c>
    </row>
    <row r="166" spans="1:12" x14ac:dyDescent="0.25">
      <c r="A166" s="3">
        <v>43469</v>
      </c>
      <c r="D166">
        <v>21.6</v>
      </c>
      <c r="E166">
        <v>84</v>
      </c>
      <c r="F166">
        <v>28.5</v>
      </c>
      <c r="G166" s="5">
        <v>101</v>
      </c>
      <c r="H166">
        <v>33</v>
      </c>
      <c r="I166">
        <v>96</v>
      </c>
      <c r="K166">
        <v>80</v>
      </c>
      <c r="L166">
        <v>28.633299999999998</v>
      </c>
    </row>
    <row r="167" spans="1:12" x14ac:dyDescent="0.25">
      <c r="A167" s="3">
        <v>43470</v>
      </c>
      <c r="D167">
        <v>25.5</v>
      </c>
      <c r="E167">
        <v>85</v>
      </c>
      <c r="F167">
        <v>25.7</v>
      </c>
      <c r="G167" s="5">
        <v>102</v>
      </c>
      <c r="H167">
        <v>33.6</v>
      </c>
      <c r="I167">
        <v>97</v>
      </c>
      <c r="K167">
        <v>81</v>
      </c>
      <c r="L167">
        <v>27.833300000000001</v>
      </c>
    </row>
    <row r="168" spans="1:12" x14ac:dyDescent="0.25">
      <c r="A168" s="3">
        <v>43471</v>
      </c>
      <c r="D168">
        <v>30.3</v>
      </c>
      <c r="E168">
        <v>86</v>
      </c>
      <c r="F168">
        <v>25.4</v>
      </c>
      <c r="G168" s="5">
        <v>103</v>
      </c>
      <c r="H168">
        <v>35</v>
      </c>
      <c r="I168">
        <v>98</v>
      </c>
      <c r="K168">
        <v>82</v>
      </c>
      <c r="L168">
        <v>27.566700000000001</v>
      </c>
    </row>
    <row r="169" spans="1:12" x14ac:dyDescent="0.25">
      <c r="A169" s="3">
        <v>43472</v>
      </c>
      <c r="D169">
        <v>32.200000000000003</v>
      </c>
      <c r="E169">
        <v>87</v>
      </c>
      <c r="F169">
        <v>23.1</v>
      </c>
      <c r="G169" s="5">
        <v>104</v>
      </c>
      <c r="H169">
        <v>35.6</v>
      </c>
      <c r="I169">
        <v>99</v>
      </c>
      <c r="K169">
        <v>83</v>
      </c>
      <c r="L169">
        <v>26.7333</v>
      </c>
    </row>
    <row r="170" spans="1:12" x14ac:dyDescent="0.25">
      <c r="A170" s="3">
        <v>43473</v>
      </c>
      <c r="D170">
        <v>32.1</v>
      </c>
      <c r="E170">
        <v>88</v>
      </c>
      <c r="F170">
        <v>23.6</v>
      </c>
      <c r="G170" s="5">
        <v>105</v>
      </c>
      <c r="H170">
        <v>31.8</v>
      </c>
      <c r="I170">
        <v>100</v>
      </c>
      <c r="K170">
        <v>84</v>
      </c>
      <c r="L170">
        <v>27.1</v>
      </c>
    </row>
    <row r="171" spans="1:12" x14ac:dyDescent="0.25">
      <c r="A171" s="3">
        <v>43474</v>
      </c>
      <c r="D171">
        <v>29.3</v>
      </c>
      <c r="E171">
        <v>89</v>
      </c>
      <c r="F171">
        <v>22.1</v>
      </c>
      <c r="G171" s="5">
        <v>106</v>
      </c>
      <c r="H171">
        <v>28.7</v>
      </c>
      <c r="I171">
        <v>101</v>
      </c>
      <c r="K171">
        <v>85</v>
      </c>
      <c r="L171">
        <v>28.1</v>
      </c>
    </row>
    <row r="172" spans="1:12" x14ac:dyDescent="0.25">
      <c r="A172" s="3">
        <v>43475</v>
      </c>
      <c r="D172">
        <v>27.1</v>
      </c>
      <c r="E172">
        <v>90</v>
      </c>
      <c r="F172">
        <v>22</v>
      </c>
      <c r="G172" s="5">
        <v>107</v>
      </c>
      <c r="H172">
        <v>25.4</v>
      </c>
      <c r="I172">
        <v>102</v>
      </c>
      <c r="K172">
        <v>86</v>
      </c>
      <c r="L172">
        <v>30.9</v>
      </c>
    </row>
    <row r="173" spans="1:12" x14ac:dyDescent="0.25">
      <c r="A173" s="3">
        <v>43476</v>
      </c>
      <c r="D173">
        <v>28.7</v>
      </c>
      <c r="E173">
        <v>91</v>
      </c>
      <c r="F173">
        <v>22.5</v>
      </c>
      <c r="G173" s="5">
        <v>108</v>
      </c>
      <c r="H173">
        <v>26.6</v>
      </c>
      <c r="I173">
        <v>103</v>
      </c>
      <c r="K173">
        <v>87</v>
      </c>
      <c r="L173">
        <v>32.933300000000003</v>
      </c>
    </row>
    <row r="174" spans="1:12" x14ac:dyDescent="0.25">
      <c r="A174" s="3">
        <v>43477</v>
      </c>
      <c r="D174">
        <v>30.7</v>
      </c>
      <c r="E174">
        <v>92</v>
      </c>
      <c r="F174">
        <v>23.2</v>
      </c>
      <c r="G174" s="5">
        <v>109</v>
      </c>
      <c r="H174">
        <v>27.7</v>
      </c>
      <c r="I174">
        <v>104</v>
      </c>
      <c r="K174">
        <v>88</v>
      </c>
      <c r="L174">
        <v>33.333300000000001</v>
      </c>
    </row>
    <row r="175" spans="1:12" x14ac:dyDescent="0.25">
      <c r="A175" s="3">
        <v>43478</v>
      </c>
      <c r="D175">
        <v>32.6</v>
      </c>
      <c r="E175">
        <v>93</v>
      </c>
      <c r="F175">
        <v>22.8</v>
      </c>
      <c r="G175" s="5">
        <v>110</v>
      </c>
      <c r="H175">
        <v>29.2</v>
      </c>
      <c r="I175">
        <v>105</v>
      </c>
      <c r="K175">
        <v>89</v>
      </c>
      <c r="L175">
        <v>32.433300000000003</v>
      </c>
    </row>
    <row r="176" spans="1:12" x14ac:dyDescent="0.25">
      <c r="A176" s="3">
        <v>43479</v>
      </c>
      <c r="D176">
        <v>34</v>
      </c>
      <c r="E176">
        <v>94</v>
      </c>
      <c r="F176">
        <v>21.4</v>
      </c>
      <c r="G176" s="5">
        <v>111</v>
      </c>
      <c r="H176">
        <v>29.8</v>
      </c>
      <c r="I176">
        <v>106</v>
      </c>
      <c r="K176">
        <v>90</v>
      </c>
      <c r="L176">
        <v>30.966699999999999</v>
      </c>
    </row>
    <row r="177" spans="1:12" x14ac:dyDescent="0.25">
      <c r="A177" s="3">
        <v>43480</v>
      </c>
      <c r="D177">
        <v>34</v>
      </c>
      <c r="E177">
        <v>95</v>
      </c>
      <c r="F177">
        <v>20.9</v>
      </c>
      <c r="G177" s="5">
        <v>112</v>
      </c>
      <c r="H177">
        <v>33.299999999999997</v>
      </c>
      <c r="I177">
        <v>107</v>
      </c>
      <c r="K177">
        <v>91</v>
      </c>
      <c r="L177">
        <v>30.2333</v>
      </c>
    </row>
    <row r="178" spans="1:12" x14ac:dyDescent="0.25">
      <c r="A178" s="3">
        <v>43481</v>
      </c>
      <c r="D178">
        <v>33.9</v>
      </c>
      <c r="E178">
        <v>96</v>
      </c>
      <c r="F178">
        <v>22.9</v>
      </c>
      <c r="G178" s="5">
        <v>113</v>
      </c>
      <c r="H178">
        <v>35.5</v>
      </c>
      <c r="I178">
        <v>108</v>
      </c>
      <c r="K178">
        <v>92</v>
      </c>
      <c r="L178">
        <v>30.366700000000002</v>
      </c>
    </row>
    <row r="179" spans="1:12" x14ac:dyDescent="0.25">
      <c r="A179" s="3">
        <v>43482</v>
      </c>
      <c r="D179">
        <v>30.6</v>
      </c>
      <c r="E179">
        <v>97</v>
      </c>
      <c r="F179">
        <v>23.7</v>
      </c>
      <c r="G179" s="5">
        <v>114</v>
      </c>
      <c r="I179">
        <v>109</v>
      </c>
      <c r="K179">
        <v>93</v>
      </c>
      <c r="L179">
        <v>31.8</v>
      </c>
    </row>
    <row r="180" spans="1:12" x14ac:dyDescent="0.25">
      <c r="A180" s="3">
        <v>43483</v>
      </c>
      <c r="D180">
        <v>28.5</v>
      </c>
      <c r="E180">
        <v>98</v>
      </c>
      <c r="F180">
        <v>23.8</v>
      </c>
      <c r="G180" s="5">
        <v>115</v>
      </c>
      <c r="I180">
        <v>110</v>
      </c>
      <c r="K180">
        <v>94</v>
      </c>
      <c r="L180">
        <v>33.433300000000003</v>
      </c>
    </row>
    <row r="181" spans="1:12" x14ac:dyDescent="0.25">
      <c r="A181" s="3">
        <v>43484</v>
      </c>
      <c r="D181">
        <v>25.1</v>
      </c>
      <c r="E181">
        <v>99</v>
      </c>
      <c r="F181">
        <v>23.4</v>
      </c>
      <c r="G181" s="5">
        <v>116</v>
      </c>
      <c r="H181">
        <v>38.4</v>
      </c>
      <c r="I181">
        <v>111</v>
      </c>
      <c r="K181">
        <v>95</v>
      </c>
      <c r="L181">
        <v>32.6</v>
      </c>
    </row>
    <row r="182" spans="1:12" x14ac:dyDescent="0.25">
      <c r="A182" s="3">
        <v>43485</v>
      </c>
      <c r="D182">
        <v>22.1</v>
      </c>
      <c r="E182">
        <v>100</v>
      </c>
      <c r="F182">
        <v>23</v>
      </c>
      <c r="G182" s="5">
        <v>117</v>
      </c>
      <c r="H182">
        <v>39.200000000000003</v>
      </c>
      <c r="I182">
        <v>112</v>
      </c>
      <c r="K182">
        <v>96</v>
      </c>
      <c r="L182">
        <v>32.066699999999997</v>
      </c>
    </row>
    <row r="183" spans="1:12" x14ac:dyDescent="0.25">
      <c r="A183" s="3">
        <v>43486</v>
      </c>
      <c r="D183">
        <v>21.2</v>
      </c>
      <c r="E183">
        <v>101</v>
      </c>
      <c r="F183">
        <v>24.5</v>
      </c>
      <c r="G183" s="5">
        <v>118</v>
      </c>
      <c r="H183">
        <v>37.299999999999997</v>
      </c>
      <c r="I183">
        <v>113</v>
      </c>
      <c r="K183">
        <v>97</v>
      </c>
      <c r="L183">
        <v>30.7667</v>
      </c>
    </row>
    <row r="184" spans="1:12" x14ac:dyDescent="0.25">
      <c r="A184" s="3">
        <v>43487</v>
      </c>
      <c r="D184">
        <v>21.5</v>
      </c>
      <c r="E184">
        <v>102</v>
      </c>
      <c r="F184">
        <v>24.7</v>
      </c>
      <c r="G184" s="5">
        <v>119</v>
      </c>
      <c r="H184">
        <v>36.700000000000003</v>
      </c>
      <c r="I184">
        <v>114</v>
      </c>
      <c r="K184">
        <v>98</v>
      </c>
      <c r="L184">
        <v>31.1</v>
      </c>
    </row>
    <row r="185" spans="1:12" x14ac:dyDescent="0.25">
      <c r="A185" s="3">
        <v>43488</v>
      </c>
      <c r="D185">
        <v>21.4</v>
      </c>
      <c r="E185">
        <v>103</v>
      </c>
      <c r="F185">
        <v>27</v>
      </c>
      <c r="G185" s="5">
        <v>120</v>
      </c>
      <c r="H185">
        <v>36.4</v>
      </c>
      <c r="I185">
        <v>115</v>
      </c>
      <c r="K185">
        <v>99</v>
      </c>
      <c r="L185">
        <v>29.933299999999999</v>
      </c>
    </row>
    <row r="186" spans="1:12" x14ac:dyDescent="0.25">
      <c r="A186" s="3">
        <v>43489</v>
      </c>
      <c r="D186">
        <v>19.600000000000001</v>
      </c>
      <c r="E186">
        <v>104</v>
      </c>
      <c r="F186">
        <v>28</v>
      </c>
      <c r="G186" s="5">
        <v>121</v>
      </c>
      <c r="H186">
        <v>40.9</v>
      </c>
      <c r="I186">
        <v>116</v>
      </c>
      <c r="K186">
        <v>100</v>
      </c>
      <c r="L186">
        <v>27.7</v>
      </c>
    </row>
    <row r="187" spans="1:12" x14ac:dyDescent="0.25">
      <c r="A187" s="3">
        <v>43490</v>
      </c>
      <c r="D187">
        <v>20</v>
      </c>
      <c r="E187">
        <v>105</v>
      </c>
      <c r="F187">
        <v>31.5</v>
      </c>
      <c r="G187" s="5">
        <v>122</v>
      </c>
      <c r="H187">
        <v>42.7</v>
      </c>
      <c r="I187">
        <v>117</v>
      </c>
      <c r="K187">
        <v>101</v>
      </c>
      <c r="L187">
        <v>26.133299999999998</v>
      </c>
    </row>
    <row r="188" spans="1:12" x14ac:dyDescent="0.25">
      <c r="A188" s="3">
        <v>43491</v>
      </c>
      <c r="D188">
        <v>20.6</v>
      </c>
      <c r="E188">
        <v>106</v>
      </c>
      <c r="F188">
        <v>32.799999999999997</v>
      </c>
      <c r="G188" s="5">
        <v>123</v>
      </c>
      <c r="H188">
        <v>42.9</v>
      </c>
      <c r="I188">
        <v>118</v>
      </c>
      <c r="K188">
        <v>102</v>
      </c>
      <c r="L188">
        <v>24.2</v>
      </c>
    </row>
    <row r="189" spans="1:12" x14ac:dyDescent="0.25">
      <c r="A189" s="3">
        <v>43492</v>
      </c>
      <c r="D189">
        <v>22.5</v>
      </c>
      <c r="E189">
        <v>107</v>
      </c>
      <c r="F189">
        <v>35.799999999999997</v>
      </c>
      <c r="G189" s="5">
        <v>124</v>
      </c>
      <c r="H189">
        <v>40.5</v>
      </c>
      <c r="I189">
        <v>119</v>
      </c>
      <c r="K189">
        <v>103</v>
      </c>
      <c r="L189">
        <v>24.466699999999999</v>
      </c>
    </row>
    <row r="190" spans="1:12" x14ac:dyDescent="0.25">
      <c r="A190" s="3">
        <v>43493</v>
      </c>
      <c r="D190">
        <v>21.7</v>
      </c>
      <c r="E190">
        <v>108</v>
      </c>
      <c r="F190">
        <v>36.700000000000003</v>
      </c>
      <c r="G190" s="5">
        <v>125</v>
      </c>
      <c r="H190">
        <v>39</v>
      </c>
      <c r="I190">
        <v>120</v>
      </c>
      <c r="K190">
        <v>104</v>
      </c>
      <c r="L190">
        <v>23.466699999999999</v>
      </c>
    </row>
    <row r="191" spans="1:12" x14ac:dyDescent="0.25">
      <c r="A191" s="3">
        <v>43494</v>
      </c>
      <c r="D191">
        <v>21.1</v>
      </c>
      <c r="E191">
        <v>109</v>
      </c>
      <c r="F191">
        <v>38.299999999999997</v>
      </c>
      <c r="G191" s="5">
        <v>126</v>
      </c>
      <c r="H191">
        <v>38.4</v>
      </c>
      <c r="I191">
        <v>121</v>
      </c>
      <c r="K191">
        <v>105</v>
      </c>
      <c r="L191">
        <v>24.2667</v>
      </c>
    </row>
    <row r="192" spans="1:12" x14ac:dyDescent="0.25">
      <c r="A192" s="3">
        <v>43495</v>
      </c>
      <c r="D192">
        <v>20.7</v>
      </c>
      <c r="E192">
        <v>110</v>
      </c>
      <c r="F192">
        <v>35.4</v>
      </c>
      <c r="G192" s="5">
        <v>127</v>
      </c>
      <c r="H192">
        <v>36.5</v>
      </c>
      <c r="I192">
        <v>122</v>
      </c>
      <c r="K192">
        <v>106</v>
      </c>
      <c r="L192">
        <v>24.166699999999999</v>
      </c>
    </row>
    <row r="193" spans="1:12" x14ac:dyDescent="0.25">
      <c r="A193" s="3">
        <v>43496</v>
      </c>
      <c r="D193">
        <v>20.100000000000001</v>
      </c>
      <c r="E193">
        <v>111</v>
      </c>
      <c r="F193">
        <v>32.5</v>
      </c>
      <c r="G193" s="5">
        <v>128</v>
      </c>
      <c r="H193">
        <v>33.700000000000003</v>
      </c>
      <c r="I193">
        <v>123</v>
      </c>
      <c r="K193">
        <v>107</v>
      </c>
      <c r="L193">
        <v>25.933299999999999</v>
      </c>
    </row>
    <row r="194" spans="1:12" x14ac:dyDescent="0.25">
      <c r="A194" s="3">
        <v>43497</v>
      </c>
      <c r="D194">
        <v>23.2</v>
      </c>
      <c r="E194">
        <v>112</v>
      </c>
      <c r="F194">
        <v>29.1</v>
      </c>
      <c r="G194" s="5">
        <v>129</v>
      </c>
      <c r="H194">
        <v>31.9</v>
      </c>
      <c r="I194">
        <v>124</v>
      </c>
      <c r="K194">
        <v>108</v>
      </c>
      <c r="L194">
        <v>26.566700000000001</v>
      </c>
    </row>
    <row r="195" spans="1:12" x14ac:dyDescent="0.25">
      <c r="A195" s="3">
        <v>43498</v>
      </c>
      <c r="D195">
        <v>24.3</v>
      </c>
      <c r="E195">
        <v>113</v>
      </c>
      <c r="F195">
        <v>27.8</v>
      </c>
      <c r="G195" s="5">
        <v>130</v>
      </c>
      <c r="H195">
        <v>32.200000000000003</v>
      </c>
      <c r="I195">
        <v>125</v>
      </c>
      <c r="K195">
        <v>109</v>
      </c>
      <c r="L195">
        <v>23.252400000000002</v>
      </c>
    </row>
    <row r="196" spans="1:12" x14ac:dyDescent="0.25">
      <c r="A196" s="3">
        <v>43499</v>
      </c>
      <c r="D196">
        <v>25.3</v>
      </c>
      <c r="E196">
        <v>114</v>
      </c>
      <c r="F196">
        <v>27.6</v>
      </c>
      <c r="G196" s="5">
        <v>131</v>
      </c>
      <c r="H196">
        <v>31.5</v>
      </c>
      <c r="I196">
        <v>126</v>
      </c>
      <c r="K196">
        <v>110</v>
      </c>
      <c r="L196">
        <v>22.852399999999999</v>
      </c>
    </row>
    <row r="197" spans="1:12" x14ac:dyDescent="0.25">
      <c r="A197" s="3">
        <v>43500</v>
      </c>
      <c r="D197">
        <v>24.3</v>
      </c>
      <c r="E197">
        <v>115</v>
      </c>
      <c r="F197">
        <v>26.3</v>
      </c>
      <c r="G197" s="5">
        <v>132</v>
      </c>
      <c r="H197">
        <v>30.8</v>
      </c>
      <c r="I197">
        <v>127</v>
      </c>
      <c r="K197">
        <v>111</v>
      </c>
      <c r="L197">
        <v>26.633299999999998</v>
      </c>
    </row>
    <row r="198" spans="1:12" x14ac:dyDescent="0.25">
      <c r="A198" s="3">
        <v>43501</v>
      </c>
      <c r="D198">
        <v>24.3</v>
      </c>
      <c r="E198">
        <v>116</v>
      </c>
      <c r="F198">
        <v>25.9</v>
      </c>
      <c r="G198" s="5">
        <v>133</v>
      </c>
      <c r="H198">
        <v>31</v>
      </c>
      <c r="I198">
        <v>128</v>
      </c>
      <c r="K198">
        <v>112</v>
      </c>
      <c r="L198">
        <v>27.7667</v>
      </c>
    </row>
    <row r="199" spans="1:12" x14ac:dyDescent="0.25">
      <c r="A199" s="3">
        <v>43502</v>
      </c>
      <c r="D199">
        <v>24.3</v>
      </c>
      <c r="E199">
        <v>117</v>
      </c>
      <c r="F199">
        <v>22.2</v>
      </c>
      <c r="G199" s="5">
        <v>134</v>
      </c>
      <c r="H199">
        <v>32.299999999999997</v>
      </c>
      <c r="I199">
        <v>129</v>
      </c>
      <c r="K199">
        <v>113</v>
      </c>
      <c r="L199">
        <v>28.166699999999999</v>
      </c>
    </row>
    <row r="200" spans="1:12" x14ac:dyDescent="0.25">
      <c r="A200" s="3">
        <v>43503</v>
      </c>
      <c r="D200">
        <v>22.1</v>
      </c>
      <c r="E200">
        <v>118</v>
      </c>
      <c r="F200">
        <v>21.1</v>
      </c>
      <c r="G200" s="5">
        <v>135</v>
      </c>
      <c r="H200">
        <v>31.5</v>
      </c>
      <c r="I200">
        <v>130</v>
      </c>
      <c r="K200">
        <v>114</v>
      </c>
      <c r="L200">
        <v>28.566700000000001</v>
      </c>
    </row>
    <row r="201" spans="1:12" x14ac:dyDescent="0.25">
      <c r="A201" s="3">
        <v>43504</v>
      </c>
      <c r="D201">
        <v>20</v>
      </c>
      <c r="E201">
        <v>119</v>
      </c>
      <c r="F201">
        <v>19.600000000000001</v>
      </c>
      <c r="G201" s="5">
        <v>136</v>
      </c>
      <c r="H201">
        <v>29.9</v>
      </c>
      <c r="I201">
        <v>131</v>
      </c>
      <c r="K201">
        <v>115</v>
      </c>
      <c r="L201">
        <v>28.166699999999999</v>
      </c>
    </row>
    <row r="202" spans="1:12" x14ac:dyDescent="0.25">
      <c r="A202" s="3">
        <v>43505</v>
      </c>
      <c r="D202">
        <v>20</v>
      </c>
      <c r="E202">
        <v>120</v>
      </c>
      <c r="F202">
        <v>19.3</v>
      </c>
      <c r="G202" s="5">
        <v>137</v>
      </c>
      <c r="H202">
        <v>27</v>
      </c>
      <c r="I202">
        <v>132</v>
      </c>
      <c r="K202">
        <v>116</v>
      </c>
      <c r="L202">
        <v>29.533300000000001</v>
      </c>
    </row>
    <row r="203" spans="1:12" x14ac:dyDescent="0.25">
      <c r="A203" s="3">
        <v>43506</v>
      </c>
      <c r="D203">
        <v>20.9</v>
      </c>
      <c r="E203">
        <v>121</v>
      </c>
      <c r="F203">
        <v>18.8</v>
      </c>
      <c r="G203" s="5">
        <v>138</v>
      </c>
      <c r="H203">
        <v>25.2</v>
      </c>
      <c r="I203">
        <v>133</v>
      </c>
      <c r="K203">
        <v>117</v>
      </c>
      <c r="L203">
        <v>30</v>
      </c>
    </row>
    <row r="204" spans="1:12" x14ac:dyDescent="0.25">
      <c r="A204" s="3">
        <v>43507</v>
      </c>
      <c r="D204">
        <v>22.6</v>
      </c>
      <c r="E204">
        <v>122</v>
      </c>
      <c r="F204">
        <v>17.2</v>
      </c>
      <c r="G204" s="5">
        <v>139</v>
      </c>
      <c r="H204">
        <v>26.6</v>
      </c>
      <c r="I204">
        <v>134</v>
      </c>
      <c r="K204">
        <v>118</v>
      </c>
      <c r="L204">
        <v>29.833300000000001</v>
      </c>
    </row>
    <row r="205" spans="1:12" x14ac:dyDescent="0.25">
      <c r="A205" s="3">
        <v>43508</v>
      </c>
      <c r="D205">
        <v>27.2</v>
      </c>
      <c r="E205">
        <v>123</v>
      </c>
      <c r="F205">
        <v>21</v>
      </c>
      <c r="G205" s="5">
        <v>140</v>
      </c>
      <c r="H205">
        <v>28.6</v>
      </c>
      <c r="I205">
        <v>135</v>
      </c>
      <c r="K205">
        <v>119</v>
      </c>
      <c r="L205">
        <v>28.4</v>
      </c>
    </row>
    <row r="206" spans="1:12" x14ac:dyDescent="0.25">
      <c r="A206" s="3">
        <v>43509</v>
      </c>
      <c r="D206">
        <v>31.7</v>
      </c>
      <c r="E206">
        <v>124</v>
      </c>
      <c r="F206">
        <v>25.1</v>
      </c>
      <c r="G206" s="5">
        <v>141</v>
      </c>
      <c r="H206">
        <v>27.4</v>
      </c>
      <c r="I206">
        <v>136</v>
      </c>
      <c r="K206">
        <v>120</v>
      </c>
      <c r="L206">
        <v>28.666699999999999</v>
      </c>
    </row>
    <row r="207" spans="1:12" x14ac:dyDescent="0.25">
      <c r="A207" s="3">
        <v>43510</v>
      </c>
      <c r="D207">
        <v>34.9</v>
      </c>
      <c r="E207">
        <v>125</v>
      </c>
      <c r="F207">
        <v>31</v>
      </c>
      <c r="G207" s="5">
        <v>142</v>
      </c>
      <c r="H207">
        <v>24.1</v>
      </c>
      <c r="I207">
        <v>137</v>
      </c>
      <c r="K207">
        <v>121</v>
      </c>
      <c r="L207">
        <v>29.1</v>
      </c>
    </row>
    <row r="208" spans="1:12" x14ac:dyDescent="0.25">
      <c r="A208" s="3">
        <v>43511</v>
      </c>
      <c r="D208">
        <v>34.5</v>
      </c>
      <c r="E208">
        <v>126</v>
      </c>
      <c r="F208">
        <v>33.4</v>
      </c>
      <c r="G208" s="5">
        <v>143</v>
      </c>
      <c r="H208">
        <v>22.3</v>
      </c>
      <c r="I208">
        <v>138</v>
      </c>
      <c r="K208">
        <v>122</v>
      </c>
      <c r="L208">
        <v>30.2</v>
      </c>
    </row>
    <row r="209" spans="1:12" x14ac:dyDescent="0.25">
      <c r="A209" s="3">
        <v>43512</v>
      </c>
      <c r="D209">
        <v>33</v>
      </c>
      <c r="E209">
        <v>127</v>
      </c>
      <c r="F209">
        <v>35.1</v>
      </c>
      <c r="G209" s="5">
        <v>144</v>
      </c>
      <c r="H209">
        <v>24.3</v>
      </c>
      <c r="I209">
        <v>139</v>
      </c>
      <c r="K209">
        <v>123</v>
      </c>
      <c r="L209">
        <v>31.2333</v>
      </c>
    </row>
    <row r="210" spans="1:12" x14ac:dyDescent="0.25">
      <c r="A210" s="3">
        <v>43513</v>
      </c>
      <c r="D210">
        <v>31.3</v>
      </c>
      <c r="E210">
        <v>128</v>
      </c>
      <c r="F210">
        <v>34.700000000000003</v>
      </c>
      <c r="G210" s="5">
        <v>145</v>
      </c>
      <c r="H210">
        <v>24.6</v>
      </c>
      <c r="I210">
        <v>140</v>
      </c>
      <c r="K210">
        <v>124</v>
      </c>
      <c r="L210">
        <v>33.133299999999998</v>
      </c>
    </row>
    <row r="211" spans="1:12" x14ac:dyDescent="0.25">
      <c r="A211" s="3">
        <v>43514</v>
      </c>
      <c r="D211">
        <v>29.1</v>
      </c>
      <c r="E211">
        <v>129</v>
      </c>
      <c r="F211">
        <v>34.299999999999997</v>
      </c>
      <c r="G211" s="5">
        <v>146</v>
      </c>
      <c r="H211">
        <v>24.7</v>
      </c>
      <c r="I211">
        <v>141</v>
      </c>
      <c r="K211">
        <v>125</v>
      </c>
      <c r="L211">
        <v>34.6</v>
      </c>
    </row>
    <row r="212" spans="1:12" x14ac:dyDescent="0.25">
      <c r="A212" s="3">
        <v>43515</v>
      </c>
      <c r="D212">
        <v>28.5</v>
      </c>
      <c r="E212">
        <v>130</v>
      </c>
      <c r="F212">
        <v>36.9</v>
      </c>
      <c r="G212" s="5">
        <v>147</v>
      </c>
      <c r="H212">
        <v>23.5</v>
      </c>
      <c r="I212">
        <v>142</v>
      </c>
      <c r="K212">
        <v>126</v>
      </c>
      <c r="L212">
        <v>34.7667</v>
      </c>
    </row>
    <row r="213" spans="1:12" x14ac:dyDescent="0.25">
      <c r="A213" s="3">
        <v>43516</v>
      </c>
      <c r="D213">
        <v>27.6</v>
      </c>
      <c r="E213">
        <v>131</v>
      </c>
      <c r="F213">
        <v>36.9</v>
      </c>
      <c r="G213" s="5">
        <v>148</v>
      </c>
      <c r="H213">
        <v>24.5</v>
      </c>
      <c r="I213">
        <v>143</v>
      </c>
      <c r="K213">
        <v>127</v>
      </c>
      <c r="L213">
        <v>33.066699999999997</v>
      </c>
    </row>
    <row r="214" spans="1:12" x14ac:dyDescent="0.25">
      <c r="A214" s="3">
        <v>43517</v>
      </c>
      <c r="D214">
        <v>28</v>
      </c>
      <c r="E214">
        <v>132</v>
      </c>
      <c r="F214">
        <v>40.299999999999997</v>
      </c>
      <c r="G214" s="5">
        <v>149</v>
      </c>
      <c r="H214">
        <v>23.6</v>
      </c>
      <c r="I214">
        <v>144</v>
      </c>
      <c r="K214">
        <v>128</v>
      </c>
      <c r="L214">
        <v>31.6</v>
      </c>
    </row>
    <row r="215" spans="1:12" x14ac:dyDescent="0.25">
      <c r="A215" s="3">
        <v>43518</v>
      </c>
      <c r="D215">
        <v>27.1</v>
      </c>
      <c r="E215">
        <v>133</v>
      </c>
      <c r="F215">
        <v>40.299999999999997</v>
      </c>
      <c r="G215" s="5">
        <v>150</v>
      </c>
      <c r="H215">
        <v>23.8</v>
      </c>
      <c r="I215">
        <v>145</v>
      </c>
      <c r="K215">
        <v>129</v>
      </c>
      <c r="L215">
        <v>30.166699999999999</v>
      </c>
    </row>
    <row r="216" spans="1:12" x14ac:dyDescent="0.25">
      <c r="A216" s="3">
        <v>43519</v>
      </c>
      <c r="D216">
        <v>27.2</v>
      </c>
      <c r="E216">
        <v>134</v>
      </c>
      <c r="F216">
        <v>39.200000000000003</v>
      </c>
      <c r="G216" s="5">
        <v>151</v>
      </c>
      <c r="H216">
        <v>22.6</v>
      </c>
      <c r="I216">
        <v>146</v>
      </c>
      <c r="K216">
        <v>130</v>
      </c>
      <c r="L216">
        <v>29.2667</v>
      </c>
    </row>
    <row r="217" spans="1:12" x14ac:dyDescent="0.25">
      <c r="A217" s="3">
        <v>43520</v>
      </c>
      <c r="D217">
        <v>29</v>
      </c>
      <c r="E217">
        <v>135</v>
      </c>
      <c r="F217">
        <v>41.2</v>
      </c>
      <c r="G217" s="5">
        <v>152</v>
      </c>
      <c r="H217">
        <v>23.5</v>
      </c>
      <c r="I217">
        <v>147</v>
      </c>
      <c r="K217">
        <v>131</v>
      </c>
      <c r="L217">
        <v>28.366700000000002</v>
      </c>
    </row>
    <row r="218" spans="1:12" x14ac:dyDescent="0.25">
      <c r="A218" s="3">
        <v>43521</v>
      </c>
      <c r="D218">
        <v>29.4</v>
      </c>
      <c r="E218">
        <v>136</v>
      </c>
      <c r="F218">
        <v>39.200000000000003</v>
      </c>
      <c r="G218" s="5">
        <v>153</v>
      </c>
      <c r="H218">
        <v>23.3</v>
      </c>
      <c r="I218">
        <v>148</v>
      </c>
      <c r="K218">
        <v>132</v>
      </c>
      <c r="L218">
        <v>27.1</v>
      </c>
    </row>
    <row r="219" spans="1:12" x14ac:dyDescent="0.25">
      <c r="A219" s="3">
        <v>43522</v>
      </c>
      <c r="D219">
        <v>30.9</v>
      </c>
      <c r="E219">
        <v>137</v>
      </c>
      <c r="F219">
        <v>39.200000000000003</v>
      </c>
      <c r="G219" s="5">
        <v>154</v>
      </c>
      <c r="H219">
        <v>22.4</v>
      </c>
      <c r="I219">
        <v>149</v>
      </c>
      <c r="K219">
        <v>133</v>
      </c>
      <c r="L219">
        <v>26.066700000000001</v>
      </c>
    </row>
    <row r="220" spans="1:12" x14ac:dyDescent="0.25">
      <c r="A220" s="3">
        <v>43523</v>
      </c>
      <c r="D220">
        <v>28.4</v>
      </c>
      <c r="E220">
        <v>138</v>
      </c>
      <c r="F220">
        <v>35.9</v>
      </c>
      <c r="G220" s="5">
        <v>155</v>
      </c>
      <c r="H220">
        <v>22.9</v>
      </c>
      <c r="I220">
        <v>150</v>
      </c>
      <c r="K220">
        <v>134</v>
      </c>
      <c r="L220">
        <v>25.333300000000001</v>
      </c>
    </row>
    <row r="221" spans="1:12" x14ac:dyDescent="0.25">
      <c r="A221" s="3">
        <v>43524</v>
      </c>
      <c r="D221">
        <v>31.2</v>
      </c>
      <c r="E221">
        <v>139</v>
      </c>
      <c r="F221">
        <v>35.9</v>
      </c>
      <c r="G221" s="5">
        <v>156</v>
      </c>
      <c r="H221">
        <v>24.1</v>
      </c>
      <c r="I221">
        <v>151</v>
      </c>
      <c r="K221">
        <v>135</v>
      </c>
      <c r="L221">
        <v>26.2333</v>
      </c>
    </row>
    <row r="222" spans="1:12" x14ac:dyDescent="0.25">
      <c r="A222" s="3">
        <v>43525</v>
      </c>
      <c r="D222">
        <v>31.5</v>
      </c>
      <c r="E222">
        <v>140</v>
      </c>
      <c r="F222">
        <v>35.9</v>
      </c>
      <c r="G222" s="5">
        <v>157</v>
      </c>
      <c r="H222">
        <v>26.6</v>
      </c>
      <c r="I222">
        <v>152</v>
      </c>
      <c r="K222">
        <v>136</v>
      </c>
      <c r="L222">
        <v>25.466699999999999</v>
      </c>
    </row>
    <row r="223" spans="1:12" x14ac:dyDescent="0.25">
      <c r="A223" s="3">
        <v>43526</v>
      </c>
      <c r="D223">
        <v>32.9</v>
      </c>
      <c r="E223">
        <v>141</v>
      </c>
      <c r="F223">
        <v>35.9</v>
      </c>
      <c r="G223" s="5">
        <v>158</v>
      </c>
      <c r="H223">
        <v>26.7</v>
      </c>
      <c r="I223">
        <v>153</v>
      </c>
      <c r="K223">
        <v>137</v>
      </c>
      <c r="L223">
        <v>24.7667</v>
      </c>
    </row>
    <row r="224" spans="1:12" x14ac:dyDescent="0.25">
      <c r="A224" s="3">
        <v>43527</v>
      </c>
      <c r="D224">
        <v>32.200000000000003</v>
      </c>
      <c r="E224">
        <v>142</v>
      </c>
      <c r="F224">
        <v>34.200000000000003</v>
      </c>
      <c r="G224" s="5">
        <v>159</v>
      </c>
      <c r="H224">
        <v>26.2</v>
      </c>
      <c r="I224">
        <v>154</v>
      </c>
      <c r="K224">
        <v>138</v>
      </c>
      <c r="L224">
        <v>23.166699999999999</v>
      </c>
    </row>
    <row r="225" spans="1:12" x14ac:dyDescent="0.25">
      <c r="A225" s="3">
        <v>43528</v>
      </c>
      <c r="D225">
        <v>33</v>
      </c>
      <c r="E225">
        <v>143</v>
      </c>
      <c r="F225">
        <v>34.200000000000003</v>
      </c>
      <c r="G225" s="5">
        <v>160</v>
      </c>
      <c r="H225">
        <v>26.2</v>
      </c>
      <c r="I225">
        <v>155</v>
      </c>
      <c r="K225">
        <v>139</v>
      </c>
      <c r="L225">
        <v>24.2333</v>
      </c>
    </row>
    <row r="226" spans="1:12" x14ac:dyDescent="0.25">
      <c r="A226" s="3">
        <v>43529</v>
      </c>
      <c r="D226">
        <v>34</v>
      </c>
      <c r="E226">
        <v>144</v>
      </c>
      <c r="F226">
        <v>32.5</v>
      </c>
      <c r="G226" s="5">
        <v>161</v>
      </c>
      <c r="H226">
        <v>26.6</v>
      </c>
      <c r="I226">
        <v>156</v>
      </c>
      <c r="K226">
        <v>140</v>
      </c>
      <c r="L226">
        <v>25.7</v>
      </c>
    </row>
    <row r="227" spans="1:12" x14ac:dyDescent="0.25">
      <c r="A227" s="3">
        <v>43530</v>
      </c>
      <c r="D227">
        <v>33.799999999999997</v>
      </c>
      <c r="E227">
        <v>145</v>
      </c>
      <c r="F227">
        <v>32.5</v>
      </c>
      <c r="G227" s="5">
        <v>162</v>
      </c>
      <c r="H227">
        <v>27.3</v>
      </c>
      <c r="I227">
        <v>157</v>
      </c>
      <c r="K227">
        <v>141</v>
      </c>
      <c r="L227">
        <v>27.566700000000001</v>
      </c>
    </row>
    <row r="228" spans="1:12" x14ac:dyDescent="0.25">
      <c r="A228" s="3">
        <v>43531</v>
      </c>
      <c r="D228">
        <v>33.299999999999997</v>
      </c>
      <c r="E228">
        <v>146</v>
      </c>
      <c r="F228">
        <v>30</v>
      </c>
      <c r="G228" s="5">
        <v>163</v>
      </c>
      <c r="H228">
        <v>28.4</v>
      </c>
      <c r="I228">
        <v>158</v>
      </c>
      <c r="K228">
        <v>142</v>
      </c>
      <c r="L228">
        <v>28.9</v>
      </c>
    </row>
    <row r="229" spans="1:12" x14ac:dyDescent="0.25">
      <c r="A229" s="3">
        <v>43532</v>
      </c>
      <c r="D229">
        <v>33.700000000000003</v>
      </c>
      <c r="E229">
        <v>147</v>
      </c>
      <c r="F229">
        <v>30</v>
      </c>
      <c r="G229" s="5">
        <v>164</v>
      </c>
      <c r="H229">
        <v>29.4</v>
      </c>
      <c r="I229">
        <v>159</v>
      </c>
      <c r="K229">
        <v>143</v>
      </c>
      <c r="L229">
        <v>30.3</v>
      </c>
    </row>
    <row r="230" spans="1:12" x14ac:dyDescent="0.25">
      <c r="A230" s="3">
        <v>43533</v>
      </c>
      <c r="D230">
        <v>32.799999999999997</v>
      </c>
      <c r="E230">
        <v>148</v>
      </c>
      <c r="F230">
        <v>29.5</v>
      </c>
      <c r="G230" s="5">
        <v>165</v>
      </c>
      <c r="H230">
        <v>30.9</v>
      </c>
      <c r="I230">
        <v>160</v>
      </c>
      <c r="K230">
        <v>144</v>
      </c>
      <c r="L230">
        <v>30.9</v>
      </c>
    </row>
    <row r="231" spans="1:12" x14ac:dyDescent="0.25">
      <c r="A231" s="3">
        <v>43534</v>
      </c>
      <c r="D231">
        <v>30.8</v>
      </c>
      <c r="E231">
        <v>149</v>
      </c>
      <c r="F231">
        <v>29.5</v>
      </c>
      <c r="G231" s="5">
        <v>166</v>
      </c>
      <c r="H231">
        <v>29.5</v>
      </c>
      <c r="I231">
        <v>161</v>
      </c>
      <c r="K231">
        <v>145</v>
      </c>
      <c r="L231">
        <v>30.7667</v>
      </c>
    </row>
    <row r="232" spans="1:12" x14ac:dyDescent="0.25">
      <c r="A232" s="3">
        <v>43535</v>
      </c>
      <c r="D232">
        <v>27.9</v>
      </c>
      <c r="E232">
        <v>150</v>
      </c>
      <c r="F232">
        <v>28.7</v>
      </c>
      <c r="G232" s="5">
        <v>167</v>
      </c>
      <c r="H232">
        <v>28.4</v>
      </c>
      <c r="I232">
        <v>162</v>
      </c>
      <c r="K232">
        <v>146</v>
      </c>
      <c r="L232">
        <v>30.066700000000001</v>
      </c>
    </row>
    <row r="233" spans="1:12" x14ac:dyDescent="0.25">
      <c r="A233" s="3">
        <v>43536</v>
      </c>
      <c r="D233">
        <v>26.1</v>
      </c>
      <c r="E233">
        <v>151</v>
      </c>
      <c r="F233">
        <v>28.7</v>
      </c>
      <c r="G233" s="5">
        <v>168</v>
      </c>
      <c r="H233">
        <v>27.9</v>
      </c>
      <c r="I233">
        <v>163</v>
      </c>
      <c r="K233">
        <v>147</v>
      </c>
      <c r="L233">
        <v>31.366700000000002</v>
      </c>
    </row>
    <row r="234" spans="1:12" x14ac:dyDescent="0.25">
      <c r="A234" s="3">
        <v>43537</v>
      </c>
      <c r="D234">
        <v>25.1</v>
      </c>
      <c r="E234">
        <v>152</v>
      </c>
      <c r="F234">
        <v>28.2</v>
      </c>
      <c r="G234" s="5">
        <v>169</v>
      </c>
      <c r="H234">
        <v>28.4</v>
      </c>
      <c r="I234">
        <v>164</v>
      </c>
      <c r="K234">
        <v>148</v>
      </c>
      <c r="L234">
        <v>31</v>
      </c>
    </row>
    <row r="235" spans="1:12" x14ac:dyDescent="0.25">
      <c r="A235" s="3">
        <v>43538</v>
      </c>
      <c r="D235">
        <v>24.5</v>
      </c>
      <c r="E235">
        <v>153</v>
      </c>
      <c r="F235">
        <v>28.2</v>
      </c>
      <c r="G235" s="5">
        <v>170</v>
      </c>
      <c r="H235">
        <v>29.6</v>
      </c>
      <c r="I235">
        <v>165</v>
      </c>
      <c r="K235">
        <v>149</v>
      </c>
      <c r="L235">
        <v>31.166699999999999</v>
      </c>
    </row>
    <row r="236" spans="1:12" x14ac:dyDescent="0.25">
      <c r="A236" s="3">
        <v>43539</v>
      </c>
      <c r="D236">
        <v>27.4</v>
      </c>
      <c r="E236">
        <v>154</v>
      </c>
      <c r="F236">
        <v>29</v>
      </c>
      <c r="G236" s="5">
        <v>171</v>
      </c>
      <c r="H236">
        <v>32.299999999999997</v>
      </c>
      <c r="I236">
        <v>166</v>
      </c>
      <c r="K236">
        <v>150</v>
      </c>
      <c r="L236">
        <v>30.366700000000002</v>
      </c>
    </row>
    <row r="237" spans="1:12" x14ac:dyDescent="0.25">
      <c r="A237" s="3">
        <v>43540</v>
      </c>
      <c r="D237">
        <v>28.5</v>
      </c>
      <c r="E237">
        <v>155</v>
      </c>
      <c r="F237">
        <v>29</v>
      </c>
      <c r="G237" s="5">
        <v>172</v>
      </c>
      <c r="H237">
        <v>34.4</v>
      </c>
      <c r="I237">
        <v>167</v>
      </c>
      <c r="K237">
        <v>151</v>
      </c>
      <c r="L237">
        <v>29.8</v>
      </c>
    </row>
    <row r="238" spans="1:12" x14ac:dyDescent="0.25">
      <c r="A238" s="3">
        <v>43541</v>
      </c>
      <c r="D238">
        <v>29.3</v>
      </c>
      <c r="E238">
        <v>156</v>
      </c>
      <c r="F238">
        <v>33</v>
      </c>
      <c r="G238" s="5">
        <v>173</v>
      </c>
      <c r="H238">
        <v>36.700000000000003</v>
      </c>
      <c r="I238">
        <v>168</v>
      </c>
      <c r="K238">
        <v>152</v>
      </c>
      <c r="L238">
        <v>30.966699999999999</v>
      </c>
    </row>
    <row r="239" spans="1:12" x14ac:dyDescent="0.25">
      <c r="A239" s="3">
        <v>43542</v>
      </c>
      <c r="D239">
        <v>30.2</v>
      </c>
      <c r="E239">
        <v>157</v>
      </c>
      <c r="F239">
        <v>33</v>
      </c>
      <c r="G239" s="5">
        <v>174</v>
      </c>
      <c r="H239">
        <v>35.4</v>
      </c>
      <c r="I239">
        <v>169</v>
      </c>
      <c r="K239">
        <v>153</v>
      </c>
      <c r="L239">
        <v>30.133299999999998</v>
      </c>
    </row>
    <row r="240" spans="1:12" x14ac:dyDescent="0.25">
      <c r="A240" s="3">
        <v>43543</v>
      </c>
      <c r="D240">
        <v>32.1</v>
      </c>
      <c r="E240">
        <v>158</v>
      </c>
      <c r="F240">
        <v>32.9</v>
      </c>
      <c r="G240" s="5">
        <v>175</v>
      </c>
      <c r="H240">
        <v>35.299999999999997</v>
      </c>
      <c r="I240">
        <v>170</v>
      </c>
      <c r="K240">
        <v>154</v>
      </c>
      <c r="L240">
        <v>30.933299999999999</v>
      </c>
    </row>
    <row r="241" spans="1:12" x14ac:dyDescent="0.25">
      <c r="A241" s="3">
        <v>43544</v>
      </c>
      <c r="D241">
        <v>30.9</v>
      </c>
      <c r="E241">
        <v>159</v>
      </c>
      <c r="F241">
        <v>32.9</v>
      </c>
      <c r="G241" s="5">
        <v>176</v>
      </c>
      <c r="H241">
        <v>34.9</v>
      </c>
      <c r="I241">
        <v>171</v>
      </c>
      <c r="K241">
        <v>155</v>
      </c>
      <c r="L241">
        <v>30.2</v>
      </c>
    </row>
    <row r="242" spans="1:12" x14ac:dyDescent="0.25">
      <c r="A242" s="3">
        <v>43545</v>
      </c>
      <c r="D242">
        <v>30.8</v>
      </c>
      <c r="E242">
        <v>160</v>
      </c>
      <c r="F242">
        <v>30.7</v>
      </c>
      <c r="G242" s="5">
        <v>177</v>
      </c>
      <c r="H242">
        <v>34.9</v>
      </c>
      <c r="I242">
        <v>172</v>
      </c>
      <c r="K242">
        <v>156</v>
      </c>
      <c r="L242">
        <v>30.6</v>
      </c>
    </row>
    <row r="243" spans="1:12" x14ac:dyDescent="0.25">
      <c r="A243" s="3">
        <v>43546</v>
      </c>
      <c r="D243">
        <v>31.2</v>
      </c>
      <c r="E243">
        <v>161</v>
      </c>
      <c r="F243">
        <v>30.7</v>
      </c>
      <c r="G243" s="5">
        <v>178</v>
      </c>
      <c r="H243">
        <v>35.1</v>
      </c>
      <c r="I243">
        <v>173</v>
      </c>
      <c r="K243">
        <v>157</v>
      </c>
      <c r="L243">
        <v>31.133299999999998</v>
      </c>
    </row>
    <row r="244" spans="1:12" x14ac:dyDescent="0.25">
      <c r="A244" s="3">
        <v>43547</v>
      </c>
      <c r="D244">
        <v>31.1</v>
      </c>
      <c r="E244">
        <v>162</v>
      </c>
      <c r="F244">
        <v>26.3</v>
      </c>
      <c r="G244" s="5">
        <v>179</v>
      </c>
      <c r="H244">
        <v>35.4</v>
      </c>
      <c r="I244">
        <v>174</v>
      </c>
      <c r="K244">
        <v>158</v>
      </c>
      <c r="L244">
        <v>32.133299999999998</v>
      </c>
    </row>
    <row r="245" spans="1:12" x14ac:dyDescent="0.25">
      <c r="A245" s="3">
        <v>43548</v>
      </c>
      <c r="D245">
        <v>29.5</v>
      </c>
      <c r="E245">
        <v>163</v>
      </c>
      <c r="F245">
        <v>26.3</v>
      </c>
      <c r="G245" s="5">
        <v>180</v>
      </c>
      <c r="H245">
        <v>34.299999999999997</v>
      </c>
      <c r="I245">
        <v>175</v>
      </c>
      <c r="K245">
        <v>159</v>
      </c>
      <c r="L245">
        <v>31.5</v>
      </c>
    </row>
    <row r="246" spans="1:12" x14ac:dyDescent="0.25">
      <c r="A246" s="3">
        <v>43549</v>
      </c>
      <c r="D246">
        <v>26.8</v>
      </c>
      <c r="E246">
        <v>164</v>
      </c>
      <c r="F246">
        <v>22.9</v>
      </c>
      <c r="G246" s="5">
        <v>181</v>
      </c>
      <c r="H246">
        <v>34.299999999999997</v>
      </c>
      <c r="I246">
        <v>176</v>
      </c>
      <c r="K246">
        <v>160</v>
      </c>
      <c r="L246">
        <v>31.966699999999999</v>
      </c>
    </row>
    <row r="247" spans="1:12" x14ac:dyDescent="0.25">
      <c r="A247" s="3">
        <v>43550</v>
      </c>
      <c r="D247">
        <v>26</v>
      </c>
      <c r="E247">
        <v>165</v>
      </c>
      <c r="F247">
        <v>22.9</v>
      </c>
      <c r="G247" s="5">
        <v>182</v>
      </c>
      <c r="H247">
        <v>32.6</v>
      </c>
      <c r="I247">
        <v>177</v>
      </c>
      <c r="K247">
        <v>161</v>
      </c>
      <c r="L247">
        <v>31.066700000000001</v>
      </c>
    </row>
    <row r="248" spans="1:12" x14ac:dyDescent="0.25">
      <c r="A248" s="3">
        <v>43551</v>
      </c>
      <c r="D248">
        <v>26.2</v>
      </c>
      <c r="E248">
        <v>166</v>
      </c>
      <c r="F248">
        <v>19.5</v>
      </c>
      <c r="G248" s="5">
        <v>183</v>
      </c>
      <c r="H248">
        <v>34.200000000000003</v>
      </c>
      <c r="I248">
        <v>178</v>
      </c>
      <c r="K248">
        <v>162</v>
      </c>
      <c r="L248">
        <v>30.666699999999999</v>
      </c>
    </row>
    <row r="249" spans="1:12" x14ac:dyDescent="0.25">
      <c r="A249" s="3">
        <v>43552</v>
      </c>
      <c r="D249">
        <v>25.5</v>
      </c>
      <c r="E249">
        <v>167</v>
      </c>
      <c r="F249">
        <v>19.5</v>
      </c>
      <c r="G249" s="5">
        <v>184</v>
      </c>
      <c r="H249">
        <v>32.200000000000003</v>
      </c>
      <c r="I249">
        <v>179</v>
      </c>
      <c r="K249">
        <v>163</v>
      </c>
      <c r="L249">
        <v>29.133299999999998</v>
      </c>
    </row>
    <row r="250" spans="1:12" x14ac:dyDescent="0.25">
      <c r="A250" s="3">
        <v>43553</v>
      </c>
      <c r="D250">
        <v>24.9</v>
      </c>
      <c r="E250">
        <v>168</v>
      </c>
      <c r="F250">
        <v>18.100000000000001</v>
      </c>
      <c r="G250" s="5">
        <v>185</v>
      </c>
      <c r="H250">
        <v>31.7</v>
      </c>
      <c r="I250">
        <v>180</v>
      </c>
      <c r="K250">
        <v>164</v>
      </c>
      <c r="L250">
        <v>28.4</v>
      </c>
    </row>
    <row r="251" spans="1:12" x14ac:dyDescent="0.25">
      <c r="A251" s="3">
        <v>43554</v>
      </c>
      <c r="D251">
        <v>22.7</v>
      </c>
      <c r="E251">
        <v>169</v>
      </c>
      <c r="F251">
        <v>19.600000000000001</v>
      </c>
      <c r="G251" s="5">
        <v>186</v>
      </c>
      <c r="H251">
        <v>29.3</v>
      </c>
      <c r="I251">
        <v>181</v>
      </c>
      <c r="K251">
        <v>165</v>
      </c>
      <c r="L251">
        <v>28.366700000000002</v>
      </c>
    </row>
    <row r="252" spans="1:12" x14ac:dyDescent="0.25">
      <c r="A252" s="3">
        <v>43555</v>
      </c>
      <c r="D252">
        <v>23.8</v>
      </c>
      <c r="E252">
        <v>170</v>
      </c>
      <c r="F252">
        <v>22.2</v>
      </c>
      <c r="G252" s="5">
        <v>187</v>
      </c>
      <c r="H252">
        <v>29.8</v>
      </c>
      <c r="I252">
        <v>182</v>
      </c>
      <c r="K252">
        <v>166</v>
      </c>
      <c r="L252">
        <v>29.333300000000001</v>
      </c>
    </row>
    <row r="253" spans="1:12" x14ac:dyDescent="0.25">
      <c r="A253" s="3">
        <v>43556</v>
      </c>
      <c r="D253">
        <v>23.9</v>
      </c>
      <c r="E253">
        <v>171</v>
      </c>
      <c r="F253">
        <v>23.9</v>
      </c>
      <c r="G253" s="5">
        <v>188</v>
      </c>
      <c r="H253">
        <v>30.3</v>
      </c>
      <c r="I253">
        <v>183</v>
      </c>
      <c r="K253">
        <v>167</v>
      </c>
      <c r="L253">
        <v>29.533300000000001</v>
      </c>
    </row>
    <row r="254" spans="1:12" x14ac:dyDescent="0.25">
      <c r="A254" s="3">
        <v>43557</v>
      </c>
      <c r="D254">
        <v>24.2</v>
      </c>
      <c r="E254">
        <v>172</v>
      </c>
      <c r="F254">
        <v>26.1</v>
      </c>
      <c r="G254" s="5">
        <v>189</v>
      </c>
      <c r="H254">
        <v>29.8</v>
      </c>
      <c r="I254">
        <v>184</v>
      </c>
      <c r="K254">
        <v>168</v>
      </c>
      <c r="L254">
        <v>30.1</v>
      </c>
    </row>
    <row r="255" spans="1:12" x14ac:dyDescent="0.25">
      <c r="A255" s="3">
        <v>43558</v>
      </c>
      <c r="D255">
        <v>20.8</v>
      </c>
      <c r="E255">
        <v>173</v>
      </c>
      <c r="F255">
        <v>28.1</v>
      </c>
      <c r="G255" s="5">
        <v>190</v>
      </c>
      <c r="H255">
        <v>30.3</v>
      </c>
      <c r="I255">
        <v>185</v>
      </c>
      <c r="K255">
        <v>169</v>
      </c>
      <c r="L255">
        <v>28.7667</v>
      </c>
    </row>
    <row r="256" spans="1:12" x14ac:dyDescent="0.25">
      <c r="A256" s="3">
        <v>43559</v>
      </c>
      <c r="D256">
        <v>19.3</v>
      </c>
      <c r="E256">
        <v>174</v>
      </c>
      <c r="F256">
        <v>28.7</v>
      </c>
      <c r="G256" s="5">
        <v>191</v>
      </c>
      <c r="H256">
        <v>31.2</v>
      </c>
      <c r="I256">
        <v>186</v>
      </c>
      <c r="K256">
        <v>170</v>
      </c>
      <c r="L256">
        <v>29.1</v>
      </c>
    </row>
    <row r="257" spans="1:12" x14ac:dyDescent="0.25">
      <c r="A257" s="3">
        <v>43560</v>
      </c>
      <c r="D257">
        <v>18.2</v>
      </c>
      <c r="E257">
        <v>175</v>
      </c>
      <c r="F257">
        <v>28.1</v>
      </c>
      <c r="G257" s="5">
        <v>192</v>
      </c>
      <c r="H257">
        <v>33.700000000000003</v>
      </c>
      <c r="I257">
        <v>187</v>
      </c>
      <c r="K257">
        <v>171</v>
      </c>
      <c r="L257">
        <v>29.2667</v>
      </c>
    </row>
    <row r="258" spans="1:12" x14ac:dyDescent="0.25">
      <c r="A258" s="3">
        <v>43561</v>
      </c>
      <c r="D258">
        <v>19.7</v>
      </c>
      <c r="E258">
        <v>176</v>
      </c>
      <c r="F258">
        <v>27.4</v>
      </c>
      <c r="G258" s="5">
        <v>193</v>
      </c>
      <c r="H258">
        <v>34.799999999999997</v>
      </c>
      <c r="I258">
        <v>188</v>
      </c>
      <c r="K258">
        <v>172</v>
      </c>
      <c r="L258">
        <v>29.366700000000002</v>
      </c>
    </row>
    <row r="259" spans="1:12" x14ac:dyDescent="0.25">
      <c r="A259" s="3">
        <v>43562</v>
      </c>
      <c r="D259">
        <v>21.2</v>
      </c>
      <c r="E259">
        <v>177</v>
      </c>
      <c r="F259">
        <v>26.8</v>
      </c>
      <c r="G259" s="5">
        <v>194</v>
      </c>
      <c r="H259">
        <v>34.9</v>
      </c>
      <c r="I259">
        <v>189</v>
      </c>
      <c r="K259">
        <v>173</v>
      </c>
      <c r="L259">
        <v>29.633299999999998</v>
      </c>
    </row>
    <row r="260" spans="1:12" x14ac:dyDescent="0.25">
      <c r="A260" s="3">
        <v>43563</v>
      </c>
      <c r="D260">
        <v>21</v>
      </c>
      <c r="E260">
        <v>178</v>
      </c>
      <c r="F260">
        <v>25.4</v>
      </c>
      <c r="G260" s="5">
        <v>195</v>
      </c>
      <c r="H260">
        <v>33.5</v>
      </c>
      <c r="I260">
        <v>190</v>
      </c>
      <c r="K260">
        <v>174</v>
      </c>
      <c r="L260">
        <v>29.2333</v>
      </c>
    </row>
    <row r="261" spans="1:12" x14ac:dyDescent="0.25">
      <c r="A261" s="3">
        <v>43564</v>
      </c>
      <c r="D261">
        <v>19.7</v>
      </c>
      <c r="E261">
        <v>179</v>
      </c>
      <c r="F261">
        <v>26</v>
      </c>
      <c r="G261" s="5">
        <v>196</v>
      </c>
      <c r="H261">
        <v>32</v>
      </c>
      <c r="I261">
        <v>191</v>
      </c>
      <c r="K261">
        <v>175</v>
      </c>
      <c r="L261">
        <v>28.466699999999999</v>
      </c>
    </row>
    <row r="262" spans="1:12" x14ac:dyDescent="0.25">
      <c r="A262" s="3">
        <v>43565</v>
      </c>
      <c r="D262">
        <v>19</v>
      </c>
      <c r="E262">
        <v>180</v>
      </c>
      <c r="F262">
        <v>27.4</v>
      </c>
      <c r="G262" s="5">
        <v>197</v>
      </c>
      <c r="H262">
        <v>32.1</v>
      </c>
      <c r="I262">
        <v>192</v>
      </c>
      <c r="K262">
        <v>176</v>
      </c>
      <c r="L262">
        <v>28.966699999999999</v>
      </c>
    </row>
    <row r="263" spans="1:12" x14ac:dyDescent="0.25">
      <c r="A263" s="3">
        <v>43566</v>
      </c>
      <c r="D263">
        <v>21.6</v>
      </c>
      <c r="E263">
        <v>181</v>
      </c>
      <c r="F263">
        <v>28.4</v>
      </c>
      <c r="G263" s="5">
        <v>198</v>
      </c>
      <c r="H263">
        <v>30.2</v>
      </c>
      <c r="I263">
        <v>193</v>
      </c>
      <c r="K263">
        <v>177</v>
      </c>
      <c r="L263">
        <v>28.166699999999999</v>
      </c>
    </row>
    <row r="264" spans="1:12" x14ac:dyDescent="0.25">
      <c r="A264" s="3">
        <v>43567</v>
      </c>
      <c r="D264">
        <v>23.1</v>
      </c>
      <c r="E264">
        <v>182</v>
      </c>
      <c r="F264">
        <v>27.9</v>
      </c>
      <c r="G264" s="5">
        <v>199</v>
      </c>
      <c r="H264">
        <v>29.3</v>
      </c>
      <c r="I264">
        <v>194</v>
      </c>
      <c r="K264">
        <v>178</v>
      </c>
      <c r="L264">
        <v>28.633299999999998</v>
      </c>
    </row>
    <row r="265" spans="1:12" x14ac:dyDescent="0.25">
      <c r="A265" s="3">
        <v>43568</v>
      </c>
      <c r="D265">
        <v>23.4</v>
      </c>
      <c r="E265">
        <v>183</v>
      </c>
      <c r="F265">
        <v>26.5</v>
      </c>
      <c r="G265" s="5">
        <v>200</v>
      </c>
      <c r="H265">
        <v>27.5</v>
      </c>
      <c r="I265">
        <v>195</v>
      </c>
      <c r="K265">
        <v>179</v>
      </c>
      <c r="L265">
        <v>26.066700000000001</v>
      </c>
    </row>
    <row r="266" spans="1:12" x14ac:dyDescent="0.25">
      <c r="A266" s="3">
        <v>43569</v>
      </c>
      <c r="D266">
        <v>25.3</v>
      </c>
      <c r="E266">
        <v>184</v>
      </c>
      <c r="F266">
        <v>25.6</v>
      </c>
      <c r="G266" s="5">
        <v>201</v>
      </c>
      <c r="H266">
        <v>29.8</v>
      </c>
      <c r="I266">
        <v>196</v>
      </c>
      <c r="K266">
        <v>180</v>
      </c>
      <c r="L266">
        <v>25.666699999999999</v>
      </c>
    </row>
    <row r="267" spans="1:12" x14ac:dyDescent="0.25">
      <c r="A267" s="3">
        <v>43570</v>
      </c>
      <c r="D267">
        <v>28.2</v>
      </c>
      <c r="E267">
        <v>185</v>
      </c>
      <c r="F267">
        <v>25.6</v>
      </c>
      <c r="G267" s="5">
        <v>202</v>
      </c>
      <c r="H267">
        <v>29.8</v>
      </c>
      <c r="I267">
        <v>197</v>
      </c>
      <c r="K267">
        <v>181</v>
      </c>
      <c r="L267">
        <v>24.6</v>
      </c>
    </row>
    <row r="268" spans="1:12" x14ac:dyDescent="0.25">
      <c r="A268" s="3">
        <v>43571</v>
      </c>
      <c r="D268">
        <v>29.9</v>
      </c>
      <c r="E268">
        <v>186</v>
      </c>
      <c r="F268">
        <v>25.4</v>
      </c>
      <c r="G268" s="5">
        <v>203</v>
      </c>
      <c r="H268">
        <v>28.9</v>
      </c>
      <c r="I268">
        <v>198</v>
      </c>
      <c r="K268">
        <v>182</v>
      </c>
      <c r="L268">
        <v>25.2667</v>
      </c>
    </row>
    <row r="269" spans="1:12" x14ac:dyDescent="0.25">
      <c r="A269" s="3">
        <v>43572</v>
      </c>
      <c r="D269">
        <v>30.5</v>
      </c>
      <c r="E269">
        <v>187</v>
      </c>
      <c r="F269">
        <v>26.2</v>
      </c>
      <c r="G269" s="5">
        <v>204</v>
      </c>
      <c r="H269">
        <v>26.9</v>
      </c>
      <c r="I269">
        <v>199</v>
      </c>
      <c r="K269">
        <v>183</v>
      </c>
      <c r="L269">
        <v>24.4</v>
      </c>
    </row>
    <row r="270" spans="1:12" x14ac:dyDescent="0.25">
      <c r="A270" s="3">
        <v>43573</v>
      </c>
      <c r="D270">
        <v>30.4</v>
      </c>
      <c r="E270">
        <v>188</v>
      </c>
      <c r="F270">
        <v>22.7</v>
      </c>
      <c r="G270" s="5">
        <v>205</v>
      </c>
      <c r="H270">
        <v>25</v>
      </c>
      <c r="I270">
        <v>200</v>
      </c>
      <c r="K270">
        <v>184</v>
      </c>
      <c r="L270">
        <v>24.866700000000002</v>
      </c>
    </row>
    <row r="271" spans="1:12" x14ac:dyDescent="0.25">
      <c r="A271" s="3">
        <v>43574</v>
      </c>
      <c r="D271">
        <v>30.9</v>
      </c>
      <c r="E271">
        <v>189</v>
      </c>
      <c r="F271">
        <v>21.2</v>
      </c>
      <c r="G271" s="5">
        <v>206</v>
      </c>
      <c r="H271">
        <v>24.6</v>
      </c>
      <c r="I271">
        <v>201</v>
      </c>
      <c r="K271">
        <v>185</v>
      </c>
      <c r="L271">
        <v>25.533300000000001</v>
      </c>
    </row>
    <row r="272" spans="1:12" x14ac:dyDescent="0.25">
      <c r="A272" s="3">
        <v>43575</v>
      </c>
      <c r="D272">
        <v>30.8</v>
      </c>
      <c r="E272">
        <v>190</v>
      </c>
      <c r="F272">
        <v>21.7</v>
      </c>
      <c r="G272" s="5">
        <v>207</v>
      </c>
      <c r="H272">
        <v>24.2</v>
      </c>
      <c r="I272">
        <v>202</v>
      </c>
      <c r="K272">
        <v>186</v>
      </c>
      <c r="L272">
        <v>26.9</v>
      </c>
    </row>
    <row r="273" spans="1:12" x14ac:dyDescent="0.25">
      <c r="A273" s="3">
        <v>43576</v>
      </c>
      <c r="D273">
        <v>29.2</v>
      </c>
      <c r="E273">
        <v>191</v>
      </c>
      <c r="F273">
        <v>25.3</v>
      </c>
      <c r="G273" s="5">
        <v>208</v>
      </c>
      <c r="H273">
        <v>24.5</v>
      </c>
      <c r="I273">
        <v>203</v>
      </c>
      <c r="K273">
        <v>187</v>
      </c>
      <c r="L273">
        <v>28.8</v>
      </c>
    </row>
    <row r="274" spans="1:12" x14ac:dyDescent="0.25">
      <c r="A274" s="3">
        <v>43577</v>
      </c>
      <c r="D274">
        <v>28.8</v>
      </c>
      <c r="E274">
        <v>192</v>
      </c>
      <c r="F274">
        <v>27.6</v>
      </c>
      <c r="G274" s="5">
        <v>209</v>
      </c>
      <c r="H274">
        <v>24.4</v>
      </c>
      <c r="I274">
        <v>204</v>
      </c>
      <c r="K274">
        <v>188</v>
      </c>
      <c r="L274">
        <v>29.7</v>
      </c>
    </row>
    <row r="275" spans="1:12" x14ac:dyDescent="0.25">
      <c r="A275" s="3">
        <v>43578</v>
      </c>
      <c r="D275">
        <v>27.9</v>
      </c>
      <c r="E275">
        <v>193</v>
      </c>
      <c r="F275">
        <v>28.5</v>
      </c>
      <c r="G275" s="5">
        <v>210</v>
      </c>
      <c r="H275">
        <v>26.1</v>
      </c>
      <c r="I275">
        <v>205</v>
      </c>
      <c r="K275">
        <v>189</v>
      </c>
      <c r="L275">
        <v>30.633299999999998</v>
      </c>
    </row>
    <row r="276" spans="1:12" x14ac:dyDescent="0.25">
      <c r="A276" s="3">
        <v>43579</v>
      </c>
      <c r="D276">
        <v>26.2</v>
      </c>
      <c r="E276">
        <v>194</v>
      </c>
      <c r="F276">
        <v>28</v>
      </c>
      <c r="G276" s="5">
        <v>211</v>
      </c>
      <c r="H276">
        <v>26.7</v>
      </c>
      <c r="I276">
        <v>206</v>
      </c>
      <c r="K276">
        <v>190</v>
      </c>
      <c r="L276">
        <v>30.8</v>
      </c>
    </row>
    <row r="277" spans="1:12" x14ac:dyDescent="0.25">
      <c r="A277" s="3">
        <v>43580</v>
      </c>
      <c r="D277">
        <v>24.5</v>
      </c>
      <c r="E277">
        <v>195</v>
      </c>
      <c r="F277">
        <v>29.2</v>
      </c>
      <c r="G277" s="5">
        <v>212</v>
      </c>
      <c r="H277">
        <v>29.2</v>
      </c>
      <c r="I277">
        <v>207</v>
      </c>
      <c r="K277">
        <v>191</v>
      </c>
      <c r="L277">
        <v>29.966699999999999</v>
      </c>
    </row>
    <row r="278" spans="1:12" x14ac:dyDescent="0.25">
      <c r="A278" s="3">
        <v>43581</v>
      </c>
      <c r="D278">
        <v>21.9</v>
      </c>
      <c r="E278">
        <v>196</v>
      </c>
      <c r="F278">
        <v>28.9</v>
      </c>
      <c r="G278" s="5">
        <v>213</v>
      </c>
      <c r="H278">
        <v>29.4</v>
      </c>
      <c r="I278">
        <v>208</v>
      </c>
      <c r="K278">
        <v>192</v>
      </c>
      <c r="L278">
        <v>29.666699999999999</v>
      </c>
    </row>
    <row r="279" spans="1:12" x14ac:dyDescent="0.25">
      <c r="A279" s="3">
        <v>43582</v>
      </c>
      <c r="D279">
        <v>22</v>
      </c>
      <c r="E279">
        <v>197</v>
      </c>
      <c r="F279">
        <v>28.7</v>
      </c>
      <c r="G279" s="5">
        <v>214</v>
      </c>
      <c r="H279">
        <v>30.3</v>
      </c>
      <c r="I279">
        <v>209</v>
      </c>
      <c r="K279">
        <v>193</v>
      </c>
      <c r="L279">
        <v>28.5</v>
      </c>
    </row>
    <row r="280" spans="1:12" x14ac:dyDescent="0.25">
      <c r="A280" s="3">
        <v>43583</v>
      </c>
      <c r="D280">
        <v>24.6</v>
      </c>
      <c r="E280">
        <v>198</v>
      </c>
      <c r="F280">
        <v>27.4</v>
      </c>
      <c r="G280" s="5">
        <v>215</v>
      </c>
      <c r="H280">
        <v>30.1</v>
      </c>
      <c r="I280">
        <v>210</v>
      </c>
      <c r="K280">
        <v>194</v>
      </c>
      <c r="L280">
        <v>27.433299999999999</v>
      </c>
    </row>
    <row r="281" spans="1:12" x14ac:dyDescent="0.25">
      <c r="A281" s="3">
        <v>43584</v>
      </c>
      <c r="D281">
        <v>26.4</v>
      </c>
      <c r="E281">
        <v>199</v>
      </c>
      <c r="F281">
        <v>28.5</v>
      </c>
      <c r="G281" s="5">
        <v>216</v>
      </c>
      <c r="H281">
        <v>29</v>
      </c>
      <c r="I281">
        <v>211</v>
      </c>
      <c r="K281">
        <v>195</v>
      </c>
      <c r="L281">
        <v>25.8</v>
      </c>
    </row>
    <row r="282" spans="1:12" x14ac:dyDescent="0.25">
      <c r="A282" s="3">
        <v>43585</v>
      </c>
      <c r="D282">
        <v>25.8</v>
      </c>
      <c r="E282">
        <v>200</v>
      </c>
      <c r="F282">
        <v>29.3</v>
      </c>
      <c r="G282" s="5">
        <v>217</v>
      </c>
      <c r="H282">
        <v>27.6</v>
      </c>
      <c r="I282">
        <v>212</v>
      </c>
      <c r="K282">
        <v>196</v>
      </c>
      <c r="L282">
        <v>25.9</v>
      </c>
    </row>
    <row r="283" spans="1:12" x14ac:dyDescent="0.25">
      <c r="A283" s="3">
        <v>43586</v>
      </c>
      <c r="D283">
        <v>21.2</v>
      </c>
      <c r="E283">
        <v>201</v>
      </c>
      <c r="F283">
        <v>30.5</v>
      </c>
      <c r="G283" s="5">
        <v>218</v>
      </c>
      <c r="H283">
        <v>26.2</v>
      </c>
      <c r="I283">
        <v>213</v>
      </c>
      <c r="K283">
        <v>197</v>
      </c>
      <c r="L283">
        <v>26.4</v>
      </c>
    </row>
    <row r="284" spans="1:12" x14ac:dyDescent="0.25">
      <c r="A284" s="3">
        <v>43587</v>
      </c>
      <c r="D284">
        <v>18.7</v>
      </c>
      <c r="E284">
        <v>202</v>
      </c>
      <c r="F284">
        <v>29.1</v>
      </c>
      <c r="G284" s="5">
        <v>219</v>
      </c>
      <c r="H284">
        <v>25.5</v>
      </c>
      <c r="I284">
        <v>214</v>
      </c>
      <c r="K284">
        <v>198</v>
      </c>
      <c r="L284">
        <v>27.3</v>
      </c>
    </row>
    <row r="285" spans="1:12" x14ac:dyDescent="0.25">
      <c r="A285" s="3">
        <v>43588</v>
      </c>
      <c r="D285">
        <v>18.7</v>
      </c>
      <c r="E285">
        <v>203</v>
      </c>
      <c r="F285">
        <v>28.7</v>
      </c>
      <c r="G285" s="5">
        <v>220</v>
      </c>
      <c r="H285">
        <v>26.9</v>
      </c>
      <c r="I285">
        <v>215</v>
      </c>
      <c r="K285">
        <v>199</v>
      </c>
      <c r="L285">
        <v>27.066700000000001</v>
      </c>
    </row>
    <row r="286" spans="1:12" x14ac:dyDescent="0.25">
      <c r="A286" s="3">
        <v>43589</v>
      </c>
      <c r="D286">
        <v>18.7</v>
      </c>
      <c r="E286">
        <v>204</v>
      </c>
      <c r="F286">
        <v>28.2</v>
      </c>
      <c r="G286" s="5">
        <v>221</v>
      </c>
      <c r="H286">
        <v>26</v>
      </c>
      <c r="I286">
        <v>216</v>
      </c>
      <c r="K286">
        <v>200</v>
      </c>
      <c r="L286">
        <v>25.7667</v>
      </c>
    </row>
    <row r="287" spans="1:12" x14ac:dyDescent="0.25">
      <c r="A287" s="3">
        <v>43590</v>
      </c>
      <c r="D287">
        <v>17.2</v>
      </c>
      <c r="E287">
        <v>205</v>
      </c>
      <c r="F287">
        <v>28.2</v>
      </c>
      <c r="G287" s="5">
        <v>222</v>
      </c>
      <c r="H287">
        <v>24.8</v>
      </c>
      <c r="I287">
        <v>217</v>
      </c>
      <c r="K287">
        <v>201</v>
      </c>
      <c r="L287">
        <v>23.8</v>
      </c>
    </row>
    <row r="288" spans="1:12" x14ac:dyDescent="0.25">
      <c r="A288" s="3">
        <v>43591</v>
      </c>
      <c r="D288">
        <v>17</v>
      </c>
      <c r="E288">
        <v>206</v>
      </c>
      <c r="F288">
        <v>28.2</v>
      </c>
      <c r="G288" s="5">
        <v>223</v>
      </c>
      <c r="H288">
        <v>23.5</v>
      </c>
      <c r="I288">
        <v>218</v>
      </c>
      <c r="K288">
        <v>202</v>
      </c>
      <c r="L288">
        <v>22.833300000000001</v>
      </c>
    </row>
    <row r="289" spans="1:12" x14ac:dyDescent="0.25">
      <c r="A289" s="3">
        <v>43592</v>
      </c>
      <c r="D289">
        <v>19.8</v>
      </c>
      <c r="E289">
        <v>207</v>
      </c>
      <c r="F289">
        <v>26.9</v>
      </c>
      <c r="G289" s="5">
        <v>224</v>
      </c>
      <c r="H289">
        <v>23.8</v>
      </c>
      <c r="I289">
        <v>219</v>
      </c>
      <c r="K289">
        <v>203</v>
      </c>
      <c r="L289">
        <v>22.866700000000002</v>
      </c>
    </row>
    <row r="290" spans="1:12" x14ac:dyDescent="0.25">
      <c r="A290" s="3">
        <v>43593</v>
      </c>
      <c r="D290">
        <v>24</v>
      </c>
      <c r="E290">
        <v>208</v>
      </c>
      <c r="F290">
        <v>28.2</v>
      </c>
      <c r="G290" s="5">
        <v>225</v>
      </c>
      <c r="H290">
        <v>24.3</v>
      </c>
      <c r="I290">
        <v>220</v>
      </c>
      <c r="K290">
        <v>204</v>
      </c>
      <c r="L290">
        <v>23.1</v>
      </c>
    </row>
    <row r="291" spans="1:12" x14ac:dyDescent="0.25">
      <c r="A291" s="3">
        <v>43594</v>
      </c>
      <c r="D291">
        <v>24.9</v>
      </c>
      <c r="E291">
        <v>209</v>
      </c>
      <c r="F291">
        <v>28.2</v>
      </c>
      <c r="G291" s="5">
        <v>226</v>
      </c>
      <c r="H291">
        <v>23.8</v>
      </c>
      <c r="I291">
        <v>221</v>
      </c>
      <c r="K291">
        <v>205</v>
      </c>
      <c r="L291">
        <v>22</v>
      </c>
    </row>
    <row r="292" spans="1:12" x14ac:dyDescent="0.25">
      <c r="A292" s="3">
        <v>43595</v>
      </c>
      <c r="D292">
        <v>23.5</v>
      </c>
      <c r="E292">
        <v>210</v>
      </c>
      <c r="F292">
        <v>29.7</v>
      </c>
      <c r="G292" s="5">
        <v>227</v>
      </c>
      <c r="H292">
        <v>23.2</v>
      </c>
      <c r="I292">
        <v>222</v>
      </c>
      <c r="K292">
        <v>206</v>
      </c>
      <c r="L292">
        <v>21.633299999999998</v>
      </c>
    </row>
    <row r="293" spans="1:12" x14ac:dyDescent="0.25">
      <c r="A293" s="3">
        <v>43596</v>
      </c>
      <c r="D293">
        <v>21.5</v>
      </c>
      <c r="E293">
        <v>211</v>
      </c>
      <c r="F293">
        <v>29.7</v>
      </c>
      <c r="G293" s="5">
        <v>228</v>
      </c>
      <c r="H293">
        <v>24.4</v>
      </c>
      <c r="I293">
        <v>223</v>
      </c>
      <c r="K293">
        <v>207</v>
      </c>
      <c r="L293">
        <v>23.566700000000001</v>
      </c>
    </row>
    <row r="294" spans="1:12" x14ac:dyDescent="0.25">
      <c r="A294" s="3">
        <v>43597</v>
      </c>
      <c r="D294">
        <v>21.7</v>
      </c>
      <c r="E294">
        <v>212</v>
      </c>
      <c r="F294">
        <v>30.3</v>
      </c>
      <c r="G294" s="5">
        <v>229</v>
      </c>
      <c r="H294">
        <v>24.2</v>
      </c>
      <c r="I294">
        <v>224</v>
      </c>
      <c r="K294">
        <v>208</v>
      </c>
      <c r="L294">
        <v>26.2333</v>
      </c>
    </row>
    <row r="295" spans="1:12" x14ac:dyDescent="0.25">
      <c r="A295" s="3">
        <v>43598</v>
      </c>
      <c r="D295">
        <v>21.7</v>
      </c>
      <c r="E295">
        <v>213</v>
      </c>
      <c r="F295">
        <v>30.3</v>
      </c>
      <c r="G295" s="5">
        <v>230</v>
      </c>
      <c r="H295">
        <v>23.2</v>
      </c>
      <c r="I295">
        <v>225</v>
      </c>
      <c r="K295">
        <v>209</v>
      </c>
      <c r="L295">
        <v>27.6</v>
      </c>
    </row>
    <row r="296" spans="1:12" x14ac:dyDescent="0.25">
      <c r="A296" s="3">
        <v>43599</v>
      </c>
      <c r="D296">
        <v>22.5</v>
      </c>
      <c r="E296">
        <v>214</v>
      </c>
      <c r="F296">
        <v>30.3</v>
      </c>
      <c r="G296" s="5">
        <v>231</v>
      </c>
      <c r="H296">
        <v>21.5</v>
      </c>
      <c r="I296">
        <v>226</v>
      </c>
      <c r="K296">
        <v>210</v>
      </c>
      <c r="L296">
        <v>27.366700000000002</v>
      </c>
    </row>
    <row r="297" spans="1:12" x14ac:dyDescent="0.25">
      <c r="A297" s="3">
        <v>43600</v>
      </c>
      <c r="D297">
        <v>22.5</v>
      </c>
      <c r="E297">
        <v>215</v>
      </c>
      <c r="F297">
        <v>30.3</v>
      </c>
      <c r="G297" s="5">
        <v>232</v>
      </c>
      <c r="H297">
        <v>20.6</v>
      </c>
      <c r="I297">
        <v>227</v>
      </c>
      <c r="K297">
        <v>211</v>
      </c>
      <c r="L297">
        <v>26.166699999999999</v>
      </c>
    </row>
    <row r="298" spans="1:12" x14ac:dyDescent="0.25">
      <c r="A298" s="3">
        <v>43601</v>
      </c>
      <c r="D298">
        <v>23.3</v>
      </c>
      <c r="E298">
        <v>216</v>
      </c>
      <c r="F298">
        <v>29.8</v>
      </c>
      <c r="G298" s="5">
        <v>233</v>
      </c>
      <c r="H298">
        <v>23.4</v>
      </c>
      <c r="I298">
        <v>228</v>
      </c>
      <c r="K298">
        <v>212</v>
      </c>
      <c r="L298">
        <v>26.166699999999999</v>
      </c>
    </row>
    <row r="299" spans="1:12" x14ac:dyDescent="0.25">
      <c r="A299" s="3">
        <v>43602</v>
      </c>
      <c r="D299">
        <v>23.3</v>
      </c>
      <c r="E299">
        <v>217</v>
      </c>
      <c r="F299">
        <v>29.8</v>
      </c>
      <c r="G299" s="5">
        <v>234</v>
      </c>
      <c r="H299">
        <v>23.7</v>
      </c>
      <c r="I299">
        <v>229</v>
      </c>
      <c r="K299">
        <v>213</v>
      </c>
      <c r="L299">
        <v>25.6</v>
      </c>
    </row>
    <row r="300" spans="1:12" x14ac:dyDescent="0.25">
      <c r="A300" s="3">
        <v>43603</v>
      </c>
      <c r="D300">
        <v>26.1</v>
      </c>
      <c r="E300">
        <v>218</v>
      </c>
      <c r="F300">
        <v>28.2</v>
      </c>
      <c r="G300" s="5">
        <v>235</v>
      </c>
      <c r="H300">
        <v>27.4</v>
      </c>
      <c r="I300">
        <v>230</v>
      </c>
      <c r="K300">
        <v>214</v>
      </c>
      <c r="L300">
        <v>25.566700000000001</v>
      </c>
    </row>
    <row r="301" spans="1:12" x14ac:dyDescent="0.25">
      <c r="A301" s="3">
        <v>43604</v>
      </c>
      <c r="D301">
        <v>26.1</v>
      </c>
      <c r="E301">
        <v>219</v>
      </c>
      <c r="F301">
        <v>28.2</v>
      </c>
      <c r="G301" s="5">
        <v>236</v>
      </c>
      <c r="H301">
        <v>26.7</v>
      </c>
      <c r="I301">
        <v>231</v>
      </c>
      <c r="K301">
        <v>215</v>
      </c>
      <c r="L301">
        <v>25.6</v>
      </c>
    </row>
    <row r="302" spans="1:12" x14ac:dyDescent="0.25">
      <c r="A302" s="3">
        <v>43605</v>
      </c>
      <c r="D302">
        <v>28.5</v>
      </c>
      <c r="E302">
        <v>220</v>
      </c>
      <c r="F302">
        <v>27.1</v>
      </c>
      <c r="G302" s="5">
        <v>237</v>
      </c>
      <c r="H302">
        <v>29.8</v>
      </c>
      <c r="I302">
        <v>232</v>
      </c>
      <c r="K302">
        <v>216</v>
      </c>
      <c r="L302">
        <v>25.933299999999999</v>
      </c>
    </row>
    <row r="303" spans="1:12" x14ac:dyDescent="0.25">
      <c r="A303" s="3">
        <v>43606</v>
      </c>
      <c r="D303">
        <v>28.5</v>
      </c>
      <c r="E303">
        <v>221</v>
      </c>
      <c r="F303">
        <v>27.1</v>
      </c>
      <c r="G303" s="5">
        <v>238</v>
      </c>
      <c r="H303">
        <v>27</v>
      </c>
      <c r="I303">
        <v>233</v>
      </c>
      <c r="K303">
        <v>217</v>
      </c>
      <c r="L303">
        <v>25.8</v>
      </c>
    </row>
    <row r="304" spans="1:12" x14ac:dyDescent="0.25">
      <c r="A304" s="3">
        <v>43607</v>
      </c>
      <c r="D304">
        <v>30.4</v>
      </c>
      <c r="E304">
        <v>222</v>
      </c>
      <c r="F304">
        <v>26.5</v>
      </c>
      <c r="G304" s="5">
        <v>239</v>
      </c>
      <c r="H304">
        <v>27</v>
      </c>
      <c r="I304">
        <v>234</v>
      </c>
      <c r="K304">
        <v>218</v>
      </c>
      <c r="L304">
        <v>26.7</v>
      </c>
    </row>
    <row r="305" spans="1:12" x14ac:dyDescent="0.25">
      <c r="A305" s="3">
        <v>43608</v>
      </c>
      <c r="D305">
        <v>30.4</v>
      </c>
      <c r="E305">
        <v>223</v>
      </c>
      <c r="F305">
        <v>26.5</v>
      </c>
      <c r="G305" s="5">
        <v>240</v>
      </c>
      <c r="H305">
        <v>28.2</v>
      </c>
      <c r="I305">
        <v>235</v>
      </c>
      <c r="K305">
        <v>219</v>
      </c>
      <c r="L305">
        <v>26.333300000000001</v>
      </c>
    </row>
    <row r="306" spans="1:12" x14ac:dyDescent="0.25">
      <c r="A306" s="3">
        <v>43609</v>
      </c>
      <c r="D306">
        <v>29.8</v>
      </c>
      <c r="E306">
        <v>224</v>
      </c>
      <c r="F306">
        <v>27.2</v>
      </c>
      <c r="G306" s="5">
        <v>241</v>
      </c>
      <c r="H306">
        <v>28.2</v>
      </c>
      <c r="I306">
        <v>236</v>
      </c>
      <c r="K306">
        <v>220</v>
      </c>
      <c r="L306">
        <v>27.166699999999999</v>
      </c>
    </row>
    <row r="307" spans="1:12" x14ac:dyDescent="0.25">
      <c r="A307" s="3">
        <v>43610</v>
      </c>
      <c r="D307">
        <v>29.8</v>
      </c>
      <c r="E307">
        <v>225</v>
      </c>
      <c r="F307">
        <v>27.2</v>
      </c>
      <c r="G307" s="5">
        <v>242</v>
      </c>
      <c r="H307">
        <v>23.2</v>
      </c>
      <c r="I307">
        <v>237</v>
      </c>
      <c r="K307">
        <v>221</v>
      </c>
      <c r="L307">
        <v>26.833300000000001</v>
      </c>
    </row>
    <row r="308" spans="1:12" x14ac:dyDescent="0.25">
      <c r="A308" s="3">
        <v>43611</v>
      </c>
      <c r="F308">
        <v>26.7</v>
      </c>
      <c r="G308" s="5">
        <v>243</v>
      </c>
      <c r="H308">
        <v>23.2</v>
      </c>
      <c r="I308">
        <v>238</v>
      </c>
      <c r="K308">
        <v>222</v>
      </c>
      <c r="L308">
        <v>27.2667</v>
      </c>
    </row>
    <row r="309" spans="1:12" x14ac:dyDescent="0.25">
      <c r="A309" s="3">
        <v>43612</v>
      </c>
      <c r="F309">
        <v>26.7</v>
      </c>
      <c r="G309" s="5">
        <v>244</v>
      </c>
      <c r="H309">
        <v>18.600000000000001</v>
      </c>
      <c r="K309">
        <v>223</v>
      </c>
      <c r="L309">
        <v>27.666699999999999</v>
      </c>
    </row>
    <row r="310" spans="1:12" x14ac:dyDescent="0.25">
      <c r="A310" s="3">
        <v>43613</v>
      </c>
      <c r="H310">
        <v>18.600000000000001</v>
      </c>
      <c r="K310">
        <v>224</v>
      </c>
      <c r="L310">
        <v>26.966699999999999</v>
      </c>
    </row>
    <row r="311" spans="1:12" x14ac:dyDescent="0.25">
      <c r="A311" s="3">
        <v>43614</v>
      </c>
      <c r="H311">
        <v>19.2</v>
      </c>
      <c r="K311">
        <v>225</v>
      </c>
      <c r="L311">
        <v>27.066700000000001</v>
      </c>
    </row>
    <row r="312" spans="1:12" x14ac:dyDescent="0.25">
      <c r="A312" s="3">
        <v>43615</v>
      </c>
      <c r="H312">
        <v>19.2</v>
      </c>
      <c r="K312">
        <v>226</v>
      </c>
      <c r="L312">
        <v>24.0001</v>
      </c>
    </row>
    <row r="313" spans="1:12" x14ac:dyDescent="0.25">
      <c r="A313" s="3">
        <v>43616</v>
      </c>
      <c r="H313">
        <v>18.2</v>
      </c>
      <c r="K313">
        <v>227</v>
      </c>
      <c r="L313">
        <v>24.3001</v>
      </c>
    </row>
    <row r="314" spans="1:12" x14ac:dyDescent="0.25">
      <c r="A314" s="3">
        <v>43982</v>
      </c>
      <c r="K314">
        <v>228</v>
      </c>
      <c r="L314">
        <v>25.700099999999999</v>
      </c>
    </row>
    <row r="315" spans="1:12" x14ac:dyDescent="0.25">
      <c r="K315">
        <v>229</v>
      </c>
      <c r="L315">
        <v>26.150099999999998</v>
      </c>
    </row>
    <row r="316" spans="1:12" x14ac:dyDescent="0.25">
      <c r="K316">
        <v>230</v>
      </c>
      <c r="L316">
        <v>28.0001</v>
      </c>
    </row>
    <row r="317" spans="1:12" x14ac:dyDescent="0.25">
      <c r="K317">
        <v>231</v>
      </c>
      <c r="L317">
        <v>27.650099999999998</v>
      </c>
    </row>
    <row r="318" spans="1:12" x14ac:dyDescent="0.25">
      <c r="K318">
        <v>232</v>
      </c>
      <c r="L318">
        <v>29.200099999999999</v>
      </c>
    </row>
    <row r="319" spans="1:12" x14ac:dyDescent="0.25">
      <c r="K319">
        <v>233</v>
      </c>
      <c r="L319">
        <v>27.5501</v>
      </c>
    </row>
    <row r="320" spans="1:12" x14ac:dyDescent="0.25">
      <c r="K320">
        <v>234</v>
      </c>
      <c r="L320">
        <v>27.5501</v>
      </c>
    </row>
    <row r="321" spans="11:12" x14ac:dyDescent="0.25">
      <c r="K321">
        <v>235</v>
      </c>
      <c r="L321">
        <v>27.350100000000001</v>
      </c>
    </row>
    <row r="322" spans="11:12" x14ac:dyDescent="0.25">
      <c r="K322">
        <v>236</v>
      </c>
      <c r="L322">
        <v>27.350100000000001</v>
      </c>
    </row>
    <row r="323" spans="11:12" x14ac:dyDescent="0.25">
      <c r="K323">
        <v>237</v>
      </c>
      <c r="L323">
        <v>24.3001</v>
      </c>
    </row>
    <row r="324" spans="11:12" x14ac:dyDescent="0.25">
      <c r="K324">
        <v>238</v>
      </c>
      <c r="L324">
        <v>24.3001</v>
      </c>
    </row>
    <row r="325" spans="11:12" x14ac:dyDescent="0.25">
      <c r="K325">
        <v>239</v>
      </c>
      <c r="L325">
        <v>27.005099999999999</v>
      </c>
    </row>
    <row r="326" spans="11:12" x14ac:dyDescent="0.25">
      <c r="K326">
        <v>240</v>
      </c>
      <c r="L326">
        <v>27.005099999999999</v>
      </c>
    </row>
    <row r="327" spans="11:12" x14ac:dyDescent="0.25">
      <c r="K327">
        <v>241</v>
      </c>
      <c r="L327">
        <v>27.705100000000002</v>
      </c>
    </row>
    <row r="328" spans="11:12" x14ac:dyDescent="0.25">
      <c r="K328">
        <v>242</v>
      </c>
      <c r="L328">
        <v>27.705100000000002</v>
      </c>
    </row>
    <row r="329" spans="11:12" x14ac:dyDescent="0.25">
      <c r="K329">
        <v>243</v>
      </c>
      <c r="L329">
        <v>27.205100000000002</v>
      </c>
    </row>
    <row r="330" spans="11:12" x14ac:dyDescent="0.25">
      <c r="K330">
        <v>244</v>
      </c>
      <c r="L330">
        <v>27.205100000000002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Volume</vt:lpstr>
      <vt:lpstr>Smoothed volume</vt:lpstr>
      <vt:lpstr>vol by date</vt:lpstr>
      <vt:lpstr>MS per cow per day</vt:lpstr>
      <vt:lpstr>MP per cow per day</vt:lpstr>
      <vt:lpstr>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</dc:creator>
  <cp:lastModifiedBy>Graeme</cp:lastModifiedBy>
  <dcterms:created xsi:type="dcterms:W3CDTF">2021-11-23T21:52:58Z</dcterms:created>
  <dcterms:modified xsi:type="dcterms:W3CDTF">2023-06-30T04:32:31Z</dcterms:modified>
</cp:coreProperties>
</file>