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5.xml" ContentType="application/vnd.openxmlformats-officedocument.drawing+xml"/>
  <Override PartName="/xl/charts/chart10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6.xml" ContentType="application/vnd.openxmlformats-officedocument.drawing+xml"/>
  <Override PartName="/xl/charts/chart11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7.xml" ContentType="application/vnd.openxmlformats-officedocument.drawing+xml"/>
  <Override PartName="/xl/charts/chart12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3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8.xml" ContentType="application/vnd.openxmlformats-officedocument.drawing+xml"/>
  <Override PartName="/xl/charts/chart14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9.xml" ContentType="application/vnd.openxmlformats-officedocument.drawing+xml"/>
  <Override PartName="/xl/charts/chart15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TS\papers\JSR coproduction\Baseline development paper\For submission\"/>
    </mc:Choice>
  </mc:AlternateContent>
  <xr:revisionPtr revIDLastSave="0" documentId="8_{AD1D5AD5-BD57-41C0-BAF3-E284472B5AC4}" xr6:coauthVersionLast="47" xr6:coauthVersionMax="47" xr10:uidLastSave="{00000000-0000-0000-0000-000000000000}"/>
  <bookViews>
    <workbookView xWindow="-120" yWindow="-120" windowWidth="29040" windowHeight="15720" firstSheet="1" activeTab="2" xr2:uid="{00000000-000D-0000-FFFF-FFFF00000000}"/>
  </bookViews>
  <sheets>
    <sheet name="Milk Volume" sheetId="1" r:id="rId1"/>
    <sheet name="MVcow" sheetId="10" r:id="rId2"/>
    <sheet name="MV smoothed" sheetId="9" r:id="rId3"/>
    <sheet name="Alignment" sheetId="6" r:id="rId4"/>
    <sheet name="MS per Cow" sheetId="2" r:id="rId5"/>
    <sheet name="Milk fat per cow" sheetId="3" r:id="rId6"/>
    <sheet name="Milk Protein per cow" sheetId="4" r:id="rId7"/>
    <sheet name="Milk Urea" sheetId="5" r:id="rId8"/>
    <sheet name="MU alignment" sheetId="8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8" i="10" l="1"/>
  <c r="U9" i="10"/>
  <c r="U10" i="10"/>
  <c r="U11" i="10"/>
  <c r="U12" i="10"/>
  <c r="U13" i="10"/>
  <c r="U14" i="10"/>
  <c r="U15" i="10"/>
  <c r="U16" i="10"/>
  <c r="U17" i="10"/>
  <c r="U18" i="10"/>
  <c r="U19" i="10"/>
  <c r="U20" i="10"/>
  <c r="U21" i="10"/>
  <c r="U22" i="10"/>
  <c r="U23" i="10"/>
  <c r="U24" i="10"/>
  <c r="U25" i="10"/>
  <c r="U26" i="10"/>
  <c r="U27" i="10"/>
  <c r="U28" i="10"/>
  <c r="U29" i="10"/>
  <c r="U30" i="10"/>
  <c r="U31" i="10"/>
  <c r="U32" i="10"/>
  <c r="U33" i="10"/>
  <c r="U34" i="10"/>
  <c r="U35" i="10"/>
  <c r="U36" i="10"/>
  <c r="U37" i="10"/>
  <c r="U38" i="10"/>
  <c r="U39" i="10"/>
  <c r="U40" i="10"/>
  <c r="U41" i="10"/>
  <c r="U42" i="10"/>
  <c r="U43" i="10"/>
  <c r="U44" i="10"/>
  <c r="U45" i="10"/>
  <c r="U46" i="10"/>
  <c r="U47" i="10"/>
  <c r="U48" i="10"/>
  <c r="U49" i="10"/>
  <c r="U50" i="10"/>
  <c r="U51" i="10"/>
  <c r="U52" i="10"/>
  <c r="U53" i="10"/>
  <c r="U54" i="10"/>
  <c r="U55" i="10"/>
  <c r="U56" i="10"/>
  <c r="U57" i="10"/>
  <c r="U58" i="10"/>
  <c r="U59" i="10"/>
  <c r="U60" i="10"/>
  <c r="U61" i="10"/>
  <c r="U62" i="10"/>
  <c r="U63" i="10"/>
  <c r="U64" i="10"/>
  <c r="U65" i="10"/>
  <c r="U66" i="10"/>
  <c r="U67" i="10"/>
  <c r="U68" i="10"/>
  <c r="U69" i="10"/>
  <c r="U70" i="10"/>
  <c r="U71" i="10"/>
  <c r="U72" i="10"/>
  <c r="U73" i="10"/>
  <c r="U74" i="10"/>
  <c r="U75" i="10"/>
  <c r="U76" i="10"/>
  <c r="U77" i="10"/>
  <c r="U78" i="10"/>
  <c r="U79" i="10"/>
  <c r="U80" i="10"/>
  <c r="U81" i="10"/>
  <c r="U82" i="10"/>
  <c r="U83" i="10"/>
  <c r="U84" i="10"/>
  <c r="U85" i="10"/>
  <c r="U86" i="10"/>
  <c r="U87" i="10"/>
  <c r="U88" i="10"/>
  <c r="U89" i="10"/>
  <c r="U90" i="10"/>
  <c r="U91" i="10"/>
  <c r="U92" i="10"/>
  <c r="U93" i="10"/>
  <c r="U94" i="10"/>
  <c r="U95" i="10"/>
  <c r="U96" i="10"/>
  <c r="U97" i="10"/>
  <c r="U98" i="10"/>
  <c r="U99" i="10"/>
  <c r="U100" i="10"/>
  <c r="U101" i="10"/>
  <c r="U102" i="10"/>
  <c r="U103" i="10"/>
  <c r="U104" i="10"/>
  <c r="U105" i="10"/>
  <c r="U106" i="10"/>
  <c r="U107" i="10"/>
  <c r="U108" i="10"/>
  <c r="U109" i="10"/>
  <c r="U110" i="10"/>
  <c r="U111" i="10"/>
  <c r="U112" i="10"/>
  <c r="U113" i="10"/>
  <c r="U114" i="10"/>
  <c r="U115" i="10"/>
  <c r="U116" i="10"/>
  <c r="U117" i="10"/>
  <c r="U118" i="10"/>
  <c r="U119" i="10"/>
  <c r="U120" i="10"/>
  <c r="U121" i="10"/>
  <c r="U122" i="10"/>
  <c r="U123" i="10"/>
  <c r="U124" i="10"/>
  <c r="U125" i="10"/>
  <c r="U126" i="10"/>
  <c r="U127" i="10"/>
  <c r="U7" i="10"/>
  <c r="AB10" i="10"/>
  <c r="AB17" i="10"/>
  <c r="AB19" i="10"/>
  <c r="AB22" i="10"/>
  <c r="AB29" i="10"/>
  <c r="AB31" i="10"/>
  <c r="AB34" i="10"/>
  <c r="AB41" i="10"/>
  <c r="AB43" i="10"/>
  <c r="AB46" i="10"/>
  <c r="AB53" i="10"/>
  <c r="AB55" i="10"/>
  <c r="AB58" i="10"/>
  <c r="AB65" i="10"/>
  <c r="AB67" i="10"/>
  <c r="AB70" i="10"/>
  <c r="AB77" i="10"/>
  <c r="AB79" i="10"/>
  <c r="AB82" i="10"/>
  <c r="AB89" i="10"/>
  <c r="AB91" i="10"/>
  <c r="AB94" i="10"/>
  <c r="AB101" i="10"/>
  <c r="AB103" i="10"/>
  <c r="AB106" i="10"/>
  <c r="AB113" i="10"/>
  <c r="AB115" i="10"/>
  <c r="AB118" i="10"/>
  <c r="AB125" i="10"/>
  <c r="AB127" i="10"/>
  <c r="AB130" i="10"/>
  <c r="AB137" i="10"/>
  <c r="AB139" i="10"/>
  <c r="AB142" i="10"/>
  <c r="AB149" i="10"/>
  <c r="AB151" i="10"/>
  <c r="AB154" i="10"/>
  <c r="AB161" i="10"/>
  <c r="AB163" i="10"/>
  <c r="AB166" i="10"/>
  <c r="AB173" i="10"/>
  <c r="AB175" i="10"/>
  <c r="AB178" i="10"/>
  <c r="AB185" i="10"/>
  <c r="AB187" i="10"/>
  <c r="AB190" i="10"/>
  <c r="AB197" i="10"/>
  <c r="AB199" i="10"/>
  <c r="AB202" i="10"/>
  <c r="AB209" i="10"/>
  <c r="AB211" i="10"/>
  <c r="AB214" i="10"/>
  <c r="AB221" i="10"/>
  <c r="AB223" i="10"/>
  <c r="AB226" i="10"/>
  <c r="AB233" i="10"/>
  <c r="AB235" i="10"/>
  <c r="AB238" i="10"/>
  <c r="AB245" i="10"/>
  <c r="AB247" i="10"/>
  <c r="AB250" i="10"/>
  <c r="AB257" i="10"/>
  <c r="AB259" i="10"/>
  <c r="AB262" i="10"/>
  <c r="AB269" i="10"/>
  <c r="AB271" i="10"/>
  <c r="AB274" i="10"/>
  <c r="AB281" i="10"/>
  <c r="AB283" i="10"/>
  <c r="AB286" i="10"/>
  <c r="AB293" i="10"/>
  <c r="AB295" i="10"/>
  <c r="AB298" i="10"/>
  <c r="AB305" i="10"/>
  <c r="AB307" i="10"/>
  <c r="AB310" i="10"/>
  <c r="AB317" i="10"/>
  <c r="AA9" i="10"/>
  <c r="AB9" i="10" s="1"/>
  <c r="AA10" i="10"/>
  <c r="AA11" i="10"/>
  <c r="AB11" i="10" s="1"/>
  <c r="AA12" i="10"/>
  <c r="AB12" i="10" s="1"/>
  <c r="AA13" i="10"/>
  <c r="AB13" i="10" s="1"/>
  <c r="AA14" i="10"/>
  <c r="AB14" i="10" s="1"/>
  <c r="AA15" i="10"/>
  <c r="AB15" i="10" s="1"/>
  <c r="AA16" i="10"/>
  <c r="AB16" i="10" s="1"/>
  <c r="AA17" i="10"/>
  <c r="AA18" i="10"/>
  <c r="AB18" i="10" s="1"/>
  <c r="AA19" i="10"/>
  <c r="AA20" i="10"/>
  <c r="AB20" i="10" s="1"/>
  <c r="AA21" i="10"/>
  <c r="AB21" i="10" s="1"/>
  <c r="AA22" i="10"/>
  <c r="AA23" i="10"/>
  <c r="AB23" i="10" s="1"/>
  <c r="AA24" i="10"/>
  <c r="AB24" i="10" s="1"/>
  <c r="AA25" i="10"/>
  <c r="AB25" i="10" s="1"/>
  <c r="AA26" i="10"/>
  <c r="AB26" i="10" s="1"/>
  <c r="AA27" i="10"/>
  <c r="AB27" i="10" s="1"/>
  <c r="AA28" i="10"/>
  <c r="AB28" i="10" s="1"/>
  <c r="AA29" i="10"/>
  <c r="AA30" i="10"/>
  <c r="AB30" i="10" s="1"/>
  <c r="AA31" i="10"/>
  <c r="AA32" i="10"/>
  <c r="AB32" i="10" s="1"/>
  <c r="AA33" i="10"/>
  <c r="AB33" i="10" s="1"/>
  <c r="AA34" i="10"/>
  <c r="AA35" i="10"/>
  <c r="AB35" i="10" s="1"/>
  <c r="AA36" i="10"/>
  <c r="AB36" i="10" s="1"/>
  <c r="AA37" i="10"/>
  <c r="AB37" i="10" s="1"/>
  <c r="AA38" i="10"/>
  <c r="AB38" i="10" s="1"/>
  <c r="AA39" i="10"/>
  <c r="AB39" i="10" s="1"/>
  <c r="AA40" i="10"/>
  <c r="AB40" i="10" s="1"/>
  <c r="AA41" i="10"/>
  <c r="AA42" i="10"/>
  <c r="AB42" i="10" s="1"/>
  <c r="AA43" i="10"/>
  <c r="AA44" i="10"/>
  <c r="AB44" i="10" s="1"/>
  <c r="AA45" i="10"/>
  <c r="AB45" i="10" s="1"/>
  <c r="AA46" i="10"/>
  <c r="AA47" i="10"/>
  <c r="AB47" i="10" s="1"/>
  <c r="AA48" i="10"/>
  <c r="AB48" i="10" s="1"/>
  <c r="AA49" i="10"/>
  <c r="AB49" i="10" s="1"/>
  <c r="AA50" i="10"/>
  <c r="AB50" i="10" s="1"/>
  <c r="AA51" i="10"/>
  <c r="AB51" i="10" s="1"/>
  <c r="AA52" i="10"/>
  <c r="AB52" i="10" s="1"/>
  <c r="AA53" i="10"/>
  <c r="AA54" i="10"/>
  <c r="AB54" i="10" s="1"/>
  <c r="AA55" i="10"/>
  <c r="AA56" i="10"/>
  <c r="AB56" i="10" s="1"/>
  <c r="AA57" i="10"/>
  <c r="AB57" i="10" s="1"/>
  <c r="AA58" i="10"/>
  <c r="AA59" i="10"/>
  <c r="AB59" i="10" s="1"/>
  <c r="AA60" i="10"/>
  <c r="AB60" i="10" s="1"/>
  <c r="AA61" i="10"/>
  <c r="AB61" i="10" s="1"/>
  <c r="AA62" i="10"/>
  <c r="AB62" i="10" s="1"/>
  <c r="AA63" i="10"/>
  <c r="AB63" i="10" s="1"/>
  <c r="AA64" i="10"/>
  <c r="AB64" i="10" s="1"/>
  <c r="AA65" i="10"/>
  <c r="AA66" i="10"/>
  <c r="AB66" i="10" s="1"/>
  <c r="AA67" i="10"/>
  <c r="AA68" i="10"/>
  <c r="AB68" i="10" s="1"/>
  <c r="AA69" i="10"/>
  <c r="AB69" i="10" s="1"/>
  <c r="AA70" i="10"/>
  <c r="AA71" i="10"/>
  <c r="AB71" i="10" s="1"/>
  <c r="AA72" i="10"/>
  <c r="AB72" i="10" s="1"/>
  <c r="AA73" i="10"/>
  <c r="AB73" i="10" s="1"/>
  <c r="AA74" i="10"/>
  <c r="AB74" i="10" s="1"/>
  <c r="AA75" i="10"/>
  <c r="AB75" i="10" s="1"/>
  <c r="AA76" i="10"/>
  <c r="AB76" i="10" s="1"/>
  <c r="AA77" i="10"/>
  <c r="AA78" i="10"/>
  <c r="AB78" i="10" s="1"/>
  <c r="AA79" i="10"/>
  <c r="AA80" i="10"/>
  <c r="AB80" i="10" s="1"/>
  <c r="AA81" i="10"/>
  <c r="AB81" i="10" s="1"/>
  <c r="AA82" i="10"/>
  <c r="AA83" i="10"/>
  <c r="AB83" i="10" s="1"/>
  <c r="AA84" i="10"/>
  <c r="AB84" i="10" s="1"/>
  <c r="AA85" i="10"/>
  <c r="AB85" i="10" s="1"/>
  <c r="AA86" i="10"/>
  <c r="AB86" i="10" s="1"/>
  <c r="AA87" i="10"/>
  <c r="AB87" i="10" s="1"/>
  <c r="AA88" i="10"/>
  <c r="AB88" i="10" s="1"/>
  <c r="AA89" i="10"/>
  <c r="AA90" i="10"/>
  <c r="AB90" i="10" s="1"/>
  <c r="AA91" i="10"/>
  <c r="AA92" i="10"/>
  <c r="AB92" i="10" s="1"/>
  <c r="AA93" i="10"/>
  <c r="AB93" i="10" s="1"/>
  <c r="AA94" i="10"/>
  <c r="AA95" i="10"/>
  <c r="AB95" i="10" s="1"/>
  <c r="AA96" i="10"/>
  <c r="AB96" i="10" s="1"/>
  <c r="AA97" i="10"/>
  <c r="AB97" i="10" s="1"/>
  <c r="AA98" i="10"/>
  <c r="AB98" i="10" s="1"/>
  <c r="AA99" i="10"/>
  <c r="AB99" i="10" s="1"/>
  <c r="AA100" i="10"/>
  <c r="AB100" i="10" s="1"/>
  <c r="AA101" i="10"/>
  <c r="AA102" i="10"/>
  <c r="AB102" i="10" s="1"/>
  <c r="AA103" i="10"/>
  <c r="AA104" i="10"/>
  <c r="AB104" i="10" s="1"/>
  <c r="AA105" i="10"/>
  <c r="AB105" i="10" s="1"/>
  <c r="AA106" i="10"/>
  <c r="AA107" i="10"/>
  <c r="AB107" i="10" s="1"/>
  <c r="AA108" i="10"/>
  <c r="AB108" i="10" s="1"/>
  <c r="AA109" i="10"/>
  <c r="AB109" i="10" s="1"/>
  <c r="AA110" i="10"/>
  <c r="AB110" i="10" s="1"/>
  <c r="AA111" i="10"/>
  <c r="AB111" i="10" s="1"/>
  <c r="AA112" i="10"/>
  <c r="AB112" i="10" s="1"/>
  <c r="AA113" i="10"/>
  <c r="AA114" i="10"/>
  <c r="AB114" i="10" s="1"/>
  <c r="AA115" i="10"/>
  <c r="AA116" i="10"/>
  <c r="AB116" i="10" s="1"/>
  <c r="AA117" i="10"/>
  <c r="AB117" i="10" s="1"/>
  <c r="AA118" i="10"/>
  <c r="AA119" i="10"/>
  <c r="AB119" i="10" s="1"/>
  <c r="AA120" i="10"/>
  <c r="AB120" i="10" s="1"/>
  <c r="AA121" i="10"/>
  <c r="AB121" i="10" s="1"/>
  <c r="AA122" i="10"/>
  <c r="AB122" i="10" s="1"/>
  <c r="AA123" i="10"/>
  <c r="AB123" i="10" s="1"/>
  <c r="AA124" i="10"/>
  <c r="AB124" i="10" s="1"/>
  <c r="AA125" i="10"/>
  <c r="AA126" i="10"/>
  <c r="AB126" i="10" s="1"/>
  <c r="AA127" i="10"/>
  <c r="AA128" i="10"/>
  <c r="AB128" i="10" s="1"/>
  <c r="AA129" i="10"/>
  <c r="AB129" i="10" s="1"/>
  <c r="AA130" i="10"/>
  <c r="AA131" i="10"/>
  <c r="AB131" i="10" s="1"/>
  <c r="AA132" i="10"/>
  <c r="AB132" i="10" s="1"/>
  <c r="AA133" i="10"/>
  <c r="AB133" i="10" s="1"/>
  <c r="AA134" i="10"/>
  <c r="AB134" i="10" s="1"/>
  <c r="AA135" i="10"/>
  <c r="AB135" i="10" s="1"/>
  <c r="AA136" i="10"/>
  <c r="AB136" i="10" s="1"/>
  <c r="AA137" i="10"/>
  <c r="AA138" i="10"/>
  <c r="AB138" i="10" s="1"/>
  <c r="AA139" i="10"/>
  <c r="AA140" i="10"/>
  <c r="AB140" i="10" s="1"/>
  <c r="AA141" i="10"/>
  <c r="AB141" i="10" s="1"/>
  <c r="AA142" i="10"/>
  <c r="AA143" i="10"/>
  <c r="AB143" i="10" s="1"/>
  <c r="AA144" i="10"/>
  <c r="AB144" i="10" s="1"/>
  <c r="AA145" i="10"/>
  <c r="AB145" i="10" s="1"/>
  <c r="AA146" i="10"/>
  <c r="AB146" i="10" s="1"/>
  <c r="AA147" i="10"/>
  <c r="AB147" i="10" s="1"/>
  <c r="AA148" i="10"/>
  <c r="AB148" i="10" s="1"/>
  <c r="AA149" i="10"/>
  <c r="AA150" i="10"/>
  <c r="AB150" i="10" s="1"/>
  <c r="AA151" i="10"/>
  <c r="AA152" i="10"/>
  <c r="AB152" i="10" s="1"/>
  <c r="AA153" i="10"/>
  <c r="AB153" i="10" s="1"/>
  <c r="AA154" i="10"/>
  <c r="AA155" i="10"/>
  <c r="AB155" i="10" s="1"/>
  <c r="AA156" i="10"/>
  <c r="AB156" i="10" s="1"/>
  <c r="AA157" i="10"/>
  <c r="AB157" i="10" s="1"/>
  <c r="AA158" i="10"/>
  <c r="AB158" i="10" s="1"/>
  <c r="AA159" i="10"/>
  <c r="AB159" i="10" s="1"/>
  <c r="AA160" i="10"/>
  <c r="AB160" i="10" s="1"/>
  <c r="AA161" i="10"/>
  <c r="AA162" i="10"/>
  <c r="AB162" i="10" s="1"/>
  <c r="AA163" i="10"/>
  <c r="AA164" i="10"/>
  <c r="AB164" i="10" s="1"/>
  <c r="AA165" i="10"/>
  <c r="AB165" i="10" s="1"/>
  <c r="AA166" i="10"/>
  <c r="AA167" i="10"/>
  <c r="AB167" i="10" s="1"/>
  <c r="AA168" i="10"/>
  <c r="AB168" i="10" s="1"/>
  <c r="AA169" i="10"/>
  <c r="AB169" i="10" s="1"/>
  <c r="AA170" i="10"/>
  <c r="AB170" i="10" s="1"/>
  <c r="AA171" i="10"/>
  <c r="AB171" i="10" s="1"/>
  <c r="AA172" i="10"/>
  <c r="AB172" i="10" s="1"/>
  <c r="AA173" i="10"/>
  <c r="AA174" i="10"/>
  <c r="AB174" i="10" s="1"/>
  <c r="AA175" i="10"/>
  <c r="AA176" i="10"/>
  <c r="AB176" i="10" s="1"/>
  <c r="AA177" i="10"/>
  <c r="AB177" i="10" s="1"/>
  <c r="AA178" i="10"/>
  <c r="AA179" i="10"/>
  <c r="AB179" i="10" s="1"/>
  <c r="AA180" i="10"/>
  <c r="AB180" i="10" s="1"/>
  <c r="AA181" i="10"/>
  <c r="AB181" i="10" s="1"/>
  <c r="AA182" i="10"/>
  <c r="AB182" i="10" s="1"/>
  <c r="AA183" i="10"/>
  <c r="AB183" i="10" s="1"/>
  <c r="AA184" i="10"/>
  <c r="AB184" i="10" s="1"/>
  <c r="AA185" i="10"/>
  <c r="AA186" i="10"/>
  <c r="AB186" i="10" s="1"/>
  <c r="AA187" i="10"/>
  <c r="AA188" i="10"/>
  <c r="AB188" i="10" s="1"/>
  <c r="AA189" i="10"/>
  <c r="AB189" i="10" s="1"/>
  <c r="AA190" i="10"/>
  <c r="AA191" i="10"/>
  <c r="AB191" i="10" s="1"/>
  <c r="AA192" i="10"/>
  <c r="AB192" i="10" s="1"/>
  <c r="AA193" i="10"/>
  <c r="AB193" i="10" s="1"/>
  <c r="AA194" i="10"/>
  <c r="AB194" i="10" s="1"/>
  <c r="AA195" i="10"/>
  <c r="AB195" i="10" s="1"/>
  <c r="AA196" i="10"/>
  <c r="AB196" i="10" s="1"/>
  <c r="AA197" i="10"/>
  <c r="AA198" i="10"/>
  <c r="AB198" i="10" s="1"/>
  <c r="AA199" i="10"/>
  <c r="AA200" i="10"/>
  <c r="AB200" i="10" s="1"/>
  <c r="AA201" i="10"/>
  <c r="AB201" i="10" s="1"/>
  <c r="AA202" i="10"/>
  <c r="AA203" i="10"/>
  <c r="AB203" i="10" s="1"/>
  <c r="AA204" i="10"/>
  <c r="AB204" i="10" s="1"/>
  <c r="AA205" i="10"/>
  <c r="AB205" i="10" s="1"/>
  <c r="AA206" i="10"/>
  <c r="AB206" i="10" s="1"/>
  <c r="AA207" i="10"/>
  <c r="AB207" i="10" s="1"/>
  <c r="AA208" i="10"/>
  <c r="AB208" i="10" s="1"/>
  <c r="AA209" i="10"/>
  <c r="AA210" i="10"/>
  <c r="AB210" i="10" s="1"/>
  <c r="AA211" i="10"/>
  <c r="AA212" i="10"/>
  <c r="AB212" i="10" s="1"/>
  <c r="AA213" i="10"/>
  <c r="AB213" i="10" s="1"/>
  <c r="AA214" i="10"/>
  <c r="AA215" i="10"/>
  <c r="AB215" i="10" s="1"/>
  <c r="AA216" i="10"/>
  <c r="AB216" i="10" s="1"/>
  <c r="AA217" i="10"/>
  <c r="AB217" i="10" s="1"/>
  <c r="AA218" i="10"/>
  <c r="AB218" i="10" s="1"/>
  <c r="AA219" i="10"/>
  <c r="AB219" i="10" s="1"/>
  <c r="AA220" i="10"/>
  <c r="AB220" i="10" s="1"/>
  <c r="AA221" i="10"/>
  <c r="AA222" i="10"/>
  <c r="AB222" i="10" s="1"/>
  <c r="AA223" i="10"/>
  <c r="AA224" i="10"/>
  <c r="AB224" i="10" s="1"/>
  <c r="AA225" i="10"/>
  <c r="AB225" i="10" s="1"/>
  <c r="AA226" i="10"/>
  <c r="AA227" i="10"/>
  <c r="AB227" i="10" s="1"/>
  <c r="AA228" i="10"/>
  <c r="AB228" i="10" s="1"/>
  <c r="AA229" i="10"/>
  <c r="AB229" i="10" s="1"/>
  <c r="AA230" i="10"/>
  <c r="AB230" i="10" s="1"/>
  <c r="AA231" i="10"/>
  <c r="AB231" i="10" s="1"/>
  <c r="AA232" i="10"/>
  <c r="AB232" i="10" s="1"/>
  <c r="AA233" i="10"/>
  <c r="AA234" i="10"/>
  <c r="AB234" i="10" s="1"/>
  <c r="AA235" i="10"/>
  <c r="AA236" i="10"/>
  <c r="AB236" i="10" s="1"/>
  <c r="AA237" i="10"/>
  <c r="AB237" i="10" s="1"/>
  <c r="AA238" i="10"/>
  <c r="AA239" i="10"/>
  <c r="AB239" i="10" s="1"/>
  <c r="AA240" i="10"/>
  <c r="AB240" i="10" s="1"/>
  <c r="AA241" i="10"/>
  <c r="AB241" i="10" s="1"/>
  <c r="AA242" i="10"/>
  <c r="AB242" i="10" s="1"/>
  <c r="AA243" i="10"/>
  <c r="AB243" i="10" s="1"/>
  <c r="AA244" i="10"/>
  <c r="AB244" i="10" s="1"/>
  <c r="AA245" i="10"/>
  <c r="AA246" i="10"/>
  <c r="AB246" i="10" s="1"/>
  <c r="AA247" i="10"/>
  <c r="AA248" i="10"/>
  <c r="AB248" i="10" s="1"/>
  <c r="AA249" i="10"/>
  <c r="AB249" i="10" s="1"/>
  <c r="AA250" i="10"/>
  <c r="AA251" i="10"/>
  <c r="AB251" i="10" s="1"/>
  <c r="AA252" i="10"/>
  <c r="AB252" i="10" s="1"/>
  <c r="AA253" i="10"/>
  <c r="AB253" i="10" s="1"/>
  <c r="AA254" i="10"/>
  <c r="AB254" i="10" s="1"/>
  <c r="AA255" i="10"/>
  <c r="AB255" i="10" s="1"/>
  <c r="AA256" i="10"/>
  <c r="AB256" i="10" s="1"/>
  <c r="AA257" i="10"/>
  <c r="AA258" i="10"/>
  <c r="AB258" i="10" s="1"/>
  <c r="AA259" i="10"/>
  <c r="AA260" i="10"/>
  <c r="AB260" i="10" s="1"/>
  <c r="AA261" i="10"/>
  <c r="AB261" i="10" s="1"/>
  <c r="AA262" i="10"/>
  <c r="AA263" i="10"/>
  <c r="AB263" i="10" s="1"/>
  <c r="AA264" i="10"/>
  <c r="AB264" i="10" s="1"/>
  <c r="AA265" i="10"/>
  <c r="AB265" i="10" s="1"/>
  <c r="AA266" i="10"/>
  <c r="AB266" i="10" s="1"/>
  <c r="AA267" i="10"/>
  <c r="AB267" i="10" s="1"/>
  <c r="AA268" i="10"/>
  <c r="AB268" i="10" s="1"/>
  <c r="AA269" i="10"/>
  <c r="AA270" i="10"/>
  <c r="AB270" i="10" s="1"/>
  <c r="AA271" i="10"/>
  <c r="AA272" i="10"/>
  <c r="AB272" i="10" s="1"/>
  <c r="AA273" i="10"/>
  <c r="AB273" i="10" s="1"/>
  <c r="AA274" i="10"/>
  <c r="AA275" i="10"/>
  <c r="AB275" i="10" s="1"/>
  <c r="AA276" i="10"/>
  <c r="AB276" i="10" s="1"/>
  <c r="AA277" i="10"/>
  <c r="AB277" i="10" s="1"/>
  <c r="AA278" i="10"/>
  <c r="AB278" i="10" s="1"/>
  <c r="AA279" i="10"/>
  <c r="AB279" i="10" s="1"/>
  <c r="AA280" i="10"/>
  <c r="AB280" i="10" s="1"/>
  <c r="AA281" i="10"/>
  <c r="AA282" i="10"/>
  <c r="AB282" i="10" s="1"/>
  <c r="AA283" i="10"/>
  <c r="AA284" i="10"/>
  <c r="AB284" i="10" s="1"/>
  <c r="AA285" i="10"/>
  <c r="AB285" i="10" s="1"/>
  <c r="AA286" i="10"/>
  <c r="AA287" i="10"/>
  <c r="AB287" i="10" s="1"/>
  <c r="AA288" i="10"/>
  <c r="AB288" i="10" s="1"/>
  <c r="AA289" i="10"/>
  <c r="AB289" i="10" s="1"/>
  <c r="AA290" i="10"/>
  <c r="AB290" i="10" s="1"/>
  <c r="AA291" i="10"/>
  <c r="AB291" i="10" s="1"/>
  <c r="AA292" i="10"/>
  <c r="AB292" i="10" s="1"/>
  <c r="AA293" i="10"/>
  <c r="AA294" i="10"/>
  <c r="AB294" i="10" s="1"/>
  <c r="AA295" i="10"/>
  <c r="AA296" i="10"/>
  <c r="AB296" i="10" s="1"/>
  <c r="AA297" i="10"/>
  <c r="AB297" i="10" s="1"/>
  <c r="AA298" i="10"/>
  <c r="AA299" i="10"/>
  <c r="AB299" i="10" s="1"/>
  <c r="AA300" i="10"/>
  <c r="AB300" i="10" s="1"/>
  <c r="AA301" i="10"/>
  <c r="AB301" i="10" s="1"/>
  <c r="AA302" i="10"/>
  <c r="AB302" i="10" s="1"/>
  <c r="AA303" i="10"/>
  <c r="AB303" i="10" s="1"/>
  <c r="AA304" i="10"/>
  <c r="AB304" i="10" s="1"/>
  <c r="AA305" i="10"/>
  <c r="AA306" i="10"/>
  <c r="AB306" i="10" s="1"/>
  <c r="AA307" i="10"/>
  <c r="AA308" i="10"/>
  <c r="AB308" i="10" s="1"/>
  <c r="AA309" i="10"/>
  <c r="AB309" i="10" s="1"/>
  <c r="AA310" i="10"/>
  <c r="AA311" i="10"/>
  <c r="AB311" i="10" s="1"/>
  <c r="AA312" i="10"/>
  <c r="AB312" i="10" s="1"/>
  <c r="AA313" i="10"/>
  <c r="AB313" i="10" s="1"/>
  <c r="AA314" i="10"/>
  <c r="AB314" i="10" s="1"/>
  <c r="AA315" i="10"/>
  <c r="AB315" i="10" s="1"/>
  <c r="AA316" i="10"/>
  <c r="AB316" i="10" s="1"/>
  <c r="AA317" i="10"/>
  <c r="AA8" i="10"/>
  <c r="AB8" i="10" s="1"/>
  <c r="S13" i="10"/>
  <c r="S16" i="10"/>
  <c r="S17" i="10"/>
  <c r="S25" i="10"/>
  <c r="S26" i="10"/>
  <c r="S27" i="10"/>
  <c r="S28" i="10"/>
  <c r="S29" i="10"/>
  <c r="S30" i="10"/>
  <c r="S31" i="10"/>
  <c r="S32" i="10"/>
  <c r="S33" i="10"/>
  <c r="S34" i="10"/>
  <c r="S35" i="10"/>
  <c r="S36" i="10"/>
  <c r="S37" i="10"/>
  <c r="S38" i="10"/>
  <c r="S39" i="10"/>
  <c r="S40" i="10"/>
  <c r="S41" i="10"/>
  <c r="S42" i="10"/>
  <c r="S43" i="10"/>
  <c r="S44" i="10"/>
  <c r="S45" i="10"/>
  <c r="S46" i="10"/>
  <c r="S47" i="10"/>
  <c r="S48" i="10"/>
  <c r="S49" i="10"/>
  <c r="S50" i="10"/>
  <c r="S51" i="10"/>
  <c r="S52" i="10"/>
  <c r="S53" i="10"/>
  <c r="S54" i="10"/>
  <c r="S55" i="10"/>
  <c r="S56" i="10"/>
  <c r="S57" i="10"/>
  <c r="S58" i="10"/>
  <c r="S59" i="10"/>
  <c r="S60" i="10"/>
  <c r="S61" i="10"/>
  <c r="S62" i="10"/>
  <c r="S63" i="10"/>
  <c r="S64" i="10"/>
  <c r="S65" i="10"/>
  <c r="S66" i="10"/>
  <c r="S67" i="10"/>
  <c r="S68" i="10"/>
  <c r="S69" i="10"/>
  <c r="S70" i="10"/>
  <c r="S71" i="10"/>
  <c r="S72" i="10"/>
  <c r="S73" i="10"/>
  <c r="S75" i="10"/>
  <c r="S76" i="10"/>
  <c r="S77" i="10"/>
  <c r="S78" i="10"/>
  <c r="S79" i="10"/>
  <c r="S80" i="10"/>
  <c r="S81" i="10"/>
  <c r="S82" i="10"/>
  <c r="S83" i="10"/>
  <c r="S84" i="10"/>
  <c r="S85" i="10"/>
  <c r="S86" i="10"/>
  <c r="S87" i="10"/>
  <c r="S88" i="10"/>
  <c r="S89" i="10"/>
  <c r="S90" i="10"/>
  <c r="S91" i="10"/>
  <c r="S92" i="10"/>
  <c r="S93" i="10"/>
  <c r="S94" i="10"/>
  <c r="S95" i="10"/>
  <c r="S96" i="10"/>
  <c r="S97" i="10"/>
  <c r="S98" i="10"/>
  <c r="S99" i="10"/>
  <c r="S100" i="10"/>
  <c r="S101" i="10"/>
  <c r="S102" i="10"/>
  <c r="S103" i="10"/>
  <c r="S104" i="10"/>
  <c r="S105" i="10"/>
  <c r="S106" i="10"/>
  <c r="S107" i="10"/>
  <c r="S108" i="10"/>
  <c r="S109" i="10"/>
  <c r="S110" i="10"/>
  <c r="S111" i="10"/>
  <c r="S112" i="10"/>
  <c r="S113" i="10"/>
  <c r="S114" i="10"/>
  <c r="S115" i="10"/>
  <c r="S116" i="10"/>
  <c r="S117" i="10"/>
  <c r="S118" i="10"/>
  <c r="S119" i="10"/>
  <c r="S120" i="10"/>
  <c r="S121" i="10"/>
  <c r="S122" i="10"/>
  <c r="S123" i="10"/>
  <c r="S124" i="10"/>
  <c r="S125" i="10"/>
  <c r="S126" i="10"/>
  <c r="S127" i="10"/>
  <c r="N24" i="10"/>
  <c r="N25" i="10"/>
  <c r="N26" i="10"/>
  <c r="N27" i="10"/>
  <c r="N28" i="10"/>
  <c r="N29" i="10"/>
  <c r="N30" i="10"/>
  <c r="N31" i="10"/>
  <c r="N32" i="10"/>
  <c r="N33" i="10"/>
  <c r="N34" i="10"/>
  <c r="N35" i="10"/>
  <c r="N36" i="10"/>
  <c r="N37" i="10"/>
  <c r="N38" i="10"/>
  <c r="N39" i="10"/>
  <c r="N40" i="10"/>
  <c r="N41" i="10"/>
  <c r="N42" i="10"/>
  <c r="N43" i="10"/>
  <c r="N44" i="10"/>
  <c r="N45" i="10"/>
  <c r="N46" i="10"/>
  <c r="N47" i="10"/>
  <c r="N48" i="10"/>
  <c r="N49" i="10"/>
  <c r="N50" i="10"/>
  <c r="N51" i="10"/>
  <c r="N52" i="10"/>
  <c r="N53" i="10"/>
  <c r="N54" i="10"/>
  <c r="N55" i="10"/>
  <c r="N56" i="10"/>
  <c r="N57" i="10"/>
  <c r="N58" i="10"/>
  <c r="N59" i="10"/>
  <c r="N60" i="10"/>
  <c r="N61" i="10"/>
  <c r="N62" i="10"/>
  <c r="N63" i="10"/>
  <c r="N64" i="10"/>
  <c r="N65" i="10"/>
  <c r="N66" i="10"/>
  <c r="N67" i="10"/>
  <c r="N68" i="10"/>
  <c r="N69" i="10"/>
  <c r="N70" i="10"/>
  <c r="N71" i="10"/>
  <c r="N72" i="10"/>
  <c r="N73" i="10"/>
  <c r="N74" i="10"/>
  <c r="N75" i="10"/>
  <c r="N76" i="10"/>
  <c r="N77" i="10"/>
  <c r="N78" i="10"/>
  <c r="N79" i="10"/>
  <c r="N80" i="10"/>
  <c r="N81" i="10"/>
  <c r="N82" i="10"/>
  <c r="N83" i="10"/>
  <c r="N84" i="10"/>
  <c r="N85" i="10"/>
  <c r="N86" i="10"/>
  <c r="N87" i="10"/>
  <c r="N88" i="10"/>
  <c r="N89" i="10"/>
  <c r="N90" i="10"/>
  <c r="N91" i="10"/>
  <c r="N92" i="10"/>
  <c r="N93" i="10"/>
  <c r="N94" i="10"/>
  <c r="N95" i="10"/>
  <c r="N96" i="10"/>
  <c r="N97" i="10"/>
  <c r="N98" i="10"/>
  <c r="N99" i="10"/>
  <c r="N100" i="10"/>
  <c r="N101" i="10"/>
  <c r="N102" i="10"/>
  <c r="N103" i="10"/>
  <c r="N104" i="10"/>
  <c r="N105" i="10"/>
  <c r="N106" i="10"/>
  <c r="N107" i="10"/>
  <c r="N108" i="10"/>
  <c r="N109" i="10"/>
  <c r="N110" i="10"/>
  <c r="N111" i="10"/>
  <c r="N112" i="10"/>
  <c r="N113" i="10"/>
  <c r="N114" i="10"/>
  <c r="N115" i="10"/>
  <c r="N116" i="10"/>
  <c r="N117" i="10"/>
  <c r="N118" i="10"/>
  <c r="N119" i="10"/>
  <c r="N120" i="10"/>
  <c r="N121" i="10"/>
  <c r="N122" i="10"/>
  <c r="N123" i="10"/>
  <c r="N124" i="10"/>
  <c r="N125" i="10"/>
  <c r="N126" i="10"/>
  <c r="N127" i="10"/>
  <c r="N128" i="10"/>
  <c r="N129" i="10"/>
  <c r="N130" i="10"/>
  <c r="N131" i="10"/>
  <c r="N132" i="10"/>
  <c r="N133" i="10"/>
  <c r="N134" i="10"/>
  <c r="N135" i="10"/>
  <c r="N136" i="10"/>
  <c r="N137" i="10"/>
  <c r="N138" i="10"/>
  <c r="N139" i="10"/>
  <c r="N140" i="10"/>
  <c r="N141" i="10"/>
  <c r="N142" i="10"/>
  <c r="N143" i="10"/>
  <c r="N144" i="10"/>
  <c r="N145" i="10"/>
  <c r="N146" i="10"/>
  <c r="N147" i="10"/>
  <c r="N148" i="10"/>
  <c r="N149" i="10"/>
  <c r="N150" i="10"/>
  <c r="N151" i="10"/>
  <c r="N152" i="10"/>
  <c r="N153" i="10"/>
  <c r="N154" i="10"/>
  <c r="N155" i="10"/>
  <c r="N156" i="10"/>
  <c r="N157" i="10"/>
  <c r="N158" i="10"/>
  <c r="N159" i="10"/>
  <c r="N160" i="10"/>
  <c r="N161" i="10"/>
  <c r="N162" i="10"/>
  <c r="N163" i="10"/>
  <c r="N164" i="10"/>
  <c r="N165" i="10"/>
  <c r="N166" i="10"/>
  <c r="N167" i="10"/>
  <c r="N168" i="10"/>
  <c r="N169" i="10"/>
  <c r="N170" i="10"/>
  <c r="N171" i="10"/>
  <c r="N172" i="10"/>
  <c r="N173" i="10"/>
  <c r="N174" i="10"/>
  <c r="N175" i="10"/>
  <c r="N176" i="10"/>
  <c r="N177" i="10"/>
  <c r="N178" i="10"/>
  <c r="N179" i="10"/>
  <c r="N180" i="10"/>
  <c r="N181" i="10"/>
  <c r="N182" i="10"/>
  <c r="N183" i="10"/>
  <c r="N184" i="10"/>
  <c r="N185" i="10"/>
  <c r="N186" i="10"/>
  <c r="N187" i="10"/>
  <c r="N188" i="10"/>
  <c r="N189" i="10"/>
  <c r="N190" i="10"/>
  <c r="N191" i="10"/>
  <c r="N192" i="10"/>
  <c r="N193" i="10"/>
  <c r="N194" i="10"/>
  <c r="N195" i="10"/>
  <c r="N196" i="10"/>
  <c r="N197" i="10"/>
  <c r="N198" i="10"/>
  <c r="N199" i="10"/>
  <c r="N200" i="10"/>
  <c r="N201" i="10"/>
  <c r="N202" i="10"/>
  <c r="N203" i="10"/>
  <c r="N204" i="10"/>
  <c r="N205" i="10"/>
  <c r="N206" i="10"/>
  <c r="N207" i="10"/>
  <c r="N208" i="10"/>
  <c r="N209" i="10"/>
  <c r="N210" i="10"/>
  <c r="N211" i="10"/>
  <c r="N212" i="10"/>
  <c r="N213" i="10"/>
  <c r="N214" i="10"/>
  <c r="N215" i="10"/>
  <c r="N216" i="10"/>
  <c r="N217" i="10"/>
  <c r="N218" i="10"/>
  <c r="N219" i="10"/>
  <c r="N220" i="10"/>
  <c r="N221" i="10"/>
  <c r="N222" i="10"/>
  <c r="N223" i="10"/>
  <c r="N224" i="10"/>
  <c r="N225" i="10"/>
  <c r="N226" i="10"/>
  <c r="N227" i="10"/>
  <c r="N228" i="10"/>
  <c r="N229" i="10"/>
  <c r="N230" i="10"/>
  <c r="N231" i="10"/>
  <c r="N232" i="10"/>
  <c r="N233" i="10"/>
  <c r="N234" i="10"/>
  <c r="N235" i="10"/>
  <c r="N236" i="10"/>
  <c r="N237" i="10"/>
  <c r="N238" i="10"/>
  <c r="N239" i="10"/>
  <c r="N240" i="10"/>
  <c r="N241" i="10"/>
  <c r="N242" i="10"/>
  <c r="N243" i="10"/>
  <c r="N244" i="10"/>
  <c r="N245" i="10"/>
  <c r="N246" i="10"/>
  <c r="N247" i="10"/>
  <c r="N248" i="10"/>
  <c r="N249" i="10"/>
  <c r="N250" i="10"/>
  <c r="N251" i="10"/>
  <c r="N252" i="10"/>
  <c r="N253" i="10"/>
  <c r="N254" i="10"/>
  <c r="N255" i="10"/>
  <c r="N256" i="10"/>
  <c r="N257" i="10"/>
  <c r="N258" i="10"/>
  <c r="N259" i="10"/>
  <c r="N260" i="10"/>
  <c r="N261" i="10"/>
  <c r="N262" i="10"/>
  <c r="N263" i="10"/>
  <c r="N264" i="10"/>
  <c r="N265" i="10"/>
  <c r="N266" i="10"/>
  <c r="N267" i="10"/>
  <c r="N268" i="10"/>
  <c r="N269" i="10"/>
  <c r="N270" i="10"/>
  <c r="N271" i="10"/>
  <c r="N272" i="10"/>
  <c r="N273" i="10"/>
  <c r="N274" i="10"/>
  <c r="N275" i="10"/>
  <c r="N276" i="10"/>
  <c r="N277" i="10"/>
  <c r="N278" i="10"/>
  <c r="N279" i="10"/>
  <c r="N280" i="10"/>
  <c r="N281" i="10"/>
  <c r="N282" i="10"/>
  <c r="N283" i="10"/>
  <c r="N284" i="10"/>
  <c r="N285" i="10"/>
  <c r="N286" i="10"/>
  <c r="N287" i="10"/>
  <c r="N288" i="10"/>
  <c r="N289" i="10"/>
  <c r="N290" i="10"/>
  <c r="N291" i="10"/>
  <c r="N292" i="10"/>
  <c r="N293" i="10"/>
  <c r="N294" i="10"/>
  <c r="N295" i="10"/>
  <c r="N296" i="10"/>
  <c r="N297" i="10"/>
  <c r="N298" i="10"/>
  <c r="N299" i="10"/>
  <c r="N300" i="10"/>
  <c r="N301" i="10"/>
  <c r="N302" i="10"/>
  <c r="N303" i="10"/>
  <c r="N304" i="10"/>
  <c r="N305" i="10"/>
  <c r="N306" i="10"/>
  <c r="N307" i="10"/>
  <c r="N312" i="10"/>
  <c r="N317" i="10"/>
  <c r="I16" i="10"/>
  <c r="I19" i="10"/>
  <c r="I26" i="10"/>
  <c r="I27" i="10"/>
  <c r="I28" i="10"/>
  <c r="I29" i="10"/>
  <c r="I30" i="10"/>
  <c r="I31" i="10"/>
  <c r="I32" i="10"/>
  <c r="I33" i="10"/>
  <c r="I34" i="10"/>
  <c r="I35" i="10"/>
  <c r="I36" i="10"/>
  <c r="I37" i="10"/>
  <c r="I38" i="10"/>
  <c r="I39" i="10"/>
  <c r="I40" i="10"/>
  <c r="I41" i="10"/>
  <c r="I42" i="10"/>
  <c r="I43" i="10"/>
  <c r="I44" i="10"/>
  <c r="I45" i="10"/>
  <c r="I46" i="10"/>
  <c r="I47" i="10"/>
  <c r="I48" i="10"/>
  <c r="I49" i="10"/>
  <c r="I50" i="10"/>
  <c r="I51" i="10"/>
  <c r="I52" i="10"/>
  <c r="I53" i="10"/>
  <c r="I54" i="10"/>
  <c r="I55" i="10"/>
  <c r="I56" i="10"/>
  <c r="I57" i="10"/>
  <c r="I58" i="10"/>
  <c r="I59" i="10"/>
  <c r="I60" i="10"/>
  <c r="I61" i="10"/>
  <c r="I62" i="10"/>
  <c r="I63" i="10"/>
  <c r="I64" i="10"/>
  <c r="I65" i="10"/>
  <c r="I66" i="10"/>
  <c r="I67" i="10"/>
  <c r="I68" i="10"/>
  <c r="I69" i="10"/>
  <c r="I70" i="10"/>
  <c r="I71" i="10"/>
  <c r="I72" i="10"/>
  <c r="I73" i="10"/>
  <c r="I74" i="10"/>
  <c r="I75" i="10"/>
  <c r="I76" i="10"/>
  <c r="I77" i="10"/>
  <c r="I78" i="10"/>
  <c r="I79" i="10"/>
  <c r="I80" i="10"/>
  <c r="I81" i="10"/>
  <c r="I82" i="10"/>
  <c r="I83" i="10"/>
  <c r="I84" i="10"/>
  <c r="I85" i="10"/>
  <c r="I86" i="10"/>
  <c r="I87" i="10"/>
  <c r="I88" i="10"/>
  <c r="I89" i="10"/>
  <c r="I90" i="10"/>
  <c r="I91" i="10"/>
  <c r="I92" i="10"/>
  <c r="I93" i="10"/>
  <c r="I94" i="10"/>
  <c r="I95" i="10"/>
  <c r="I96" i="10"/>
  <c r="I97" i="10"/>
  <c r="I98" i="10"/>
  <c r="I99" i="10"/>
  <c r="I100" i="10"/>
  <c r="I101" i="10"/>
  <c r="I102" i="10"/>
  <c r="I103" i="10"/>
  <c r="I104" i="10"/>
  <c r="I105" i="10"/>
  <c r="I106" i="10"/>
  <c r="I107" i="10"/>
  <c r="I108" i="10"/>
  <c r="I109" i="10"/>
  <c r="I110" i="10"/>
  <c r="I111" i="10"/>
  <c r="I112" i="10"/>
  <c r="I113" i="10"/>
  <c r="I114" i="10"/>
  <c r="I115" i="10"/>
  <c r="I116" i="10"/>
  <c r="I117" i="10"/>
  <c r="I118" i="10"/>
  <c r="I119" i="10"/>
  <c r="I120" i="10"/>
  <c r="I121" i="10"/>
  <c r="I122" i="10"/>
  <c r="I123" i="10"/>
  <c r="I124" i="10"/>
  <c r="I125" i="10"/>
  <c r="I126" i="10"/>
  <c r="I127" i="10"/>
  <c r="I128" i="10"/>
  <c r="I129" i="10"/>
  <c r="I130" i="10"/>
  <c r="I131" i="10"/>
  <c r="I132" i="10"/>
  <c r="I133" i="10"/>
  <c r="I134" i="10"/>
  <c r="I135" i="10"/>
  <c r="I136" i="10"/>
  <c r="I137" i="10"/>
  <c r="I138" i="10"/>
  <c r="I139" i="10"/>
  <c r="I140" i="10"/>
  <c r="I141" i="10"/>
  <c r="I142" i="10"/>
  <c r="I143" i="10"/>
  <c r="I144" i="10"/>
  <c r="I145" i="10"/>
  <c r="I146" i="10"/>
  <c r="I147" i="10"/>
  <c r="I148" i="10"/>
  <c r="I149" i="10"/>
  <c r="I150" i="10"/>
  <c r="I151" i="10"/>
  <c r="I152" i="10"/>
  <c r="I153" i="10"/>
  <c r="I154" i="10"/>
  <c r="I155" i="10"/>
  <c r="I156" i="10"/>
  <c r="I157" i="10"/>
  <c r="I158" i="10"/>
  <c r="I159" i="10"/>
  <c r="I160" i="10"/>
  <c r="I161" i="10"/>
  <c r="I162" i="10"/>
  <c r="I163" i="10"/>
  <c r="I164" i="10"/>
  <c r="I165" i="10"/>
  <c r="I166" i="10"/>
  <c r="I167" i="10"/>
  <c r="I168" i="10"/>
  <c r="I169" i="10"/>
  <c r="I170" i="10"/>
  <c r="I171" i="10"/>
  <c r="I172" i="10"/>
  <c r="I173" i="10"/>
  <c r="I174" i="10"/>
  <c r="I175" i="10"/>
  <c r="I176" i="10"/>
  <c r="I177" i="10"/>
  <c r="I178" i="10"/>
  <c r="I179" i="10"/>
  <c r="I180" i="10"/>
  <c r="I181" i="10"/>
  <c r="I182" i="10"/>
  <c r="I183" i="10"/>
  <c r="I184" i="10"/>
  <c r="I185" i="10"/>
  <c r="I186" i="10"/>
  <c r="I187" i="10"/>
  <c r="I188" i="10"/>
  <c r="I189" i="10"/>
  <c r="I190" i="10"/>
  <c r="I191" i="10"/>
  <c r="I192" i="10"/>
  <c r="I193" i="10"/>
  <c r="I194" i="10"/>
  <c r="I195" i="10"/>
  <c r="I196" i="10"/>
  <c r="I197" i="10"/>
  <c r="I198" i="10"/>
  <c r="I199" i="10"/>
  <c r="I200" i="10"/>
  <c r="I201" i="10"/>
  <c r="I202" i="10"/>
  <c r="I203" i="10"/>
  <c r="I204" i="10"/>
  <c r="I205" i="10"/>
  <c r="I206" i="10"/>
  <c r="I207" i="10"/>
  <c r="I208" i="10"/>
  <c r="I209" i="10"/>
  <c r="I210" i="10"/>
  <c r="I211" i="10"/>
  <c r="I212" i="10"/>
  <c r="I213" i="10"/>
  <c r="I214" i="10"/>
  <c r="I215" i="10"/>
  <c r="I216" i="10"/>
  <c r="I217" i="10"/>
  <c r="I218" i="10"/>
  <c r="I219" i="10"/>
  <c r="I220" i="10"/>
  <c r="I221" i="10"/>
  <c r="I222" i="10"/>
  <c r="I223" i="10"/>
  <c r="I224" i="10"/>
  <c r="I225" i="10"/>
  <c r="I226" i="10"/>
  <c r="I227" i="10"/>
  <c r="I228" i="10"/>
  <c r="I229" i="10"/>
  <c r="I230" i="10"/>
  <c r="I231" i="10"/>
  <c r="I232" i="10"/>
  <c r="I233" i="10"/>
  <c r="I234" i="10"/>
  <c r="I235" i="10"/>
  <c r="I236" i="10"/>
  <c r="I237" i="10"/>
  <c r="I238" i="10"/>
  <c r="I239" i="10"/>
  <c r="I240" i="10"/>
  <c r="I241" i="10"/>
  <c r="I242" i="10"/>
  <c r="I243" i="10"/>
  <c r="I244" i="10"/>
  <c r="I245" i="10"/>
  <c r="I246" i="10"/>
  <c r="I247" i="10"/>
  <c r="I248" i="10"/>
  <c r="I249" i="10"/>
  <c r="I250" i="10"/>
  <c r="I251" i="10"/>
  <c r="I262" i="10"/>
  <c r="I263" i="10"/>
  <c r="I264" i="10"/>
  <c r="I265" i="10"/>
  <c r="I266" i="10"/>
  <c r="I267" i="10"/>
  <c r="I268" i="10"/>
  <c r="I269" i="10"/>
  <c r="I270" i="10"/>
  <c r="I271" i="10"/>
  <c r="I272" i="10"/>
  <c r="I273" i="10"/>
  <c r="I274" i="10"/>
  <c r="I275" i="10"/>
  <c r="I276" i="10"/>
  <c r="I277" i="10"/>
  <c r="I278" i="10"/>
  <c r="I279" i="10"/>
  <c r="I280" i="10"/>
  <c r="I281" i="10"/>
  <c r="I282" i="10"/>
  <c r="I283" i="10"/>
  <c r="I284" i="10"/>
  <c r="I285" i="10"/>
  <c r="I286" i="10"/>
  <c r="I287" i="10"/>
  <c r="I288" i="10"/>
  <c r="I289" i="10"/>
  <c r="I290" i="10"/>
  <c r="I291" i="10"/>
  <c r="I292" i="10"/>
  <c r="I293" i="10"/>
  <c r="I294" i="10"/>
  <c r="I295" i="10"/>
  <c r="I296" i="10"/>
  <c r="I297" i="10"/>
  <c r="I298" i="10"/>
  <c r="I299" i="10"/>
  <c r="I300" i="10"/>
  <c r="I301" i="10"/>
  <c r="I302" i="10"/>
  <c r="I303" i="10"/>
  <c r="I304" i="10"/>
  <c r="I305" i="10"/>
  <c r="I306" i="10"/>
  <c r="I307" i="10"/>
  <c r="I308" i="10"/>
  <c r="I309" i="10"/>
  <c r="I310" i="10"/>
  <c r="I9" i="10"/>
  <c r="D9" i="10"/>
  <c r="D39" i="10"/>
  <c r="D40" i="10"/>
  <c r="D41" i="10"/>
  <c r="D42" i="10"/>
  <c r="D43" i="10"/>
  <c r="D44" i="10"/>
  <c r="D45" i="10"/>
  <c r="D46" i="10"/>
  <c r="D47" i="10"/>
  <c r="D48" i="10"/>
  <c r="D49" i="10"/>
  <c r="D50" i="10"/>
  <c r="D51" i="10"/>
  <c r="D52" i="10"/>
  <c r="D53" i="10"/>
  <c r="D54" i="10"/>
  <c r="D55" i="10"/>
  <c r="D56" i="10"/>
  <c r="D57" i="10"/>
  <c r="D58" i="10"/>
  <c r="D59" i="10"/>
  <c r="D60" i="10"/>
  <c r="D61" i="10"/>
  <c r="D62" i="10"/>
  <c r="D63" i="10"/>
  <c r="D64" i="10"/>
  <c r="D65" i="10"/>
  <c r="D66" i="10"/>
  <c r="D67" i="10"/>
  <c r="D68" i="10"/>
  <c r="D69" i="10"/>
  <c r="D70" i="10"/>
  <c r="D71" i="10"/>
  <c r="D72" i="10"/>
  <c r="D73" i="10"/>
  <c r="D74" i="10"/>
  <c r="D75" i="10"/>
  <c r="D76" i="10"/>
  <c r="D77" i="10"/>
  <c r="D78" i="10"/>
  <c r="D79" i="10"/>
  <c r="D80" i="10"/>
  <c r="D82" i="10"/>
  <c r="D83" i="10"/>
  <c r="D84" i="10"/>
  <c r="D85" i="10"/>
  <c r="D86" i="10"/>
  <c r="D87" i="10"/>
  <c r="D88" i="10"/>
  <c r="D89" i="10"/>
  <c r="D90" i="10"/>
  <c r="D91" i="10"/>
  <c r="D92" i="10"/>
  <c r="D93" i="10"/>
  <c r="D94" i="10"/>
  <c r="D95" i="10"/>
  <c r="D96" i="10"/>
  <c r="D97" i="10"/>
  <c r="D98" i="10"/>
  <c r="D99" i="10"/>
  <c r="D100" i="10"/>
  <c r="D101" i="10"/>
  <c r="D102" i="10"/>
  <c r="D103" i="10"/>
  <c r="D104" i="10"/>
  <c r="D105" i="10"/>
  <c r="D106" i="10"/>
  <c r="D107" i="10"/>
  <c r="D108" i="10"/>
  <c r="D109" i="10"/>
  <c r="D110" i="10"/>
  <c r="D111" i="10"/>
  <c r="D112" i="10"/>
  <c r="D113" i="10"/>
  <c r="D114" i="10"/>
  <c r="D115" i="10"/>
  <c r="D116" i="10"/>
  <c r="D117" i="10"/>
  <c r="D118" i="10"/>
  <c r="D119" i="10"/>
  <c r="D120" i="10"/>
  <c r="D121" i="10"/>
  <c r="D122" i="10"/>
  <c r="D123" i="10"/>
  <c r="D124" i="10"/>
  <c r="D125" i="10"/>
  <c r="D126" i="10"/>
  <c r="D127" i="10"/>
  <c r="D128" i="10"/>
  <c r="D129" i="10"/>
  <c r="D130" i="10"/>
  <c r="D131" i="10"/>
  <c r="D132" i="10"/>
  <c r="D133" i="10"/>
  <c r="D134" i="10"/>
  <c r="D135" i="10"/>
  <c r="D136" i="10"/>
  <c r="D137" i="10"/>
  <c r="D138" i="10"/>
  <c r="D139" i="10"/>
  <c r="D140" i="10"/>
  <c r="D141" i="10"/>
  <c r="D142" i="10"/>
  <c r="D143" i="10"/>
  <c r="D144" i="10"/>
  <c r="D145" i="10"/>
  <c r="D146" i="10"/>
  <c r="D147" i="10"/>
  <c r="D148" i="10"/>
  <c r="D149" i="10"/>
  <c r="D150" i="10"/>
  <c r="D151" i="10"/>
  <c r="D152" i="10"/>
  <c r="D153" i="10"/>
  <c r="D154" i="10"/>
  <c r="D155" i="10"/>
  <c r="D156" i="10"/>
  <c r="D157" i="10"/>
  <c r="D158" i="10"/>
  <c r="D159" i="10"/>
  <c r="D160" i="10"/>
  <c r="D161" i="10"/>
  <c r="D162" i="10"/>
  <c r="D163" i="10"/>
  <c r="D164" i="10"/>
  <c r="D165" i="10"/>
  <c r="D166" i="10"/>
  <c r="D167" i="10"/>
  <c r="D168" i="10"/>
  <c r="D169" i="10"/>
  <c r="D170" i="10"/>
  <c r="D171" i="10"/>
  <c r="D172" i="10"/>
  <c r="D173" i="10"/>
  <c r="D174" i="10"/>
  <c r="D175" i="10"/>
  <c r="D176" i="10"/>
  <c r="D177" i="10"/>
  <c r="D178" i="10"/>
  <c r="D179" i="10"/>
  <c r="D180" i="10"/>
  <c r="D181" i="10"/>
  <c r="D182" i="10"/>
  <c r="D183" i="10"/>
  <c r="D184" i="10"/>
  <c r="D185" i="10"/>
  <c r="D186" i="10"/>
  <c r="D187" i="10"/>
  <c r="D188" i="10"/>
  <c r="D189" i="10"/>
  <c r="D190" i="10"/>
  <c r="D191" i="10"/>
  <c r="D192" i="10"/>
  <c r="D193" i="10"/>
  <c r="D194" i="10"/>
  <c r="D195" i="10"/>
  <c r="D196" i="10"/>
  <c r="D197" i="10"/>
  <c r="D198" i="10"/>
  <c r="D199" i="10"/>
  <c r="D200" i="10"/>
  <c r="D201" i="10"/>
  <c r="D202" i="10"/>
  <c r="D203" i="10"/>
  <c r="D204" i="10"/>
  <c r="D205" i="10"/>
  <c r="D206" i="10"/>
  <c r="D207" i="10"/>
  <c r="D208" i="10"/>
  <c r="D209" i="10"/>
  <c r="D210" i="10"/>
  <c r="D211" i="10"/>
  <c r="D212" i="10"/>
  <c r="D213" i="10"/>
  <c r="D214" i="10"/>
  <c r="D215" i="10"/>
  <c r="D216" i="10"/>
  <c r="D217" i="10"/>
  <c r="D218" i="10"/>
  <c r="D219" i="10"/>
  <c r="D220" i="10"/>
  <c r="D221" i="10"/>
  <c r="D222" i="10"/>
  <c r="D223" i="10"/>
  <c r="D224" i="10"/>
  <c r="D225" i="10"/>
  <c r="D226" i="10"/>
  <c r="D227" i="10"/>
  <c r="D228" i="10"/>
  <c r="D229" i="10"/>
  <c r="D230" i="10"/>
  <c r="D231" i="10"/>
  <c r="D232" i="10"/>
  <c r="D233" i="10"/>
  <c r="D234" i="10"/>
  <c r="D235" i="10"/>
  <c r="D236" i="10"/>
  <c r="D237" i="10"/>
  <c r="D238" i="10"/>
  <c r="D239" i="10"/>
  <c r="D240" i="10"/>
  <c r="D241" i="10"/>
  <c r="D242" i="10"/>
  <c r="D243" i="10"/>
  <c r="D244" i="10"/>
  <c r="D245" i="10"/>
  <c r="D246" i="10"/>
  <c r="D247" i="10"/>
  <c r="D248" i="10"/>
  <c r="D249" i="10"/>
  <c r="D250" i="10"/>
  <c r="D251" i="10"/>
  <c r="D252" i="10"/>
  <c r="D253" i="10"/>
  <c r="D254" i="10"/>
  <c r="D255" i="10"/>
  <c r="D256" i="10"/>
  <c r="D257" i="10"/>
  <c r="D258" i="10"/>
  <c r="D259" i="10"/>
  <c r="D260" i="10"/>
  <c r="D261" i="10"/>
  <c r="D262" i="10"/>
  <c r="D263" i="10"/>
  <c r="D264" i="10"/>
  <c r="D265" i="10"/>
  <c r="D266" i="10"/>
  <c r="D267" i="10"/>
  <c r="D268" i="10"/>
  <c r="D269" i="10"/>
  <c r="D270" i="10"/>
  <c r="D271" i="10"/>
  <c r="D272" i="10"/>
  <c r="D273" i="10"/>
  <c r="D274" i="10"/>
  <c r="D275" i="10"/>
  <c r="D276" i="10"/>
  <c r="D277" i="10"/>
  <c r="D278" i="10"/>
  <c r="D279" i="10"/>
  <c r="D280" i="10"/>
  <c r="D281" i="10"/>
  <c r="D282" i="10"/>
  <c r="D283" i="10"/>
  <c r="D284" i="10"/>
  <c r="D285" i="10"/>
  <c r="D286" i="10"/>
  <c r="D287" i="10"/>
  <c r="D288" i="10"/>
  <c r="D289" i="10"/>
  <c r="D290" i="10"/>
  <c r="D291" i="10"/>
  <c r="D292" i="10"/>
  <c r="D293" i="10"/>
  <c r="D294" i="10"/>
  <c r="D295" i="10"/>
  <c r="D296" i="10"/>
  <c r="D297" i="10"/>
  <c r="D298" i="10"/>
  <c r="D299" i="10"/>
  <c r="D300" i="10"/>
  <c r="D310" i="10"/>
  <c r="P317" i="10"/>
  <c r="P316" i="10"/>
  <c r="L316" i="10"/>
  <c r="N316" i="10" s="1"/>
  <c r="P315" i="10"/>
  <c r="L315" i="10"/>
  <c r="N315" i="10" s="1"/>
  <c r="P314" i="10"/>
  <c r="L314" i="10"/>
  <c r="N314" i="10" s="1"/>
  <c r="P313" i="10"/>
  <c r="L313" i="10"/>
  <c r="N313" i="10" s="1"/>
  <c r="P312" i="10"/>
  <c r="P311" i="10"/>
  <c r="L311" i="10"/>
  <c r="N311" i="10" s="1"/>
  <c r="P310" i="10"/>
  <c r="L310" i="10"/>
  <c r="N310" i="10" s="1"/>
  <c r="F310" i="10"/>
  <c r="B310" i="10"/>
  <c r="P309" i="10"/>
  <c r="L309" i="10"/>
  <c r="N309" i="10" s="1"/>
  <c r="K309" i="10"/>
  <c r="F309" i="10"/>
  <c r="B309" i="10"/>
  <c r="D309" i="10" s="1"/>
  <c r="P308" i="10"/>
  <c r="L308" i="10"/>
  <c r="N308" i="10" s="1"/>
  <c r="K308" i="10"/>
  <c r="F308" i="10"/>
  <c r="B308" i="10"/>
  <c r="D308" i="10" s="1"/>
  <c r="P307" i="10"/>
  <c r="K307" i="10"/>
  <c r="F307" i="10"/>
  <c r="B307" i="10"/>
  <c r="D307" i="10" s="1"/>
  <c r="P306" i="10"/>
  <c r="K306" i="10"/>
  <c r="F306" i="10"/>
  <c r="B306" i="10"/>
  <c r="D306" i="10" s="1"/>
  <c r="P305" i="10"/>
  <c r="K305" i="10"/>
  <c r="F305" i="10"/>
  <c r="B305" i="10"/>
  <c r="D305" i="10" s="1"/>
  <c r="P304" i="10"/>
  <c r="K304" i="10"/>
  <c r="F304" i="10"/>
  <c r="B304" i="10"/>
  <c r="D304" i="10" s="1"/>
  <c r="P303" i="10"/>
  <c r="K303" i="10"/>
  <c r="F303" i="10"/>
  <c r="B303" i="10"/>
  <c r="D303" i="10" s="1"/>
  <c r="P302" i="10"/>
  <c r="K302" i="10"/>
  <c r="F302" i="10"/>
  <c r="B302" i="10"/>
  <c r="D302" i="10" s="1"/>
  <c r="P301" i="10"/>
  <c r="K301" i="10"/>
  <c r="F301" i="10"/>
  <c r="B301" i="10"/>
  <c r="D301" i="10" s="1"/>
  <c r="P300" i="10"/>
  <c r="K300" i="10"/>
  <c r="F300" i="10"/>
  <c r="P299" i="10"/>
  <c r="K299" i="10"/>
  <c r="F299" i="10"/>
  <c r="P298" i="10"/>
  <c r="K298" i="10"/>
  <c r="F298" i="10"/>
  <c r="P297" i="10"/>
  <c r="K297" i="10"/>
  <c r="F297" i="10"/>
  <c r="P296" i="10"/>
  <c r="K296" i="10"/>
  <c r="F296" i="10"/>
  <c r="P295" i="10"/>
  <c r="K295" i="10"/>
  <c r="F295" i="10"/>
  <c r="P294" i="10"/>
  <c r="K294" i="10"/>
  <c r="F294" i="10"/>
  <c r="P293" i="10"/>
  <c r="K293" i="10"/>
  <c r="F293" i="10"/>
  <c r="P292" i="10"/>
  <c r="K292" i="10"/>
  <c r="F292" i="10"/>
  <c r="P291" i="10"/>
  <c r="K291" i="10"/>
  <c r="F291" i="10"/>
  <c r="P290" i="10"/>
  <c r="K290" i="10"/>
  <c r="F290" i="10"/>
  <c r="P289" i="10"/>
  <c r="K289" i="10"/>
  <c r="F289" i="10"/>
  <c r="P288" i="10"/>
  <c r="K288" i="10"/>
  <c r="F288" i="10"/>
  <c r="P287" i="10"/>
  <c r="K287" i="10"/>
  <c r="F287" i="10"/>
  <c r="P286" i="10"/>
  <c r="K286" i="10"/>
  <c r="F286" i="10"/>
  <c r="P285" i="10"/>
  <c r="K285" i="10"/>
  <c r="F285" i="10"/>
  <c r="P284" i="10"/>
  <c r="K284" i="10"/>
  <c r="F284" i="10"/>
  <c r="P283" i="10"/>
  <c r="K283" i="10"/>
  <c r="F283" i="10"/>
  <c r="P282" i="10"/>
  <c r="K282" i="10"/>
  <c r="F282" i="10"/>
  <c r="P281" i="10"/>
  <c r="K281" i="10"/>
  <c r="F281" i="10"/>
  <c r="P280" i="10"/>
  <c r="K280" i="10"/>
  <c r="F280" i="10"/>
  <c r="P279" i="10"/>
  <c r="K279" i="10"/>
  <c r="F279" i="10"/>
  <c r="P278" i="10"/>
  <c r="K278" i="10"/>
  <c r="F278" i="10"/>
  <c r="P277" i="10"/>
  <c r="K277" i="10"/>
  <c r="F277" i="10"/>
  <c r="P276" i="10"/>
  <c r="K276" i="10"/>
  <c r="F276" i="10"/>
  <c r="P275" i="10"/>
  <c r="K275" i="10"/>
  <c r="F275" i="10"/>
  <c r="P274" i="10"/>
  <c r="K274" i="10"/>
  <c r="F274" i="10"/>
  <c r="P273" i="10"/>
  <c r="K273" i="10"/>
  <c r="F273" i="10"/>
  <c r="P272" i="10"/>
  <c r="K272" i="10"/>
  <c r="F272" i="10"/>
  <c r="P271" i="10"/>
  <c r="K271" i="10"/>
  <c r="F271" i="10"/>
  <c r="P270" i="10"/>
  <c r="K270" i="10"/>
  <c r="F270" i="10"/>
  <c r="P269" i="10"/>
  <c r="K269" i="10"/>
  <c r="F269" i="10"/>
  <c r="P268" i="10"/>
  <c r="K268" i="10"/>
  <c r="F268" i="10"/>
  <c r="P267" i="10"/>
  <c r="K267" i="10"/>
  <c r="F267" i="10"/>
  <c r="P266" i="10"/>
  <c r="K266" i="10"/>
  <c r="F266" i="10"/>
  <c r="P265" i="10"/>
  <c r="K265" i="10"/>
  <c r="F265" i="10"/>
  <c r="P264" i="10"/>
  <c r="K264" i="10"/>
  <c r="F264" i="10"/>
  <c r="P263" i="10"/>
  <c r="K263" i="10"/>
  <c r="F263" i="10"/>
  <c r="P262" i="10"/>
  <c r="K262" i="10"/>
  <c r="F262" i="10"/>
  <c r="P261" i="10"/>
  <c r="K261" i="10"/>
  <c r="G261" i="10"/>
  <c r="I261" i="10" s="1"/>
  <c r="F261" i="10"/>
  <c r="P260" i="10"/>
  <c r="K260" i="10"/>
  <c r="G260" i="10"/>
  <c r="I260" i="10" s="1"/>
  <c r="F260" i="10"/>
  <c r="P259" i="10"/>
  <c r="K259" i="10"/>
  <c r="G259" i="10"/>
  <c r="I259" i="10" s="1"/>
  <c r="F259" i="10"/>
  <c r="P258" i="10"/>
  <c r="K258" i="10"/>
  <c r="G258" i="10"/>
  <c r="I258" i="10" s="1"/>
  <c r="F258" i="10"/>
  <c r="P257" i="10"/>
  <c r="K257" i="10"/>
  <c r="G257" i="10"/>
  <c r="I257" i="10" s="1"/>
  <c r="F257" i="10"/>
  <c r="P256" i="10"/>
  <c r="K256" i="10"/>
  <c r="G256" i="10"/>
  <c r="I256" i="10" s="1"/>
  <c r="F256" i="10"/>
  <c r="P255" i="10"/>
  <c r="K255" i="10"/>
  <c r="G255" i="10"/>
  <c r="I255" i="10" s="1"/>
  <c r="F255" i="10"/>
  <c r="P254" i="10"/>
  <c r="K254" i="10"/>
  <c r="G254" i="10"/>
  <c r="I254" i="10" s="1"/>
  <c r="F254" i="10"/>
  <c r="P253" i="10"/>
  <c r="K253" i="10"/>
  <c r="G253" i="10"/>
  <c r="I253" i="10" s="1"/>
  <c r="F253" i="10"/>
  <c r="P252" i="10"/>
  <c r="K252" i="10"/>
  <c r="G252" i="10"/>
  <c r="I252" i="10" s="1"/>
  <c r="F252" i="10"/>
  <c r="P251" i="10"/>
  <c r="K251" i="10"/>
  <c r="F251" i="10"/>
  <c r="P250" i="10"/>
  <c r="K250" i="10"/>
  <c r="F250" i="10"/>
  <c r="P249" i="10"/>
  <c r="K249" i="10"/>
  <c r="F249" i="10"/>
  <c r="P248" i="10"/>
  <c r="K248" i="10"/>
  <c r="F248" i="10"/>
  <c r="P247" i="10"/>
  <c r="K247" i="10"/>
  <c r="F247" i="10"/>
  <c r="P246" i="10"/>
  <c r="K246" i="10"/>
  <c r="F246" i="10"/>
  <c r="P245" i="10"/>
  <c r="K245" i="10"/>
  <c r="F245" i="10"/>
  <c r="P244" i="10"/>
  <c r="K244" i="10"/>
  <c r="F244" i="10"/>
  <c r="P243" i="10"/>
  <c r="K243" i="10"/>
  <c r="F243" i="10"/>
  <c r="P242" i="10"/>
  <c r="K242" i="10"/>
  <c r="F242" i="10"/>
  <c r="P241" i="10"/>
  <c r="K241" i="10"/>
  <c r="F241" i="10"/>
  <c r="P240" i="10"/>
  <c r="K240" i="10"/>
  <c r="F240" i="10"/>
  <c r="P239" i="10"/>
  <c r="K239" i="10"/>
  <c r="F239" i="10"/>
  <c r="P238" i="10"/>
  <c r="K238" i="10"/>
  <c r="F238" i="10"/>
  <c r="P237" i="10"/>
  <c r="K237" i="10"/>
  <c r="F237" i="10"/>
  <c r="P236" i="10"/>
  <c r="K236" i="10"/>
  <c r="F236" i="10"/>
  <c r="P235" i="10"/>
  <c r="K235" i="10"/>
  <c r="F235" i="10"/>
  <c r="P234" i="10"/>
  <c r="K234" i="10"/>
  <c r="F234" i="10"/>
  <c r="P233" i="10"/>
  <c r="K233" i="10"/>
  <c r="F233" i="10"/>
  <c r="P232" i="10"/>
  <c r="K232" i="10"/>
  <c r="F232" i="10"/>
  <c r="P231" i="10"/>
  <c r="K231" i="10"/>
  <c r="F231" i="10"/>
  <c r="P230" i="10"/>
  <c r="K230" i="10"/>
  <c r="F230" i="10"/>
  <c r="P229" i="10"/>
  <c r="K229" i="10"/>
  <c r="F229" i="10"/>
  <c r="P228" i="10"/>
  <c r="K228" i="10"/>
  <c r="F228" i="10"/>
  <c r="P227" i="10"/>
  <c r="K227" i="10"/>
  <c r="F227" i="10"/>
  <c r="P226" i="10"/>
  <c r="K226" i="10"/>
  <c r="F226" i="10"/>
  <c r="P225" i="10"/>
  <c r="K225" i="10"/>
  <c r="F225" i="10"/>
  <c r="P224" i="10"/>
  <c r="K224" i="10"/>
  <c r="F224" i="10"/>
  <c r="P223" i="10"/>
  <c r="K223" i="10"/>
  <c r="F223" i="10"/>
  <c r="P222" i="10"/>
  <c r="K222" i="10"/>
  <c r="F222" i="10"/>
  <c r="P221" i="10"/>
  <c r="K221" i="10"/>
  <c r="F221" i="10"/>
  <c r="P220" i="10"/>
  <c r="K220" i="10"/>
  <c r="F220" i="10"/>
  <c r="P219" i="10"/>
  <c r="K219" i="10"/>
  <c r="F219" i="10"/>
  <c r="P218" i="10"/>
  <c r="K218" i="10"/>
  <c r="F218" i="10"/>
  <c r="P217" i="10"/>
  <c r="K217" i="10"/>
  <c r="F217" i="10"/>
  <c r="P216" i="10"/>
  <c r="K216" i="10"/>
  <c r="F216" i="10"/>
  <c r="P215" i="10"/>
  <c r="K215" i="10"/>
  <c r="F215" i="10"/>
  <c r="P214" i="10"/>
  <c r="K214" i="10"/>
  <c r="F214" i="10"/>
  <c r="P213" i="10"/>
  <c r="K213" i="10"/>
  <c r="F213" i="10"/>
  <c r="P212" i="10"/>
  <c r="K212" i="10"/>
  <c r="F212" i="10"/>
  <c r="P211" i="10"/>
  <c r="K211" i="10"/>
  <c r="F211" i="10"/>
  <c r="P210" i="10"/>
  <c r="K210" i="10"/>
  <c r="F210" i="10"/>
  <c r="P209" i="10"/>
  <c r="K209" i="10"/>
  <c r="F209" i="10"/>
  <c r="P208" i="10"/>
  <c r="K208" i="10"/>
  <c r="F208" i="10"/>
  <c r="P207" i="10"/>
  <c r="K207" i="10"/>
  <c r="F207" i="10"/>
  <c r="P206" i="10"/>
  <c r="K206" i="10"/>
  <c r="F206" i="10"/>
  <c r="P205" i="10"/>
  <c r="K205" i="10"/>
  <c r="F205" i="10"/>
  <c r="P204" i="10"/>
  <c r="K204" i="10"/>
  <c r="F204" i="10"/>
  <c r="P203" i="10"/>
  <c r="K203" i="10"/>
  <c r="F203" i="10"/>
  <c r="P202" i="10"/>
  <c r="K202" i="10"/>
  <c r="F202" i="10"/>
  <c r="P201" i="10"/>
  <c r="K201" i="10"/>
  <c r="F201" i="10"/>
  <c r="P200" i="10"/>
  <c r="K200" i="10"/>
  <c r="F200" i="10"/>
  <c r="P199" i="10"/>
  <c r="K199" i="10"/>
  <c r="F199" i="10"/>
  <c r="P198" i="10"/>
  <c r="K198" i="10"/>
  <c r="F198" i="10"/>
  <c r="P197" i="10"/>
  <c r="K197" i="10"/>
  <c r="F197" i="10"/>
  <c r="P196" i="10"/>
  <c r="K196" i="10"/>
  <c r="F196" i="10"/>
  <c r="P195" i="10"/>
  <c r="K195" i="10"/>
  <c r="F195" i="10"/>
  <c r="P194" i="10"/>
  <c r="K194" i="10"/>
  <c r="F194" i="10"/>
  <c r="P193" i="10"/>
  <c r="K193" i="10"/>
  <c r="F193" i="10"/>
  <c r="P192" i="10"/>
  <c r="K192" i="10"/>
  <c r="F192" i="10"/>
  <c r="P191" i="10"/>
  <c r="K191" i="10"/>
  <c r="F191" i="10"/>
  <c r="P190" i="10"/>
  <c r="K190" i="10"/>
  <c r="F190" i="10"/>
  <c r="P189" i="10"/>
  <c r="K189" i="10"/>
  <c r="F189" i="10"/>
  <c r="P188" i="10"/>
  <c r="K188" i="10"/>
  <c r="F188" i="10"/>
  <c r="P187" i="10"/>
  <c r="K187" i="10"/>
  <c r="F187" i="10"/>
  <c r="P186" i="10"/>
  <c r="K186" i="10"/>
  <c r="F186" i="10"/>
  <c r="P185" i="10"/>
  <c r="K185" i="10"/>
  <c r="F185" i="10"/>
  <c r="P184" i="10"/>
  <c r="K184" i="10"/>
  <c r="F184" i="10"/>
  <c r="P183" i="10"/>
  <c r="K183" i="10"/>
  <c r="F183" i="10"/>
  <c r="P182" i="10"/>
  <c r="K182" i="10"/>
  <c r="F182" i="10"/>
  <c r="P181" i="10"/>
  <c r="K181" i="10"/>
  <c r="F181" i="10"/>
  <c r="P180" i="10"/>
  <c r="K180" i="10"/>
  <c r="F180" i="10"/>
  <c r="P179" i="10"/>
  <c r="K179" i="10"/>
  <c r="F179" i="10"/>
  <c r="P178" i="10"/>
  <c r="K178" i="10"/>
  <c r="F178" i="10"/>
  <c r="P177" i="10"/>
  <c r="K177" i="10"/>
  <c r="F177" i="10"/>
  <c r="P176" i="10"/>
  <c r="K176" i="10"/>
  <c r="F176" i="10"/>
  <c r="P175" i="10"/>
  <c r="K175" i="10"/>
  <c r="F175" i="10"/>
  <c r="P174" i="10"/>
  <c r="K174" i="10"/>
  <c r="F174" i="10"/>
  <c r="P173" i="10"/>
  <c r="K173" i="10"/>
  <c r="F173" i="10"/>
  <c r="P172" i="10"/>
  <c r="K172" i="10"/>
  <c r="F172" i="10"/>
  <c r="P171" i="10"/>
  <c r="K171" i="10"/>
  <c r="F171" i="10"/>
  <c r="P170" i="10"/>
  <c r="K170" i="10"/>
  <c r="F170" i="10"/>
  <c r="P169" i="10"/>
  <c r="K169" i="10"/>
  <c r="F169" i="10"/>
  <c r="P168" i="10"/>
  <c r="K168" i="10"/>
  <c r="F168" i="10"/>
  <c r="P167" i="10"/>
  <c r="K167" i="10"/>
  <c r="F167" i="10"/>
  <c r="P166" i="10"/>
  <c r="K166" i="10"/>
  <c r="F166" i="10"/>
  <c r="P165" i="10"/>
  <c r="K165" i="10"/>
  <c r="F165" i="10"/>
  <c r="P164" i="10"/>
  <c r="K164" i="10"/>
  <c r="F164" i="10"/>
  <c r="P163" i="10"/>
  <c r="K163" i="10"/>
  <c r="F163" i="10"/>
  <c r="P162" i="10"/>
  <c r="K162" i="10"/>
  <c r="F162" i="10"/>
  <c r="P161" i="10"/>
  <c r="K161" i="10"/>
  <c r="F161" i="10"/>
  <c r="P160" i="10"/>
  <c r="K160" i="10"/>
  <c r="F160" i="10"/>
  <c r="P159" i="10"/>
  <c r="K159" i="10"/>
  <c r="F159" i="10"/>
  <c r="P158" i="10"/>
  <c r="K158" i="10"/>
  <c r="F158" i="10"/>
  <c r="P157" i="10"/>
  <c r="K157" i="10"/>
  <c r="F157" i="10"/>
  <c r="P156" i="10"/>
  <c r="K156" i="10"/>
  <c r="F156" i="10"/>
  <c r="P155" i="10"/>
  <c r="K155" i="10"/>
  <c r="F155" i="10"/>
  <c r="P154" i="10"/>
  <c r="K154" i="10"/>
  <c r="F154" i="10"/>
  <c r="P153" i="10"/>
  <c r="K153" i="10"/>
  <c r="F153" i="10"/>
  <c r="P152" i="10"/>
  <c r="K152" i="10"/>
  <c r="F152" i="10"/>
  <c r="P151" i="10"/>
  <c r="K151" i="10"/>
  <c r="F151" i="10"/>
  <c r="P150" i="10"/>
  <c r="K150" i="10"/>
  <c r="F150" i="10"/>
  <c r="P149" i="10"/>
  <c r="K149" i="10"/>
  <c r="F149" i="10"/>
  <c r="P148" i="10"/>
  <c r="K148" i="10"/>
  <c r="F148" i="10"/>
  <c r="P147" i="10"/>
  <c r="K147" i="10"/>
  <c r="F147" i="10"/>
  <c r="P146" i="10"/>
  <c r="K146" i="10"/>
  <c r="F146" i="10"/>
  <c r="P145" i="10"/>
  <c r="K145" i="10"/>
  <c r="F145" i="10"/>
  <c r="P144" i="10"/>
  <c r="K144" i="10"/>
  <c r="F144" i="10"/>
  <c r="P143" i="10"/>
  <c r="K143" i="10"/>
  <c r="F143" i="10"/>
  <c r="P142" i="10"/>
  <c r="K142" i="10"/>
  <c r="F142" i="10"/>
  <c r="P141" i="10"/>
  <c r="K141" i="10"/>
  <c r="F141" i="10"/>
  <c r="P140" i="10"/>
  <c r="K140" i="10"/>
  <c r="F140" i="10"/>
  <c r="P139" i="10"/>
  <c r="K139" i="10"/>
  <c r="F139" i="10"/>
  <c r="P138" i="10"/>
  <c r="K138" i="10"/>
  <c r="F138" i="10"/>
  <c r="P137" i="10"/>
  <c r="K137" i="10"/>
  <c r="F137" i="10"/>
  <c r="P136" i="10"/>
  <c r="K136" i="10"/>
  <c r="F136" i="10"/>
  <c r="P135" i="10"/>
  <c r="K135" i="10"/>
  <c r="F135" i="10"/>
  <c r="P134" i="10"/>
  <c r="K134" i="10"/>
  <c r="F134" i="10"/>
  <c r="P133" i="10"/>
  <c r="K133" i="10"/>
  <c r="F133" i="10"/>
  <c r="P132" i="10"/>
  <c r="K132" i="10"/>
  <c r="F132" i="10"/>
  <c r="P131" i="10"/>
  <c r="K131" i="10"/>
  <c r="F131" i="10"/>
  <c r="P130" i="10"/>
  <c r="K130" i="10"/>
  <c r="F130" i="10"/>
  <c r="P129" i="10"/>
  <c r="K129" i="10"/>
  <c r="F129" i="10"/>
  <c r="P128" i="10"/>
  <c r="K128" i="10"/>
  <c r="F128" i="10"/>
  <c r="V127" i="10"/>
  <c r="P127" i="10"/>
  <c r="K127" i="10"/>
  <c r="F127" i="10"/>
  <c r="V126" i="10"/>
  <c r="P126" i="10"/>
  <c r="K126" i="10"/>
  <c r="F126" i="10"/>
  <c r="V125" i="10"/>
  <c r="P125" i="10"/>
  <c r="K125" i="10"/>
  <c r="F125" i="10"/>
  <c r="V124" i="10"/>
  <c r="P124" i="10"/>
  <c r="K124" i="10"/>
  <c r="F124" i="10"/>
  <c r="V123" i="10"/>
  <c r="P123" i="10"/>
  <c r="K123" i="10"/>
  <c r="F123" i="10"/>
  <c r="V122" i="10"/>
  <c r="P122" i="10"/>
  <c r="K122" i="10"/>
  <c r="F122" i="10"/>
  <c r="V121" i="10"/>
  <c r="P121" i="10"/>
  <c r="K121" i="10"/>
  <c r="F121" i="10"/>
  <c r="V120" i="10"/>
  <c r="P120" i="10"/>
  <c r="K120" i="10"/>
  <c r="F120" i="10"/>
  <c r="V119" i="10"/>
  <c r="P119" i="10"/>
  <c r="K119" i="10"/>
  <c r="F119" i="10"/>
  <c r="V118" i="10"/>
  <c r="P118" i="10"/>
  <c r="K118" i="10"/>
  <c r="F118" i="10"/>
  <c r="V117" i="10"/>
  <c r="P117" i="10"/>
  <c r="K117" i="10"/>
  <c r="F117" i="10"/>
  <c r="V116" i="10"/>
  <c r="P116" i="10"/>
  <c r="K116" i="10"/>
  <c r="F116" i="10"/>
  <c r="V115" i="10"/>
  <c r="P115" i="10"/>
  <c r="K115" i="10"/>
  <c r="F115" i="10"/>
  <c r="V114" i="10"/>
  <c r="P114" i="10"/>
  <c r="K114" i="10"/>
  <c r="F114" i="10"/>
  <c r="V113" i="10"/>
  <c r="P113" i="10"/>
  <c r="K113" i="10"/>
  <c r="F113" i="10"/>
  <c r="V112" i="10"/>
  <c r="P112" i="10"/>
  <c r="K112" i="10"/>
  <c r="F112" i="10"/>
  <c r="V111" i="10"/>
  <c r="P111" i="10"/>
  <c r="K111" i="10"/>
  <c r="F111" i="10"/>
  <c r="V110" i="10"/>
  <c r="P110" i="10"/>
  <c r="K110" i="10"/>
  <c r="F110" i="10"/>
  <c r="V109" i="10"/>
  <c r="P109" i="10"/>
  <c r="K109" i="10"/>
  <c r="F109" i="10"/>
  <c r="V108" i="10"/>
  <c r="P108" i="10"/>
  <c r="K108" i="10"/>
  <c r="F108" i="10"/>
  <c r="V107" i="10"/>
  <c r="P107" i="10"/>
  <c r="K107" i="10"/>
  <c r="F107" i="10"/>
  <c r="V106" i="10"/>
  <c r="P106" i="10"/>
  <c r="K106" i="10"/>
  <c r="F106" i="10"/>
  <c r="V105" i="10"/>
  <c r="P105" i="10"/>
  <c r="K105" i="10"/>
  <c r="F105" i="10"/>
  <c r="V104" i="10"/>
  <c r="P104" i="10"/>
  <c r="K104" i="10"/>
  <c r="F104" i="10"/>
  <c r="V103" i="10"/>
  <c r="P103" i="10"/>
  <c r="K103" i="10"/>
  <c r="F103" i="10"/>
  <c r="V102" i="10"/>
  <c r="P102" i="10"/>
  <c r="K102" i="10"/>
  <c r="F102" i="10"/>
  <c r="V101" i="10"/>
  <c r="P101" i="10"/>
  <c r="K101" i="10"/>
  <c r="F101" i="10"/>
  <c r="V100" i="10"/>
  <c r="P100" i="10"/>
  <c r="K100" i="10"/>
  <c r="F100" i="10"/>
  <c r="V99" i="10"/>
  <c r="P99" i="10"/>
  <c r="K99" i="10"/>
  <c r="F99" i="10"/>
  <c r="V98" i="10"/>
  <c r="P98" i="10"/>
  <c r="K98" i="10"/>
  <c r="F98" i="10"/>
  <c r="V97" i="10"/>
  <c r="P97" i="10"/>
  <c r="K97" i="10"/>
  <c r="F97" i="10"/>
  <c r="V96" i="10"/>
  <c r="P96" i="10"/>
  <c r="K96" i="10"/>
  <c r="F96" i="10"/>
  <c r="V95" i="10"/>
  <c r="P95" i="10"/>
  <c r="K95" i="10"/>
  <c r="F95" i="10"/>
  <c r="V94" i="10"/>
  <c r="P94" i="10"/>
  <c r="K94" i="10"/>
  <c r="F94" i="10"/>
  <c r="V93" i="10"/>
  <c r="P93" i="10"/>
  <c r="K93" i="10"/>
  <c r="F93" i="10"/>
  <c r="V92" i="10"/>
  <c r="P92" i="10"/>
  <c r="K92" i="10"/>
  <c r="F92" i="10"/>
  <c r="V91" i="10"/>
  <c r="P91" i="10"/>
  <c r="K91" i="10"/>
  <c r="F91" i="10"/>
  <c r="V90" i="10"/>
  <c r="P90" i="10"/>
  <c r="K90" i="10"/>
  <c r="F90" i="10"/>
  <c r="B90" i="10"/>
  <c r="V89" i="10"/>
  <c r="P89" i="10"/>
  <c r="K89" i="10"/>
  <c r="F89" i="10"/>
  <c r="V88" i="10"/>
  <c r="P88" i="10"/>
  <c r="K88" i="10"/>
  <c r="F88" i="10"/>
  <c r="V87" i="10"/>
  <c r="P87" i="10"/>
  <c r="K87" i="10"/>
  <c r="F87" i="10"/>
  <c r="V86" i="10"/>
  <c r="P86" i="10"/>
  <c r="K86" i="10"/>
  <c r="F86" i="10"/>
  <c r="V85" i="10"/>
  <c r="P85" i="10"/>
  <c r="K85" i="10"/>
  <c r="F85" i="10"/>
  <c r="V84" i="10"/>
  <c r="P84" i="10"/>
  <c r="K84" i="10"/>
  <c r="F84" i="10"/>
  <c r="V83" i="10"/>
  <c r="P83" i="10"/>
  <c r="K83" i="10"/>
  <c r="F83" i="10"/>
  <c r="V82" i="10"/>
  <c r="P82" i="10"/>
  <c r="K82" i="10"/>
  <c r="F82" i="10"/>
  <c r="V81" i="10"/>
  <c r="P81" i="10"/>
  <c r="K81" i="10"/>
  <c r="F81" i="10"/>
  <c r="B81" i="10"/>
  <c r="D81" i="10" s="1"/>
  <c r="V80" i="10"/>
  <c r="P80" i="10"/>
  <c r="K80" i="10"/>
  <c r="F80" i="10"/>
  <c r="V79" i="10"/>
  <c r="P79" i="10"/>
  <c r="K79" i="10"/>
  <c r="F79" i="10"/>
  <c r="V78" i="10"/>
  <c r="P78" i="10"/>
  <c r="K78" i="10"/>
  <c r="F78" i="10"/>
  <c r="B78" i="10"/>
  <c r="V77" i="10"/>
  <c r="P77" i="10"/>
  <c r="K77" i="10"/>
  <c r="F77" i="10"/>
  <c r="V76" i="10"/>
  <c r="P76" i="10"/>
  <c r="K76" i="10"/>
  <c r="F76" i="10"/>
  <c r="V75" i="10"/>
  <c r="P75" i="10"/>
  <c r="K75" i="10"/>
  <c r="F75" i="10"/>
  <c r="V74" i="10"/>
  <c r="Q74" i="10"/>
  <c r="S74" i="10" s="1"/>
  <c r="P74" i="10"/>
  <c r="K74" i="10"/>
  <c r="F74" i="10"/>
  <c r="V73" i="10"/>
  <c r="P73" i="10"/>
  <c r="K73" i="10"/>
  <c r="F73" i="10"/>
  <c r="V72" i="10"/>
  <c r="P72" i="10"/>
  <c r="K72" i="10"/>
  <c r="F72" i="10"/>
  <c r="V71" i="10"/>
  <c r="P71" i="10"/>
  <c r="K71" i="10"/>
  <c r="F71" i="10"/>
  <c r="V70" i="10"/>
  <c r="P70" i="10"/>
  <c r="K70" i="10"/>
  <c r="F70" i="10"/>
  <c r="V69" i="10"/>
  <c r="P69" i="10"/>
  <c r="K69" i="10"/>
  <c r="F69" i="10"/>
  <c r="B69" i="10"/>
  <c r="V68" i="10"/>
  <c r="P68" i="10"/>
  <c r="K68" i="10"/>
  <c r="F68" i="10"/>
  <c r="V67" i="10"/>
  <c r="P67" i="10"/>
  <c r="K67" i="10"/>
  <c r="F67" i="10"/>
  <c r="V66" i="10"/>
  <c r="P66" i="10"/>
  <c r="K66" i="10"/>
  <c r="F66" i="10"/>
  <c r="V65" i="10"/>
  <c r="P65" i="10"/>
  <c r="K65" i="10"/>
  <c r="F65" i="10"/>
  <c r="V64" i="10"/>
  <c r="P64" i="10"/>
  <c r="K64" i="10"/>
  <c r="F64" i="10"/>
  <c r="V63" i="10"/>
  <c r="P63" i="10"/>
  <c r="K63" i="10"/>
  <c r="F63" i="10"/>
  <c r="V62" i="10"/>
  <c r="P62" i="10"/>
  <c r="K62" i="10"/>
  <c r="F62" i="10"/>
  <c r="V61" i="10"/>
  <c r="P61" i="10"/>
  <c r="K61" i="10"/>
  <c r="F61" i="10"/>
  <c r="V60" i="10"/>
  <c r="P60" i="10"/>
  <c r="K60" i="10"/>
  <c r="F60" i="10"/>
  <c r="V59" i="10"/>
  <c r="P59" i="10"/>
  <c r="K59" i="10"/>
  <c r="F59" i="10"/>
  <c r="V58" i="10"/>
  <c r="P58" i="10"/>
  <c r="K58" i="10"/>
  <c r="F58" i="10"/>
  <c r="V57" i="10"/>
  <c r="P57" i="10"/>
  <c r="K57" i="10"/>
  <c r="F57" i="10"/>
  <c r="V56" i="10"/>
  <c r="P56" i="10"/>
  <c r="K56" i="10"/>
  <c r="F56" i="10"/>
  <c r="V55" i="10"/>
  <c r="P55" i="10"/>
  <c r="K55" i="10"/>
  <c r="F55" i="10"/>
  <c r="V54" i="10"/>
  <c r="P54" i="10"/>
  <c r="K54" i="10"/>
  <c r="F54" i="10"/>
  <c r="V53" i="10"/>
  <c r="P53" i="10"/>
  <c r="K53" i="10"/>
  <c r="F53" i="10"/>
  <c r="V52" i="10"/>
  <c r="P52" i="10"/>
  <c r="K52" i="10"/>
  <c r="F52" i="10"/>
  <c r="V51" i="10"/>
  <c r="P51" i="10"/>
  <c r="K51" i="10"/>
  <c r="F51" i="10"/>
  <c r="V50" i="10"/>
  <c r="P50" i="10"/>
  <c r="K50" i="10"/>
  <c r="F50" i="10"/>
  <c r="V49" i="10"/>
  <c r="P49" i="10"/>
  <c r="K49" i="10"/>
  <c r="F49" i="10"/>
  <c r="V48" i="10"/>
  <c r="P48" i="10"/>
  <c r="K48" i="10"/>
  <c r="F48" i="10"/>
  <c r="V47" i="10"/>
  <c r="P47" i="10"/>
  <c r="K47" i="10"/>
  <c r="F47" i="10"/>
  <c r="V46" i="10"/>
  <c r="P46" i="10"/>
  <c r="K46" i="10"/>
  <c r="F46" i="10"/>
  <c r="V45" i="10"/>
  <c r="P45" i="10"/>
  <c r="K45" i="10"/>
  <c r="F45" i="10"/>
  <c r="V44" i="10"/>
  <c r="P44" i="10"/>
  <c r="K44" i="10"/>
  <c r="F44" i="10"/>
  <c r="V43" i="10"/>
  <c r="P43" i="10"/>
  <c r="K43" i="10"/>
  <c r="F43" i="10"/>
  <c r="V42" i="10"/>
  <c r="P42" i="10"/>
  <c r="K42" i="10"/>
  <c r="F42" i="10"/>
  <c r="V41" i="10"/>
  <c r="P41" i="10"/>
  <c r="K41" i="10"/>
  <c r="F41" i="10"/>
  <c r="V40" i="10"/>
  <c r="P40" i="10"/>
  <c r="K40" i="10"/>
  <c r="F40" i="10"/>
  <c r="V39" i="10"/>
  <c r="P39" i="10"/>
  <c r="K39" i="10"/>
  <c r="F39" i="10"/>
  <c r="V38" i="10"/>
  <c r="P38" i="10"/>
  <c r="K38" i="10"/>
  <c r="F38" i="10"/>
  <c r="B38" i="10"/>
  <c r="D38" i="10" s="1"/>
  <c r="V37" i="10"/>
  <c r="P37" i="10"/>
  <c r="K37" i="10"/>
  <c r="F37" i="10"/>
  <c r="B37" i="10"/>
  <c r="D37" i="10" s="1"/>
  <c r="V36" i="10"/>
  <c r="P36" i="10"/>
  <c r="K36" i="10"/>
  <c r="F36" i="10"/>
  <c r="B36" i="10"/>
  <c r="D36" i="10" s="1"/>
  <c r="V35" i="10"/>
  <c r="P35" i="10"/>
  <c r="K35" i="10"/>
  <c r="F35" i="10"/>
  <c r="B35" i="10"/>
  <c r="D35" i="10" s="1"/>
  <c r="V34" i="10"/>
  <c r="P34" i="10"/>
  <c r="K34" i="10"/>
  <c r="F34" i="10"/>
  <c r="B34" i="10"/>
  <c r="D34" i="10" s="1"/>
  <c r="V33" i="10"/>
  <c r="P33" i="10"/>
  <c r="K33" i="10"/>
  <c r="F33" i="10"/>
  <c r="B33" i="10"/>
  <c r="D33" i="10" s="1"/>
  <c r="V32" i="10"/>
  <c r="P32" i="10"/>
  <c r="K32" i="10"/>
  <c r="F32" i="10"/>
  <c r="B32" i="10"/>
  <c r="D32" i="10" s="1"/>
  <c r="V31" i="10"/>
  <c r="P31" i="10"/>
  <c r="K31" i="10"/>
  <c r="F31" i="10"/>
  <c r="B31" i="10"/>
  <c r="D31" i="10" s="1"/>
  <c r="V30" i="10"/>
  <c r="P30" i="10"/>
  <c r="K30" i="10"/>
  <c r="F30" i="10"/>
  <c r="B30" i="10"/>
  <c r="D30" i="10" s="1"/>
  <c r="V29" i="10"/>
  <c r="P29" i="10"/>
  <c r="K29" i="10"/>
  <c r="F29" i="10"/>
  <c r="B29" i="10"/>
  <c r="D29" i="10" s="1"/>
  <c r="V28" i="10"/>
  <c r="P28" i="10"/>
  <c r="K28" i="10"/>
  <c r="F28" i="10"/>
  <c r="B28" i="10"/>
  <c r="D28" i="10" s="1"/>
  <c r="V27" i="10"/>
  <c r="P27" i="10"/>
  <c r="K27" i="10"/>
  <c r="F27" i="10"/>
  <c r="B27" i="10"/>
  <c r="D27" i="10" s="1"/>
  <c r="V26" i="10"/>
  <c r="P26" i="10"/>
  <c r="K26" i="10"/>
  <c r="F26" i="10"/>
  <c r="B26" i="10"/>
  <c r="D26" i="10" s="1"/>
  <c r="V25" i="10"/>
  <c r="P25" i="10"/>
  <c r="K25" i="10"/>
  <c r="G25" i="10"/>
  <c r="I25" i="10" s="1"/>
  <c r="F25" i="10"/>
  <c r="B25" i="10"/>
  <c r="D25" i="10" s="1"/>
  <c r="V24" i="10"/>
  <c r="Q24" i="10"/>
  <c r="S24" i="10" s="1"/>
  <c r="P24" i="10"/>
  <c r="K24" i="10"/>
  <c r="G24" i="10"/>
  <c r="I24" i="10" s="1"/>
  <c r="F24" i="10"/>
  <c r="B24" i="10"/>
  <c r="D24" i="10" s="1"/>
  <c r="V23" i="10"/>
  <c r="Q23" i="10"/>
  <c r="S23" i="10" s="1"/>
  <c r="P23" i="10"/>
  <c r="L23" i="10"/>
  <c r="N23" i="10" s="1"/>
  <c r="K23" i="10"/>
  <c r="G23" i="10"/>
  <c r="I23" i="10" s="1"/>
  <c r="F23" i="10"/>
  <c r="B23" i="10"/>
  <c r="D23" i="10" s="1"/>
  <c r="V22" i="10"/>
  <c r="Q22" i="10"/>
  <c r="S22" i="10" s="1"/>
  <c r="P22" i="10"/>
  <c r="L22" i="10"/>
  <c r="N22" i="10" s="1"/>
  <c r="K22" i="10"/>
  <c r="G22" i="10"/>
  <c r="I22" i="10" s="1"/>
  <c r="F22" i="10"/>
  <c r="B22" i="10"/>
  <c r="D22" i="10" s="1"/>
  <c r="V21" i="10"/>
  <c r="Q21" i="10"/>
  <c r="S21" i="10" s="1"/>
  <c r="P21" i="10"/>
  <c r="L21" i="10"/>
  <c r="N21" i="10" s="1"/>
  <c r="K21" i="10"/>
  <c r="G21" i="10"/>
  <c r="I21" i="10" s="1"/>
  <c r="F21" i="10"/>
  <c r="B21" i="10"/>
  <c r="D21" i="10" s="1"/>
  <c r="V20" i="10"/>
  <c r="Q20" i="10"/>
  <c r="S20" i="10" s="1"/>
  <c r="P20" i="10"/>
  <c r="L20" i="10"/>
  <c r="N20" i="10" s="1"/>
  <c r="K20" i="10"/>
  <c r="G20" i="10"/>
  <c r="I20" i="10" s="1"/>
  <c r="F20" i="10"/>
  <c r="B20" i="10"/>
  <c r="D20" i="10" s="1"/>
  <c r="V19" i="10"/>
  <c r="Q19" i="10"/>
  <c r="S19" i="10" s="1"/>
  <c r="P19" i="10"/>
  <c r="L19" i="10"/>
  <c r="N19" i="10" s="1"/>
  <c r="K19" i="10"/>
  <c r="F19" i="10"/>
  <c r="B19" i="10"/>
  <c r="D19" i="10" s="1"/>
  <c r="V18" i="10"/>
  <c r="Q18" i="10"/>
  <c r="S18" i="10" s="1"/>
  <c r="P18" i="10"/>
  <c r="L18" i="10"/>
  <c r="N18" i="10" s="1"/>
  <c r="K18" i="10"/>
  <c r="G18" i="10"/>
  <c r="I18" i="10" s="1"/>
  <c r="F18" i="10"/>
  <c r="B18" i="10"/>
  <c r="D18" i="10" s="1"/>
  <c r="V17" i="10"/>
  <c r="Q17" i="10"/>
  <c r="P17" i="10"/>
  <c r="L17" i="10"/>
  <c r="N17" i="10" s="1"/>
  <c r="K17" i="10"/>
  <c r="G17" i="10"/>
  <c r="I17" i="10" s="1"/>
  <c r="F17" i="10"/>
  <c r="B17" i="10"/>
  <c r="D17" i="10" s="1"/>
  <c r="V16" i="10"/>
  <c r="P16" i="10"/>
  <c r="L16" i="10"/>
  <c r="N16" i="10" s="1"/>
  <c r="K16" i="10"/>
  <c r="F16" i="10"/>
  <c r="B16" i="10"/>
  <c r="D16" i="10" s="1"/>
  <c r="V15" i="10"/>
  <c r="Q15" i="10"/>
  <c r="S15" i="10" s="1"/>
  <c r="P15" i="10"/>
  <c r="L15" i="10"/>
  <c r="N15" i="10" s="1"/>
  <c r="K15" i="10"/>
  <c r="G15" i="10"/>
  <c r="I15" i="10" s="1"/>
  <c r="F15" i="10"/>
  <c r="B15" i="10"/>
  <c r="D15" i="10" s="1"/>
  <c r="V14" i="10"/>
  <c r="Q14" i="10"/>
  <c r="S14" i="10" s="1"/>
  <c r="P14" i="10"/>
  <c r="L14" i="10"/>
  <c r="N14" i="10" s="1"/>
  <c r="K14" i="10"/>
  <c r="G14" i="10"/>
  <c r="I14" i="10" s="1"/>
  <c r="F14" i="10"/>
  <c r="B14" i="10"/>
  <c r="D14" i="10" s="1"/>
  <c r="V13" i="10"/>
  <c r="P13" i="10"/>
  <c r="L13" i="10"/>
  <c r="N13" i="10" s="1"/>
  <c r="K13" i="10"/>
  <c r="G13" i="10"/>
  <c r="I13" i="10" s="1"/>
  <c r="F13" i="10"/>
  <c r="B13" i="10"/>
  <c r="D13" i="10" s="1"/>
  <c r="V12" i="10"/>
  <c r="Q12" i="10"/>
  <c r="S12" i="10" s="1"/>
  <c r="P12" i="10"/>
  <c r="L12" i="10"/>
  <c r="N12" i="10" s="1"/>
  <c r="K12" i="10"/>
  <c r="G12" i="10"/>
  <c r="I12" i="10" s="1"/>
  <c r="F12" i="10"/>
  <c r="B12" i="10"/>
  <c r="D12" i="10" s="1"/>
  <c r="V11" i="10"/>
  <c r="Q11" i="10"/>
  <c r="S11" i="10" s="1"/>
  <c r="P11" i="10"/>
  <c r="L11" i="10"/>
  <c r="N11" i="10" s="1"/>
  <c r="K11" i="10"/>
  <c r="G11" i="10"/>
  <c r="I11" i="10" s="1"/>
  <c r="F11" i="10"/>
  <c r="B11" i="10"/>
  <c r="D11" i="10" s="1"/>
  <c r="V10" i="10"/>
  <c r="Q10" i="10"/>
  <c r="S10" i="10" s="1"/>
  <c r="P10" i="10"/>
  <c r="L10" i="10"/>
  <c r="N10" i="10" s="1"/>
  <c r="K10" i="10"/>
  <c r="G10" i="10"/>
  <c r="I10" i="10" s="1"/>
  <c r="F10" i="10"/>
  <c r="B10" i="10"/>
  <c r="D10" i="10" s="1"/>
  <c r="V9" i="10"/>
  <c r="Q9" i="10"/>
  <c r="S9" i="10" s="1"/>
  <c r="P9" i="10"/>
  <c r="L9" i="10"/>
  <c r="N9" i="10" s="1"/>
  <c r="K9" i="10"/>
  <c r="F9" i="10"/>
  <c r="B9" i="10"/>
  <c r="V8" i="10"/>
  <c r="Q8" i="10"/>
  <c r="S8" i="10" s="1"/>
  <c r="P8" i="10"/>
  <c r="L8" i="10"/>
  <c r="N8" i="10" s="1"/>
  <c r="F8" i="10"/>
  <c r="B8" i="10"/>
  <c r="D8" i="10" s="1"/>
  <c r="V7" i="10"/>
  <c r="Q7" i="10"/>
  <c r="S7" i="10" s="1"/>
  <c r="P7" i="10"/>
  <c r="L7" i="10"/>
  <c r="N7" i="10" s="1"/>
  <c r="F7" i="10"/>
  <c r="B7" i="10"/>
  <c r="D7" i="10" s="1"/>
  <c r="P6" i="10"/>
  <c r="L6" i="10"/>
  <c r="N6" i="10" s="1"/>
  <c r="F6" i="10"/>
  <c r="B6" i="10"/>
  <c r="D6" i="10" s="1"/>
  <c r="F5" i="10"/>
  <c r="B5" i="10"/>
  <c r="D5" i="10" s="1"/>
  <c r="F4" i="10"/>
  <c r="B4" i="10"/>
  <c r="D4" i="10" s="1"/>
  <c r="F3" i="10"/>
  <c r="B3" i="10"/>
  <c r="D3" i="10" s="1"/>
  <c r="F2" i="10"/>
  <c r="B2" i="10"/>
  <c r="D2" i="10" s="1"/>
  <c r="M7" i="9"/>
  <c r="M8" i="9"/>
  <c r="M9" i="9"/>
  <c r="M10" i="9"/>
  <c r="M11" i="9"/>
  <c r="M12" i="9"/>
  <c r="M13" i="9"/>
  <c r="M14" i="9"/>
  <c r="M15" i="9"/>
  <c r="M16" i="9"/>
  <c r="M17" i="9"/>
  <c r="M18" i="9"/>
  <c r="M19" i="9"/>
  <c r="M20" i="9"/>
  <c r="M21" i="9"/>
  <c r="M22" i="9"/>
  <c r="M23" i="9"/>
  <c r="M24" i="9"/>
  <c r="M25" i="9"/>
  <c r="M26" i="9"/>
  <c r="M27" i="9"/>
  <c r="M28" i="9"/>
  <c r="M29" i="9"/>
  <c r="M30" i="9"/>
  <c r="M31" i="9"/>
  <c r="M32" i="9"/>
  <c r="M33" i="9"/>
  <c r="M34" i="9"/>
  <c r="M35" i="9"/>
  <c r="M36" i="9"/>
  <c r="M37" i="9"/>
  <c r="M38" i="9"/>
  <c r="M39" i="9"/>
  <c r="M40" i="9"/>
  <c r="M41" i="9"/>
  <c r="M42" i="9"/>
  <c r="M43" i="9"/>
  <c r="M44" i="9"/>
  <c r="M45" i="9"/>
  <c r="M46" i="9"/>
  <c r="M47" i="9"/>
  <c r="M48" i="9"/>
  <c r="M49" i="9"/>
  <c r="M50" i="9"/>
  <c r="M51" i="9"/>
  <c r="M52" i="9"/>
  <c r="M53" i="9"/>
  <c r="M54" i="9"/>
  <c r="M55" i="9"/>
  <c r="M56" i="9"/>
  <c r="M57" i="9"/>
  <c r="M58" i="9"/>
  <c r="M59" i="9"/>
  <c r="M60" i="9"/>
  <c r="M61" i="9"/>
  <c r="M62" i="9"/>
  <c r="M63" i="9"/>
  <c r="M64" i="9"/>
  <c r="M65" i="9"/>
  <c r="M66" i="9"/>
  <c r="M67" i="9"/>
  <c r="M68" i="9"/>
  <c r="M69" i="9"/>
  <c r="M70" i="9"/>
  <c r="M71" i="9"/>
  <c r="M72" i="9"/>
  <c r="M73" i="9"/>
  <c r="M74" i="9"/>
  <c r="M75" i="9"/>
  <c r="M76" i="9"/>
  <c r="M77" i="9"/>
  <c r="M78" i="9"/>
  <c r="M79" i="9"/>
  <c r="M80" i="9"/>
  <c r="M81" i="9"/>
  <c r="M82" i="9"/>
  <c r="M83" i="9"/>
  <c r="M84" i="9"/>
  <c r="M85" i="9"/>
  <c r="M86" i="9"/>
  <c r="M87" i="9"/>
  <c r="M88" i="9"/>
  <c r="M89" i="9"/>
  <c r="M90" i="9"/>
  <c r="M91" i="9"/>
  <c r="M92" i="9"/>
  <c r="M93" i="9"/>
  <c r="M94" i="9"/>
  <c r="M95" i="9"/>
  <c r="M96" i="9"/>
  <c r="M97" i="9"/>
  <c r="M98" i="9"/>
  <c r="M99" i="9"/>
  <c r="M100" i="9"/>
  <c r="M101" i="9"/>
  <c r="M102" i="9"/>
  <c r="M103" i="9"/>
  <c r="M104" i="9"/>
  <c r="M105" i="9"/>
  <c r="M106" i="9"/>
  <c r="M107" i="9"/>
  <c r="M108" i="9"/>
  <c r="M109" i="9"/>
  <c r="M110" i="9"/>
  <c r="M111" i="9"/>
  <c r="M112" i="9"/>
  <c r="M113" i="9"/>
  <c r="M114" i="9"/>
  <c r="M115" i="9"/>
  <c r="M116" i="9"/>
  <c r="M117" i="9"/>
  <c r="M118" i="9"/>
  <c r="M119" i="9"/>
  <c r="M120" i="9"/>
  <c r="M121" i="9"/>
  <c r="M122" i="9"/>
  <c r="M123" i="9"/>
  <c r="M124" i="9"/>
  <c r="M125" i="9"/>
  <c r="M126" i="9"/>
  <c r="M127" i="9"/>
  <c r="M128" i="9"/>
  <c r="M129" i="9"/>
  <c r="M130" i="9"/>
  <c r="M131" i="9"/>
  <c r="M132" i="9"/>
  <c r="M133" i="9"/>
  <c r="M134" i="9"/>
  <c r="M135" i="9"/>
  <c r="M136" i="9"/>
  <c r="M137" i="9"/>
  <c r="M138" i="9"/>
  <c r="M139" i="9"/>
  <c r="M140" i="9"/>
  <c r="M141" i="9"/>
  <c r="M142" i="9"/>
  <c r="M143" i="9"/>
  <c r="M144" i="9"/>
  <c r="M145" i="9"/>
  <c r="M146" i="9"/>
  <c r="M147" i="9"/>
  <c r="M148" i="9"/>
  <c r="M149" i="9"/>
  <c r="M150" i="9"/>
  <c r="M151" i="9"/>
  <c r="M152" i="9"/>
  <c r="M153" i="9"/>
  <c r="M154" i="9"/>
  <c r="M155" i="9"/>
  <c r="M156" i="9"/>
  <c r="M157" i="9"/>
  <c r="M158" i="9"/>
  <c r="M159" i="9"/>
  <c r="M160" i="9"/>
  <c r="M161" i="9"/>
  <c r="M162" i="9"/>
  <c r="M163" i="9"/>
  <c r="M164" i="9"/>
  <c r="M165" i="9"/>
  <c r="M166" i="9"/>
  <c r="M167" i="9"/>
  <c r="M168" i="9"/>
  <c r="M169" i="9"/>
  <c r="M170" i="9"/>
  <c r="M171" i="9"/>
  <c r="M172" i="9"/>
  <c r="M173" i="9"/>
  <c r="M174" i="9"/>
  <c r="M175" i="9"/>
  <c r="M176" i="9"/>
  <c r="M177" i="9"/>
  <c r="M178" i="9"/>
  <c r="M179" i="9"/>
  <c r="M180" i="9"/>
  <c r="M181" i="9"/>
  <c r="M182" i="9"/>
  <c r="M183" i="9"/>
  <c r="M184" i="9"/>
  <c r="M185" i="9"/>
  <c r="M186" i="9"/>
  <c r="M187" i="9"/>
  <c r="M188" i="9"/>
  <c r="M189" i="9"/>
  <c r="M190" i="9"/>
  <c r="M191" i="9"/>
  <c r="M192" i="9"/>
  <c r="M193" i="9"/>
  <c r="M194" i="9"/>
  <c r="M195" i="9"/>
  <c r="M196" i="9"/>
  <c r="M197" i="9"/>
  <c r="M198" i="9"/>
  <c r="M199" i="9"/>
  <c r="M200" i="9"/>
  <c r="M201" i="9"/>
  <c r="M202" i="9"/>
  <c r="M203" i="9"/>
  <c r="M204" i="9"/>
  <c r="M205" i="9"/>
  <c r="M206" i="9"/>
  <c r="M207" i="9"/>
  <c r="M208" i="9"/>
  <c r="M209" i="9"/>
  <c r="M210" i="9"/>
  <c r="M211" i="9"/>
  <c r="M212" i="9"/>
  <c r="M213" i="9"/>
  <c r="M214" i="9"/>
  <c r="M215" i="9"/>
  <c r="M216" i="9"/>
  <c r="M217" i="9"/>
  <c r="M218" i="9"/>
  <c r="M219" i="9"/>
  <c r="M220" i="9"/>
  <c r="M221" i="9"/>
  <c r="M222" i="9"/>
  <c r="M223" i="9"/>
  <c r="M224" i="9"/>
  <c r="M225" i="9"/>
  <c r="M226" i="9"/>
  <c r="M227" i="9"/>
  <c r="M228" i="9"/>
  <c r="M229" i="9"/>
  <c r="M230" i="9"/>
  <c r="M231" i="9"/>
  <c r="M232" i="9"/>
  <c r="M233" i="9"/>
  <c r="M234" i="9"/>
  <c r="M235" i="9"/>
  <c r="M236" i="9"/>
  <c r="M237" i="9"/>
  <c r="M238" i="9"/>
  <c r="M239" i="9"/>
  <c r="M240" i="9"/>
  <c r="M241" i="9"/>
  <c r="M242" i="9"/>
  <c r="M243" i="9"/>
  <c r="M244" i="9"/>
  <c r="M245" i="9"/>
  <c r="M246" i="9"/>
  <c r="M247" i="9"/>
  <c r="M248" i="9"/>
  <c r="M249" i="9"/>
  <c r="M250" i="9"/>
  <c r="M251" i="9"/>
  <c r="M252" i="9"/>
  <c r="M253" i="9"/>
  <c r="M254" i="9"/>
  <c r="M255" i="9"/>
  <c r="M256" i="9"/>
  <c r="M257" i="9"/>
  <c r="M258" i="9"/>
  <c r="M259" i="9"/>
  <c r="M260" i="9"/>
  <c r="M261" i="9"/>
  <c r="M262" i="9"/>
  <c r="M263" i="9"/>
  <c r="M264" i="9"/>
  <c r="M265" i="9"/>
  <c r="M266" i="9"/>
  <c r="M267" i="9"/>
  <c r="M268" i="9"/>
  <c r="M269" i="9"/>
  <c r="M270" i="9"/>
  <c r="M271" i="9"/>
  <c r="M272" i="9"/>
  <c r="M273" i="9"/>
  <c r="M274" i="9"/>
  <c r="M275" i="9"/>
  <c r="M276" i="9"/>
  <c r="M277" i="9"/>
  <c r="M278" i="9"/>
  <c r="M279" i="9"/>
  <c r="M280" i="9"/>
  <c r="M281" i="9"/>
  <c r="M282" i="9"/>
  <c r="M283" i="9"/>
  <c r="M284" i="9"/>
  <c r="M285" i="9"/>
  <c r="M286" i="9"/>
  <c r="M287" i="9"/>
  <c r="M288" i="9"/>
  <c r="M289" i="9"/>
  <c r="M290" i="9"/>
  <c r="M291" i="9"/>
  <c r="M292" i="9"/>
  <c r="M293" i="9"/>
  <c r="M294" i="9"/>
  <c r="M295" i="9"/>
  <c r="M296" i="9"/>
  <c r="M297" i="9"/>
  <c r="M298" i="9"/>
  <c r="M299" i="9"/>
  <c r="M300" i="9"/>
  <c r="M301" i="9"/>
  <c r="M302" i="9"/>
  <c r="M303" i="9"/>
  <c r="M304" i="9"/>
  <c r="M305" i="9"/>
  <c r="M306" i="9"/>
  <c r="M307" i="9"/>
  <c r="M308" i="9"/>
  <c r="M309" i="9"/>
  <c r="M310" i="9"/>
  <c r="M311" i="9"/>
  <c r="M312" i="9"/>
  <c r="M313" i="9"/>
  <c r="M314" i="9"/>
  <c r="M315" i="9"/>
  <c r="M316" i="9"/>
  <c r="M317" i="9"/>
  <c r="M6" i="9"/>
  <c r="I309" i="9"/>
  <c r="I308" i="9"/>
  <c r="I307" i="9"/>
  <c r="I306" i="9"/>
  <c r="I305" i="9"/>
  <c r="I304" i="9"/>
  <c r="I303" i="9"/>
  <c r="I302" i="9"/>
  <c r="I301" i="9"/>
  <c r="I300" i="9"/>
  <c r="I299" i="9"/>
  <c r="I298" i="9"/>
  <c r="I297" i="9"/>
  <c r="I296" i="9"/>
  <c r="I295" i="9"/>
  <c r="I294" i="9"/>
  <c r="I293" i="9"/>
  <c r="I292" i="9"/>
  <c r="I291" i="9"/>
  <c r="I290" i="9"/>
  <c r="I289" i="9"/>
  <c r="I288" i="9"/>
  <c r="I287" i="9"/>
  <c r="I286" i="9"/>
  <c r="I285" i="9"/>
  <c r="I284" i="9"/>
  <c r="I283" i="9"/>
  <c r="I282" i="9"/>
  <c r="I281" i="9"/>
  <c r="I280" i="9"/>
  <c r="I279" i="9"/>
  <c r="I278" i="9"/>
  <c r="I277" i="9"/>
  <c r="I276" i="9"/>
  <c r="I275" i="9"/>
  <c r="I274" i="9"/>
  <c r="I273" i="9"/>
  <c r="I272" i="9"/>
  <c r="I271" i="9"/>
  <c r="I270" i="9"/>
  <c r="I269" i="9"/>
  <c r="I268" i="9"/>
  <c r="I267" i="9"/>
  <c r="I266" i="9"/>
  <c r="I265" i="9"/>
  <c r="I264" i="9"/>
  <c r="I263" i="9"/>
  <c r="I262" i="9"/>
  <c r="I261" i="9"/>
  <c r="I260" i="9"/>
  <c r="I259" i="9"/>
  <c r="I258" i="9"/>
  <c r="I257" i="9"/>
  <c r="I256" i="9"/>
  <c r="I255" i="9"/>
  <c r="I254" i="9"/>
  <c r="I253" i="9"/>
  <c r="I252" i="9"/>
  <c r="I251" i="9"/>
  <c r="I250" i="9"/>
  <c r="I249" i="9"/>
  <c r="I248" i="9"/>
  <c r="I247" i="9"/>
  <c r="I246" i="9"/>
  <c r="I245" i="9"/>
  <c r="I244" i="9"/>
  <c r="I243" i="9"/>
  <c r="I242" i="9"/>
  <c r="I241" i="9"/>
  <c r="I240" i="9"/>
  <c r="I239" i="9"/>
  <c r="I238" i="9"/>
  <c r="I237" i="9"/>
  <c r="I236" i="9"/>
  <c r="I235" i="9"/>
  <c r="I234" i="9"/>
  <c r="I233" i="9"/>
  <c r="I232" i="9"/>
  <c r="I231" i="9"/>
  <c r="I230" i="9"/>
  <c r="I229" i="9"/>
  <c r="I228" i="9"/>
  <c r="I227" i="9"/>
  <c r="I226" i="9"/>
  <c r="I225" i="9"/>
  <c r="I224" i="9"/>
  <c r="I223" i="9"/>
  <c r="I222" i="9"/>
  <c r="I221" i="9"/>
  <c r="I220" i="9"/>
  <c r="I219" i="9"/>
  <c r="I218" i="9"/>
  <c r="I217" i="9"/>
  <c r="I216" i="9"/>
  <c r="I215" i="9"/>
  <c r="I214" i="9"/>
  <c r="I213" i="9"/>
  <c r="I212" i="9"/>
  <c r="I211" i="9"/>
  <c r="I210" i="9"/>
  <c r="I209" i="9"/>
  <c r="I208" i="9"/>
  <c r="I207" i="9"/>
  <c r="I206" i="9"/>
  <c r="I205" i="9"/>
  <c r="I204" i="9"/>
  <c r="I203" i="9"/>
  <c r="I202" i="9"/>
  <c r="I201" i="9"/>
  <c r="I200" i="9"/>
  <c r="I199" i="9"/>
  <c r="I198" i="9"/>
  <c r="I197" i="9"/>
  <c r="I196" i="9"/>
  <c r="I195" i="9"/>
  <c r="I194" i="9"/>
  <c r="I193" i="9"/>
  <c r="I192" i="9"/>
  <c r="I191" i="9"/>
  <c r="I190" i="9"/>
  <c r="I189" i="9"/>
  <c r="I188" i="9"/>
  <c r="I187" i="9"/>
  <c r="I186" i="9"/>
  <c r="I185" i="9"/>
  <c r="I184" i="9"/>
  <c r="I183" i="9"/>
  <c r="I182" i="9"/>
  <c r="I181" i="9"/>
  <c r="I180" i="9"/>
  <c r="I179" i="9"/>
  <c r="I178" i="9"/>
  <c r="I177" i="9"/>
  <c r="I176" i="9"/>
  <c r="I175" i="9"/>
  <c r="I174" i="9"/>
  <c r="I173" i="9"/>
  <c r="I172" i="9"/>
  <c r="I171" i="9"/>
  <c r="I170" i="9"/>
  <c r="I169" i="9"/>
  <c r="I168" i="9"/>
  <c r="I167" i="9"/>
  <c r="I166" i="9"/>
  <c r="I165" i="9"/>
  <c r="I164" i="9"/>
  <c r="I163" i="9"/>
  <c r="I162" i="9"/>
  <c r="I161" i="9"/>
  <c r="I160" i="9"/>
  <c r="I159" i="9"/>
  <c r="I158" i="9"/>
  <c r="I157" i="9"/>
  <c r="I156" i="9"/>
  <c r="I155" i="9"/>
  <c r="I154" i="9"/>
  <c r="I153" i="9"/>
  <c r="I152" i="9"/>
  <c r="I151" i="9"/>
  <c r="I150" i="9"/>
  <c r="I149" i="9"/>
  <c r="I148" i="9"/>
  <c r="I147" i="9"/>
  <c r="I146" i="9"/>
  <c r="I145" i="9"/>
  <c r="I144" i="9"/>
  <c r="I143" i="9"/>
  <c r="I142" i="9"/>
  <c r="I141" i="9"/>
  <c r="I140" i="9"/>
  <c r="I139" i="9"/>
  <c r="I138" i="9"/>
  <c r="I137" i="9"/>
  <c r="I136" i="9"/>
  <c r="I135" i="9"/>
  <c r="I134" i="9"/>
  <c r="I133" i="9"/>
  <c r="I132" i="9"/>
  <c r="I131" i="9"/>
  <c r="I130" i="9"/>
  <c r="I129" i="9"/>
  <c r="I128" i="9"/>
  <c r="I127" i="9"/>
  <c r="I126" i="9"/>
  <c r="I125" i="9"/>
  <c r="I124" i="9"/>
  <c r="I123" i="9"/>
  <c r="I122" i="9"/>
  <c r="I121" i="9"/>
  <c r="I120" i="9"/>
  <c r="I119" i="9"/>
  <c r="I118" i="9"/>
  <c r="I117" i="9"/>
  <c r="I116" i="9"/>
  <c r="I115" i="9"/>
  <c r="I114" i="9"/>
  <c r="I113" i="9"/>
  <c r="I112" i="9"/>
  <c r="I111" i="9"/>
  <c r="I110" i="9"/>
  <c r="I109" i="9"/>
  <c r="I108" i="9"/>
  <c r="I107" i="9"/>
  <c r="I106" i="9"/>
  <c r="I105" i="9"/>
  <c r="I104" i="9"/>
  <c r="I103" i="9"/>
  <c r="I102" i="9"/>
  <c r="I101" i="9"/>
  <c r="I100" i="9"/>
  <c r="I99" i="9"/>
  <c r="I98" i="9"/>
  <c r="I97" i="9"/>
  <c r="I96" i="9"/>
  <c r="I95" i="9"/>
  <c r="I94" i="9"/>
  <c r="I93" i="9"/>
  <c r="I92" i="9"/>
  <c r="I91" i="9"/>
  <c r="I90" i="9"/>
  <c r="I89" i="9"/>
  <c r="I88" i="9"/>
  <c r="I87" i="9"/>
  <c r="I86" i="9"/>
  <c r="I85" i="9"/>
  <c r="I84" i="9"/>
  <c r="I83" i="9"/>
  <c r="I82" i="9"/>
  <c r="I81" i="9"/>
  <c r="I80" i="9"/>
  <c r="I79" i="9"/>
  <c r="I78" i="9"/>
  <c r="I77" i="9"/>
  <c r="I76" i="9"/>
  <c r="I75" i="9"/>
  <c r="I74" i="9"/>
  <c r="I73" i="9"/>
  <c r="I72" i="9"/>
  <c r="I71" i="9"/>
  <c r="I70" i="9"/>
  <c r="I69" i="9"/>
  <c r="I68" i="9"/>
  <c r="I67" i="9"/>
  <c r="I66" i="9"/>
  <c r="I65" i="9"/>
  <c r="I64" i="9"/>
  <c r="I63" i="9"/>
  <c r="I62" i="9"/>
  <c r="I61" i="9"/>
  <c r="I60" i="9"/>
  <c r="I59" i="9"/>
  <c r="I58" i="9"/>
  <c r="I57" i="9"/>
  <c r="I56" i="9"/>
  <c r="I55" i="9"/>
  <c r="I54" i="9"/>
  <c r="I53" i="9"/>
  <c r="I52" i="9"/>
  <c r="I51" i="9"/>
  <c r="I50" i="9"/>
  <c r="I49" i="9"/>
  <c r="I48" i="9"/>
  <c r="I47" i="9"/>
  <c r="I46" i="9"/>
  <c r="I45" i="9"/>
  <c r="I44" i="9"/>
  <c r="I43" i="9"/>
  <c r="I42" i="9"/>
  <c r="I41" i="9"/>
  <c r="I40" i="9"/>
  <c r="I39" i="9"/>
  <c r="I38" i="9"/>
  <c r="I37" i="9"/>
  <c r="I36" i="9"/>
  <c r="I35" i="9"/>
  <c r="I34" i="9"/>
  <c r="I33" i="9"/>
  <c r="I32" i="9"/>
  <c r="I31" i="9"/>
  <c r="I30" i="9"/>
  <c r="I29" i="9"/>
  <c r="I28" i="9"/>
  <c r="I27" i="9"/>
  <c r="I26" i="9"/>
  <c r="I25" i="9"/>
  <c r="I24" i="9"/>
  <c r="I23" i="9"/>
  <c r="I22" i="9"/>
  <c r="I21" i="9"/>
  <c r="I20" i="9"/>
  <c r="I19" i="9"/>
  <c r="I18" i="9"/>
  <c r="I17" i="9"/>
  <c r="I16" i="9"/>
  <c r="I15" i="9"/>
  <c r="I14" i="9"/>
  <c r="I13" i="9"/>
  <c r="I12" i="9"/>
  <c r="I11" i="9"/>
  <c r="I10" i="9"/>
  <c r="I9" i="9"/>
  <c r="P127" i="9"/>
  <c r="P126" i="9"/>
  <c r="P125" i="9"/>
  <c r="P124" i="9"/>
  <c r="P123" i="9"/>
  <c r="P122" i="9"/>
  <c r="P121" i="9"/>
  <c r="P120" i="9"/>
  <c r="P119" i="9"/>
  <c r="P118" i="9"/>
  <c r="P117" i="9"/>
  <c r="P116" i="9"/>
  <c r="P115" i="9"/>
  <c r="P114" i="9"/>
  <c r="P113" i="9"/>
  <c r="P112" i="9"/>
  <c r="P111" i="9"/>
  <c r="P110" i="9"/>
  <c r="P109" i="9"/>
  <c r="P108" i="9"/>
  <c r="P107" i="9"/>
  <c r="P106" i="9"/>
  <c r="P105" i="9"/>
  <c r="P104" i="9"/>
  <c r="P103" i="9"/>
  <c r="P102" i="9"/>
  <c r="P101" i="9"/>
  <c r="P100" i="9"/>
  <c r="P99" i="9"/>
  <c r="P98" i="9"/>
  <c r="P97" i="9"/>
  <c r="P96" i="9"/>
  <c r="P95" i="9"/>
  <c r="P94" i="9"/>
  <c r="P93" i="9"/>
  <c r="P92" i="9"/>
  <c r="P91" i="9"/>
  <c r="P90" i="9"/>
  <c r="P89" i="9"/>
  <c r="P88" i="9"/>
  <c r="P87" i="9"/>
  <c r="P86" i="9"/>
  <c r="P85" i="9"/>
  <c r="P84" i="9"/>
  <c r="P83" i="9"/>
  <c r="P82" i="9"/>
  <c r="P81" i="9"/>
  <c r="P80" i="9"/>
  <c r="P79" i="9"/>
  <c r="P78" i="9"/>
  <c r="P77" i="9"/>
  <c r="P76" i="9"/>
  <c r="P75" i="9"/>
  <c r="P74" i="9"/>
  <c r="P73" i="9"/>
  <c r="P72" i="9"/>
  <c r="P71" i="9"/>
  <c r="P70" i="9"/>
  <c r="P69" i="9"/>
  <c r="P68" i="9"/>
  <c r="P67" i="9"/>
  <c r="P66" i="9"/>
  <c r="P65" i="9"/>
  <c r="P64" i="9"/>
  <c r="P63" i="9"/>
  <c r="P62" i="9"/>
  <c r="P61" i="9"/>
  <c r="P60" i="9"/>
  <c r="P59" i="9"/>
  <c r="P58" i="9"/>
  <c r="P57" i="9"/>
  <c r="P56" i="9"/>
  <c r="P55" i="9"/>
  <c r="P54" i="9"/>
  <c r="P53" i="9"/>
  <c r="P52" i="9"/>
  <c r="P51" i="9"/>
  <c r="P50" i="9"/>
  <c r="P49" i="9"/>
  <c r="P48" i="9"/>
  <c r="P47" i="9"/>
  <c r="P46" i="9"/>
  <c r="P45" i="9"/>
  <c r="P44" i="9"/>
  <c r="P43" i="9"/>
  <c r="P42" i="9"/>
  <c r="P41" i="9"/>
  <c r="P40" i="9"/>
  <c r="P39" i="9"/>
  <c r="P38" i="9"/>
  <c r="P37" i="9"/>
  <c r="P36" i="9"/>
  <c r="P35" i="9"/>
  <c r="P34" i="9"/>
  <c r="P33" i="9"/>
  <c r="P32" i="9"/>
  <c r="P31" i="9"/>
  <c r="P30" i="9"/>
  <c r="P29" i="9"/>
  <c r="P28" i="9"/>
  <c r="P27" i="9"/>
  <c r="P26" i="9"/>
  <c r="P25" i="9"/>
  <c r="P24" i="9"/>
  <c r="P23" i="9"/>
  <c r="P22" i="9"/>
  <c r="P21" i="9"/>
  <c r="P20" i="9"/>
  <c r="P19" i="9"/>
  <c r="P18" i="9"/>
  <c r="P17" i="9"/>
  <c r="P16" i="9"/>
  <c r="P15" i="9"/>
  <c r="P14" i="9"/>
  <c r="P13" i="9"/>
  <c r="P12" i="9"/>
  <c r="P11" i="9"/>
  <c r="P10" i="9"/>
  <c r="P9" i="9"/>
  <c r="P8" i="9"/>
  <c r="P7" i="9"/>
  <c r="L317" i="9"/>
  <c r="L316" i="9"/>
  <c r="L315" i="9"/>
  <c r="L314" i="9"/>
  <c r="L313" i="9"/>
  <c r="L312" i="9"/>
  <c r="L311" i="9"/>
  <c r="L310" i="9"/>
  <c r="L309" i="9"/>
  <c r="L308" i="9"/>
  <c r="L307" i="9"/>
  <c r="L306" i="9"/>
  <c r="L305" i="9"/>
  <c r="L304" i="9"/>
  <c r="L303" i="9"/>
  <c r="L302" i="9"/>
  <c r="L301" i="9"/>
  <c r="L300" i="9"/>
  <c r="L299" i="9"/>
  <c r="L298" i="9"/>
  <c r="L297" i="9"/>
  <c r="L296" i="9"/>
  <c r="L295" i="9"/>
  <c r="L294" i="9"/>
  <c r="L293" i="9"/>
  <c r="L292" i="9"/>
  <c r="L291" i="9"/>
  <c r="L290" i="9"/>
  <c r="L289" i="9"/>
  <c r="L288" i="9"/>
  <c r="L287" i="9"/>
  <c r="L286" i="9"/>
  <c r="L285" i="9"/>
  <c r="L284" i="9"/>
  <c r="L283" i="9"/>
  <c r="L282" i="9"/>
  <c r="L281" i="9"/>
  <c r="L280" i="9"/>
  <c r="L279" i="9"/>
  <c r="L278" i="9"/>
  <c r="L277" i="9"/>
  <c r="L276" i="9"/>
  <c r="L275" i="9"/>
  <c r="L274" i="9"/>
  <c r="L273" i="9"/>
  <c r="L272" i="9"/>
  <c r="L271" i="9"/>
  <c r="L270" i="9"/>
  <c r="L269" i="9"/>
  <c r="L268" i="9"/>
  <c r="L267" i="9"/>
  <c r="L266" i="9"/>
  <c r="L265" i="9"/>
  <c r="L264" i="9"/>
  <c r="L263" i="9"/>
  <c r="L262" i="9"/>
  <c r="L261" i="9"/>
  <c r="L260" i="9"/>
  <c r="L259" i="9"/>
  <c r="L258" i="9"/>
  <c r="L257" i="9"/>
  <c r="L256" i="9"/>
  <c r="L255" i="9"/>
  <c r="L254" i="9"/>
  <c r="L253" i="9"/>
  <c r="L252" i="9"/>
  <c r="L251" i="9"/>
  <c r="L250" i="9"/>
  <c r="L249" i="9"/>
  <c r="L248" i="9"/>
  <c r="L247" i="9"/>
  <c r="L246" i="9"/>
  <c r="L245" i="9"/>
  <c r="L244" i="9"/>
  <c r="L243" i="9"/>
  <c r="L242" i="9"/>
  <c r="L241" i="9"/>
  <c r="L240" i="9"/>
  <c r="L239" i="9"/>
  <c r="L238" i="9"/>
  <c r="L237" i="9"/>
  <c r="L236" i="9"/>
  <c r="L235" i="9"/>
  <c r="L234" i="9"/>
  <c r="L233" i="9"/>
  <c r="L232" i="9"/>
  <c r="L231" i="9"/>
  <c r="L230" i="9"/>
  <c r="L229" i="9"/>
  <c r="L228" i="9"/>
  <c r="L227" i="9"/>
  <c r="L226" i="9"/>
  <c r="L225" i="9"/>
  <c r="L224" i="9"/>
  <c r="L223" i="9"/>
  <c r="L222" i="9"/>
  <c r="L221" i="9"/>
  <c r="L220" i="9"/>
  <c r="L219" i="9"/>
  <c r="L218" i="9"/>
  <c r="L217" i="9"/>
  <c r="L216" i="9"/>
  <c r="L215" i="9"/>
  <c r="L214" i="9"/>
  <c r="L213" i="9"/>
  <c r="L212" i="9"/>
  <c r="L211" i="9"/>
  <c r="L210" i="9"/>
  <c r="L209" i="9"/>
  <c r="L208" i="9"/>
  <c r="L207" i="9"/>
  <c r="L206" i="9"/>
  <c r="L205" i="9"/>
  <c r="L204" i="9"/>
  <c r="L203" i="9"/>
  <c r="L202" i="9"/>
  <c r="L201" i="9"/>
  <c r="L200" i="9"/>
  <c r="L199" i="9"/>
  <c r="L198" i="9"/>
  <c r="L197" i="9"/>
  <c r="L196" i="9"/>
  <c r="L195" i="9"/>
  <c r="L194" i="9"/>
  <c r="L193" i="9"/>
  <c r="L192" i="9"/>
  <c r="L191" i="9"/>
  <c r="L190" i="9"/>
  <c r="L189" i="9"/>
  <c r="L188" i="9"/>
  <c r="L187" i="9"/>
  <c r="L186" i="9"/>
  <c r="L185" i="9"/>
  <c r="L184" i="9"/>
  <c r="L183" i="9"/>
  <c r="L182" i="9"/>
  <c r="L181" i="9"/>
  <c r="L180" i="9"/>
  <c r="L179" i="9"/>
  <c r="L178" i="9"/>
  <c r="L177" i="9"/>
  <c r="L176" i="9"/>
  <c r="L175" i="9"/>
  <c r="L174" i="9"/>
  <c r="L173" i="9"/>
  <c r="L172" i="9"/>
  <c r="L171" i="9"/>
  <c r="L170" i="9"/>
  <c r="L169" i="9"/>
  <c r="L168" i="9"/>
  <c r="L167" i="9"/>
  <c r="L166" i="9"/>
  <c r="L165" i="9"/>
  <c r="L164" i="9"/>
  <c r="L163" i="9"/>
  <c r="L162" i="9"/>
  <c r="L161" i="9"/>
  <c r="L160" i="9"/>
  <c r="L159" i="9"/>
  <c r="L158" i="9"/>
  <c r="L157" i="9"/>
  <c r="L156" i="9"/>
  <c r="L155" i="9"/>
  <c r="L154" i="9"/>
  <c r="L153" i="9"/>
  <c r="L152" i="9"/>
  <c r="L151" i="9"/>
  <c r="L150" i="9"/>
  <c r="L149" i="9"/>
  <c r="L148" i="9"/>
  <c r="L147" i="9"/>
  <c r="L146" i="9"/>
  <c r="L145" i="9"/>
  <c r="L144" i="9"/>
  <c r="L143" i="9"/>
  <c r="L142" i="9"/>
  <c r="L141" i="9"/>
  <c r="L140" i="9"/>
  <c r="L139" i="9"/>
  <c r="L138" i="9"/>
  <c r="L137" i="9"/>
  <c r="L136" i="9"/>
  <c r="L135" i="9"/>
  <c r="L134" i="9"/>
  <c r="L133" i="9"/>
  <c r="L132" i="9"/>
  <c r="L131" i="9"/>
  <c r="L130" i="9"/>
  <c r="L129" i="9"/>
  <c r="L128" i="9"/>
  <c r="L127" i="9"/>
  <c r="L126" i="9"/>
  <c r="L125" i="9"/>
  <c r="L124" i="9"/>
  <c r="L123" i="9"/>
  <c r="L122" i="9"/>
  <c r="L121" i="9"/>
  <c r="L120" i="9"/>
  <c r="L119" i="9"/>
  <c r="L118" i="9"/>
  <c r="L117" i="9"/>
  <c r="L116" i="9"/>
  <c r="L115" i="9"/>
  <c r="L114" i="9"/>
  <c r="L113" i="9"/>
  <c r="L112" i="9"/>
  <c r="L111" i="9"/>
  <c r="L110" i="9"/>
  <c r="L109" i="9"/>
  <c r="L108" i="9"/>
  <c r="L107" i="9"/>
  <c r="L106" i="9"/>
  <c r="L105" i="9"/>
  <c r="L104" i="9"/>
  <c r="L103" i="9"/>
  <c r="L102" i="9"/>
  <c r="L101" i="9"/>
  <c r="L100" i="9"/>
  <c r="L99" i="9"/>
  <c r="L98" i="9"/>
  <c r="L97" i="9"/>
  <c r="L96" i="9"/>
  <c r="L95" i="9"/>
  <c r="L94" i="9"/>
  <c r="L93" i="9"/>
  <c r="L92" i="9"/>
  <c r="L91" i="9"/>
  <c r="L90" i="9"/>
  <c r="L89" i="9"/>
  <c r="L88" i="9"/>
  <c r="L87" i="9"/>
  <c r="L86" i="9"/>
  <c r="L85" i="9"/>
  <c r="L84" i="9"/>
  <c r="L83" i="9"/>
  <c r="L82" i="9"/>
  <c r="L81" i="9"/>
  <c r="L80" i="9"/>
  <c r="L79" i="9"/>
  <c r="L78" i="9"/>
  <c r="L77" i="9"/>
  <c r="L76" i="9"/>
  <c r="L75" i="9"/>
  <c r="L74" i="9"/>
  <c r="L73" i="9"/>
  <c r="L72" i="9"/>
  <c r="L71" i="9"/>
  <c r="L70" i="9"/>
  <c r="L69" i="9"/>
  <c r="L68" i="9"/>
  <c r="L67" i="9"/>
  <c r="L66" i="9"/>
  <c r="L65" i="9"/>
  <c r="L64" i="9"/>
  <c r="L63" i="9"/>
  <c r="L62" i="9"/>
  <c r="L61" i="9"/>
  <c r="L60" i="9"/>
  <c r="L59" i="9"/>
  <c r="L58" i="9"/>
  <c r="L57" i="9"/>
  <c r="L56" i="9"/>
  <c r="L55" i="9"/>
  <c r="L54" i="9"/>
  <c r="L53" i="9"/>
  <c r="L52" i="9"/>
  <c r="L51" i="9"/>
  <c r="L50" i="9"/>
  <c r="L49" i="9"/>
  <c r="L48" i="9"/>
  <c r="L47" i="9"/>
  <c r="L46" i="9"/>
  <c r="L45" i="9"/>
  <c r="L44" i="9"/>
  <c r="L43" i="9"/>
  <c r="L42" i="9"/>
  <c r="L41" i="9"/>
  <c r="L40" i="9"/>
  <c r="L39" i="9"/>
  <c r="L38" i="9"/>
  <c r="L37" i="9"/>
  <c r="L36" i="9"/>
  <c r="L35" i="9"/>
  <c r="L34" i="9"/>
  <c r="L33" i="9"/>
  <c r="L32" i="9"/>
  <c r="L31" i="9"/>
  <c r="L30" i="9"/>
  <c r="L29" i="9"/>
  <c r="L28" i="9"/>
  <c r="L27" i="9"/>
  <c r="L26" i="9"/>
  <c r="L25" i="9"/>
  <c r="L24" i="9"/>
  <c r="L23" i="9"/>
  <c r="L22" i="9"/>
  <c r="L21" i="9"/>
  <c r="L20" i="9"/>
  <c r="L19" i="9"/>
  <c r="L18" i="9"/>
  <c r="L17" i="9"/>
  <c r="L16" i="9"/>
  <c r="L15" i="9"/>
  <c r="L14" i="9"/>
  <c r="L13" i="9"/>
  <c r="L12" i="9"/>
  <c r="L11" i="9"/>
  <c r="L10" i="9"/>
  <c r="L9" i="9"/>
  <c r="L8" i="9"/>
  <c r="L7" i="9"/>
  <c r="L6" i="9"/>
  <c r="H309" i="9"/>
  <c r="H308" i="9"/>
  <c r="H307" i="9"/>
  <c r="H306" i="9"/>
  <c r="H305" i="9"/>
  <c r="H304" i="9"/>
  <c r="H303" i="9"/>
  <c r="H302" i="9"/>
  <c r="H301" i="9"/>
  <c r="H300" i="9"/>
  <c r="H299" i="9"/>
  <c r="H298" i="9"/>
  <c r="H297" i="9"/>
  <c r="H296" i="9"/>
  <c r="H295" i="9"/>
  <c r="H294" i="9"/>
  <c r="H293" i="9"/>
  <c r="H292" i="9"/>
  <c r="H291" i="9"/>
  <c r="H290" i="9"/>
  <c r="H289" i="9"/>
  <c r="H288" i="9"/>
  <c r="H287" i="9"/>
  <c r="H286" i="9"/>
  <c r="H285" i="9"/>
  <c r="H284" i="9"/>
  <c r="H283" i="9"/>
  <c r="H282" i="9"/>
  <c r="H281" i="9"/>
  <c r="H280" i="9"/>
  <c r="H279" i="9"/>
  <c r="H278" i="9"/>
  <c r="H277" i="9"/>
  <c r="H276" i="9"/>
  <c r="H275" i="9"/>
  <c r="H274" i="9"/>
  <c r="H273" i="9"/>
  <c r="H272" i="9"/>
  <c r="H271" i="9"/>
  <c r="H270" i="9"/>
  <c r="H269" i="9"/>
  <c r="H268" i="9"/>
  <c r="H267" i="9"/>
  <c r="H266" i="9"/>
  <c r="H265" i="9"/>
  <c r="H264" i="9"/>
  <c r="H263" i="9"/>
  <c r="H262" i="9"/>
  <c r="H261" i="9"/>
  <c r="H260" i="9"/>
  <c r="H259" i="9"/>
  <c r="H258" i="9"/>
  <c r="H257" i="9"/>
  <c r="H256" i="9"/>
  <c r="H255" i="9"/>
  <c r="H254" i="9"/>
  <c r="H253" i="9"/>
  <c r="H252" i="9"/>
  <c r="H251" i="9"/>
  <c r="H250" i="9"/>
  <c r="H249" i="9"/>
  <c r="H248" i="9"/>
  <c r="H247" i="9"/>
  <c r="H246" i="9"/>
  <c r="H245" i="9"/>
  <c r="H244" i="9"/>
  <c r="H243" i="9"/>
  <c r="H242" i="9"/>
  <c r="H241" i="9"/>
  <c r="H240" i="9"/>
  <c r="H239" i="9"/>
  <c r="H238" i="9"/>
  <c r="H237" i="9"/>
  <c r="H236" i="9"/>
  <c r="H235" i="9"/>
  <c r="H234" i="9"/>
  <c r="H233" i="9"/>
  <c r="H232" i="9"/>
  <c r="H231" i="9"/>
  <c r="H230" i="9"/>
  <c r="H229" i="9"/>
  <c r="H228" i="9"/>
  <c r="H227" i="9"/>
  <c r="H226" i="9"/>
  <c r="H225" i="9"/>
  <c r="H224" i="9"/>
  <c r="H223" i="9"/>
  <c r="H222" i="9"/>
  <c r="H221" i="9"/>
  <c r="H220" i="9"/>
  <c r="H219" i="9"/>
  <c r="H218" i="9"/>
  <c r="H217" i="9"/>
  <c r="H216" i="9"/>
  <c r="H215" i="9"/>
  <c r="H214" i="9"/>
  <c r="H213" i="9"/>
  <c r="H212" i="9"/>
  <c r="H211" i="9"/>
  <c r="H210" i="9"/>
  <c r="H209" i="9"/>
  <c r="H208" i="9"/>
  <c r="H207" i="9"/>
  <c r="H206" i="9"/>
  <c r="H205" i="9"/>
  <c r="H204" i="9"/>
  <c r="H203" i="9"/>
  <c r="H202" i="9"/>
  <c r="H201" i="9"/>
  <c r="H200" i="9"/>
  <c r="H199" i="9"/>
  <c r="H198" i="9"/>
  <c r="H197" i="9"/>
  <c r="H196" i="9"/>
  <c r="H195" i="9"/>
  <c r="H194" i="9"/>
  <c r="H193" i="9"/>
  <c r="H192" i="9"/>
  <c r="H191" i="9"/>
  <c r="H190" i="9"/>
  <c r="H189" i="9"/>
  <c r="H188" i="9"/>
  <c r="H187" i="9"/>
  <c r="H186" i="9"/>
  <c r="H185" i="9"/>
  <c r="H184" i="9"/>
  <c r="H183" i="9"/>
  <c r="H182" i="9"/>
  <c r="H181" i="9"/>
  <c r="H180" i="9"/>
  <c r="H179" i="9"/>
  <c r="H178" i="9"/>
  <c r="H177" i="9"/>
  <c r="H176" i="9"/>
  <c r="H175" i="9"/>
  <c r="H174" i="9"/>
  <c r="H173" i="9"/>
  <c r="H172" i="9"/>
  <c r="H171" i="9"/>
  <c r="H170" i="9"/>
  <c r="H169" i="9"/>
  <c r="H168" i="9"/>
  <c r="H167" i="9"/>
  <c r="H166" i="9"/>
  <c r="H165" i="9"/>
  <c r="H164" i="9"/>
  <c r="H163" i="9"/>
  <c r="H162" i="9"/>
  <c r="H161" i="9"/>
  <c r="H160" i="9"/>
  <c r="H159" i="9"/>
  <c r="H158" i="9"/>
  <c r="H157" i="9"/>
  <c r="H156" i="9"/>
  <c r="H155" i="9"/>
  <c r="H154" i="9"/>
  <c r="H153" i="9"/>
  <c r="H152" i="9"/>
  <c r="H151" i="9"/>
  <c r="H150" i="9"/>
  <c r="H149" i="9"/>
  <c r="H148" i="9"/>
  <c r="H147" i="9"/>
  <c r="H146" i="9"/>
  <c r="H145" i="9"/>
  <c r="H144" i="9"/>
  <c r="H143" i="9"/>
  <c r="H142" i="9"/>
  <c r="H141" i="9"/>
  <c r="H140" i="9"/>
  <c r="H139" i="9"/>
  <c r="H138" i="9"/>
  <c r="H137" i="9"/>
  <c r="H136" i="9"/>
  <c r="H135" i="9"/>
  <c r="H134" i="9"/>
  <c r="H133" i="9"/>
  <c r="H132" i="9"/>
  <c r="H131" i="9"/>
  <c r="H130" i="9"/>
  <c r="H129" i="9"/>
  <c r="H128" i="9"/>
  <c r="H127" i="9"/>
  <c r="H126" i="9"/>
  <c r="H125" i="9"/>
  <c r="H124" i="9"/>
  <c r="H123" i="9"/>
  <c r="H122" i="9"/>
  <c r="H121" i="9"/>
  <c r="H120" i="9"/>
  <c r="H119" i="9"/>
  <c r="H118" i="9"/>
  <c r="H117" i="9"/>
  <c r="H116" i="9"/>
  <c r="H115" i="9"/>
  <c r="H114" i="9"/>
  <c r="H113" i="9"/>
  <c r="H112" i="9"/>
  <c r="H111" i="9"/>
  <c r="H110" i="9"/>
  <c r="H109" i="9"/>
  <c r="H108" i="9"/>
  <c r="H107" i="9"/>
  <c r="H106" i="9"/>
  <c r="H105" i="9"/>
  <c r="H104" i="9"/>
  <c r="H103" i="9"/>
  <c r="H102" i="9"/>
  <c r="H101" i="9"/>
  <c r="H100" i="9"/>
  <c r="H99" i="9"/>
  <c r="H98" i="9"/>
  <c r="H97" i="9"/>
  <c r="H96" i="9"/>
  <c r="H95" i="9"/>
  <c r="H94" i="9"/>
  <c r="H93" i="9"/>
  <c r="H92" i="9"/>
  <c r="H91" i="9"/>
  <c r="H90" i="9"/>
  <c r="H89" i="9"/>
  <c r="H88" i="9"/>
  <c r="H87" i="9"/>
  <c r="H86" i="9"/>
  <c r="H85" i="9"/>
  <c r="H84" i="9"/>
  <c r="H83" i="9"/>
  <c r="H82" i="9"/>
  <c r="H81" i="9"/>
  <c r="H80" i="9"/>
  <c r="H79" i="9"/>
  <c r="H78" i="9"/>
  <c r="H77" i="9"/>
  <c r="H76" i="9"/>
  <c r="H75" i="9"/>
  <c r="H74" i="9"/>
  <c r="H73" i="9"/>
  <c r="H72" i="9"/>
  <c r="H71" i="9"/>
  <c r="H70" i="9"/>
  <c r="H69" i="9"/>
  <c r="H68" i="9"/>
  <c r="H67" i="9"/>
  <c r="H66" i="9"/>
  <c r="H65" i="9"/>
  <c r="H64" i="9"/>
  <c r="H63" i="9"/>
  <c r="H62" i="9"/>
  <c r="H61" i="9"/>
  <c r="H60" i="9"/>
  <c r="H59" i="9"/>
  <c r="H58" i="9"/>
  <c r="H57" i="9"/>
  <c r="H56" i="9"/>
  <c r="H55" i="9"/>
  <c r="H54" i="9"/>
  <c r="H53" i="9"/>
  <c r="H52" i="9"/>
  <c r="H51" i="9"/>
  <c r="H50" i="9"/>
  <c r="H49" i="9"/>
  <c r="H48" i="9"/>
  <c r="H47" i="9"/>
  <c r="H46" i="9"/>
  <c r="H45" i="9"/>
  <c r="H44" i="9"/>
  <c r="H43" i="9"/>
  <c r="H42" i="9"/>
  <c r="H41" i="9"/>
  <c r="H40" i="9"/>
  <c r="H39" i="9"/>
  <c r="H38" i="9"/>
  <c r="H37" i="9"/>
  <c r="H36" i="9"/>
  <c r="H35" i="9"/>
  <c r="H34" i="9"/>
  <c r="H33" i="9"/>
  <c r="H32" i="9"/>
  <c r="H31" i="9"/>
  <c r="H30" i="9"/>
  <c r="H29" i="9"/>
  <c r="H28" i="9"/>
  <c r="H27" i="9"/>
  <c r="H26" i="9"/>
  <c r="H25" i="9"/>
  <c r="H24" i="9"/>
  <c r="H23" i="9"/>
  <c r="H22" i="9"/>
  <c r="H21" i="9"/>
  <c r="H20" i="9"/>
  <c r="H19" i="9"/>
  <c r="H18" i="9"/>
  <c r="H17" i="9"/>
  <c r="H16" i="9"/>
  <c r="H15" i="9"/>
  <c r="H14" i="9"/>
  <c r="H13" i="9"/>
  <c r="H12" i="9"/>
  <c r="H11" i="9"/>
  <c r="H10" i="9"/>
  <c r="H9" i="9"/>
  <c r="D3" i="9"/>
  <c r="D4" i="9"/>
  <c r="D5" i="9"/>
  <c r="D6" i="9"/>
  <c r="D7" i="9"/>
  <c r="D8" i="9"/>
  <c r="D9" i="9"/>
  <c r="D10" i="9"/>
  <c r="D11" i="9"/>
  <c r="D12" i="9"/>
  <c r="D13" i="9"/>
  <c r="D14" i="9"/>
  <c r="D15" i="9"/>
  <c r="D16" i="9"/>
  <c r="D17" i="9"/>
  <c r="D18" i="9"/>
  <c r="D19" i="9"/>
  <c r="D20" i="9"/>
  <c r="D21" i="9"/>
  <c r="D22" i="9"/>
  <c r="D23" i="9"/>
  <c r="D24" i="9"/>
  <c r="D25" i="9"/>
  <c r="D26" i="9"/>
  <c r="D27" i="9"/>
  <c r="D28" i="9"/>
  <c r="D29" i="9"/>
  <c r="D30" i="9"/>
  <c r="D31" i="9"/>
  <c r="D32" i="9"/>
  <c r="D33" i="9"/>
  <c r="D34" i="9"/>
  <c r="D35" i="9"/>
  <c r="D36" i="9"/>
  <c r="D37" i="9"/>
  <c r="D38" i="9"/>
  <c r="D39" i="9"/>
  <c r="D40" i="9"/>
  <c r="D41" i="9"/>
  <c r="D42" i="9"/>
  <c r="D43" i="9"/>
  <c r="D44" i="9"/>
  <c r="D45" i="9"/>
  <c r="D46" i="9"/>
  <c r="D47" i="9"/>
  <c r="D48" i="9"/>
  <c r="D49" i="9"/>
  <c r="D50" i="9"/>
  <c r="D51" i="9"/>
  <c r="D52" i="9"/>
  <c r="D53" i="9"/>
  <c r="D54" i="9"/>
  <c r="D55" i="9"/>
  <c r="D56" i="9"/>
  <c r="D57" i="9"/>
  <c r="D58" i="9"/>
  <c r="D59" i="9"/>
  <c r="D60" i="9"/>
  <c r="D61" i="9"/>
  <c r="D62" i="9"/>
  <c r="D63" i="9"/>
  <c r="D64" i="9"/>
  <c r="D65" i="9"/>
  <c r="D66" i="9"/>
  <c r="D67" i="9"/>
  <c r="D68" i="9"/>
  <c r="D69" i="9"/>
  <c r="D70" i="9"/>
  <c r="D71" i="9"/>
  <c r="D72" i="9"/>
  <c r="D73" i="9"/>
  <c r="D74" i="9"/>
  <c r="D75" i="9"/>
  <c r="D76" i="9"/>
  <c r="D77" i="9"/>
  <c r="D78" i="9"/>
  <c r="D79" i="9"/>
  <c r="D80" i="9"/>
  <c r="D81" i="9"/>
  <c r="D82" i="9"/>
  <c r="D83" i="9"/>
  <c r="D84" i="9"/>
  <c r="D85" i="9"/>
  <c r="D86" i="9"/>
  <c r="D87" i="9"/>
  <c r="D88" i="9"/>
  <c r="D89" i="9"/>
  <c r="D90" i="9"/>
  <c r="D91" i="9"/>
  <c r="D92" i="9"/>
  <c r="D93" i="9"/>
  <c r="D94" i="9"/>
  <c r="D95" i="9"/>
  <c r="D96" i="9"/>
  <c r="D97" i="9"/>
  <c r="D98" i="9"/>
  <c r="D99" i="9"/>
  <c r="D100" i="9"/>
  <c r="D101" i="9"/>
  <c r="D102" i="9"/>
  <c r="D103" i="9"/>
  <c r="D104" i="9"/>
  <c r="D105" i="9"/>
  <c r="D106" i="9"/>
  <c r="D107" i="9"/>
  <c r="D108" i="9"/>
  <c r="D109" i="9"/>
  <c r="D110" i="9"/>
  <c r="D111" i="9"/>
  <c r="D112" i="9"/>
  <c r="D113" i="9"/>
  <c r="D114" i="9"/>
  <c r="D115" i="9"/>
  <c r="D116" i="9"/>
  <c r="D117" i="9"/>
  <c r="D118" i="9"/>
  <c r="D119" i="9"/>
  <c r="D120" i="9"/>
  <c r="D121" i="9"/>
  <c r="D122" i="9"/>
  <c r="D123" i="9"/>
  <c r="D124" i="9"/>
  <c r="D125" i="9"/>
  <c r="D126" i="9"/>
  <c r="D127" i="9"/>
  <c r="D128" i="9"/>
  <c r="D129" i="9"/>
  <c r="D130" i="9"/>
  <c r="D131" i="9"/>
  <c r="D132" i="9"/>
  <c r="D133" i="9"/>
  <c r="D134" i="9"/>
  <c r="D135" i="9"/>
  <c r="D136" i="9"/>
  <c r="D137" i="9"/>
  <c r="D138" i="9"/>
  <c r="D139" i="9"/>
  <c r="D140" i="9"/>
  <c r="D141" i="9"/>
  <c r="D142" i="9"/>
  <c r="D143" i="9"/>
  <c r="D144" i="9"/>
  <c r="D145" i="9"/>
  <c r="D146" i="9"/>
  <c r="D147" i="9"/>
  <c r="D148" i="9"/>
  <c r="D149" i="9"/>
  <c r="D150" i="9"/>
  <c r="D151" i="9"/>
  <c r="D152" i="9"/>
  <c r="D153" i="9"/>
  <c r="D154" i="9"/>
  <c r="D155" i="9"/>
  <c r="D156" i="9"/>
  <c r="D157" i="9"/>
  <c r="D158" i="9"/>
  <c r="D159" i="9"/>
  <c r="D160" i="9"/>
  <c r="D161" i="9"/>
  <c r="D162" i="9"/>
  <c r="D163" i="9"/>
  <c r="D164" i="9"/>
  <c r="D165" i="9"/>
  <c r="D166" i="9"/>
  <c r="D167" i="9"/>
  <c r="D168" i="9"/>
  <c r="D169" i="9"/>
  <c r="D170" i="9"/>
  <c r="D171" i="9"/>
  <c r="D172" i="9"/>
  <c r="D173" i="9"/>
  <c r="D174" i="9"/>
  <c r="D175" i="9"/>
  <c r="D176" i="9"/>
  <c r="D177" i="9"/>
  <c r="D178" i="9"/>
  <c r="D179" i="9"/>
  <c r="D180" i="9"/>
  <c r="D181" i="9"/>
  <c r="D182" i="9"/>
  <c r="D183" i="9"/>
  <c r="D184" i="9"/>
  <c r="D185" i="9"/>
  <c r="D186" i="9"/>
  <c r="D187" i="9"/>
  <c r="D188" i="9"/>
  <c r="D189" i="9"/>
  <c r="D190" i="9"/>
  <c r="D191" i="9"/>
  <c r="D192" i="9"/>
  <c r="D193" i="9"/>
  <c r="D194" i="9"/>
  <c r="D195" i="9"/>
  <c r="D196" i="9"/>
  <c r="D197" i="9"/>
  <c r="D198" i="9"/>
  <c r="D199" i="9"/>
  <c r="D200" i="9"/>
  <c r="D201" i="9"/>
  <c r="D202" i="9"/>
  <c r="D203" i="9"/>
  <c r="D204" i="9"/>
  <c r="D205" i="9"/>
  <c r="D206" i="9"/>
  <c r="D207" i="9"/>
  <c r="D208" i="9"/>
  <c r="D209" i="9"/>
  <c r="D210" i="9"/>
  <c r="D211" i="9"/>
  <c r="D212" i="9"/>
  <c r="D213" i="9"/>
  <c r="D214" i="9"/>
  <c r="D215" i="9"/>
  <c r="D216" i="9"/>
  <c r="D217" i="9"/>
  <c r="D218" i="9"/>
  <c r="D219" i="9"/>
  <c r="D220" i="9"/>
  <c r="D221" i="9"/>
  <c r="D222" i="9"/>
  <c r="D223" i="9"/>
  <c r="D224" i="9"/>
  <c r="D225" i="9"/>
  <c r="D226" i="9"/>
  <c r="D227" i="9"/>
  <c r="D228" i="9"/>
  <c r="D229" i="9"/>
  <c r="D230" i="9"/>
  <c r="D231" i="9"/>
  <c r="D232" i="9"/>
  <c r="D233" i="9"/>
  <c r="D234" i="9"/>
  <c r="D235" i="9"/>
  <c r="D236" i="9"/>
  <c r="D237" i="9"/>
  <c r="D238" i="9"/>
  <c r="D239" i="9"/>
  <c r="D240" i="9"/>
  <c r="D241" i="9"/>
  <c r="D242" i="9"/>
  <c r="D243" i="9"/>
  <c r="D244" i="9"/>
  <c r="D245" i="9"/>
  <c r="D246" i="9"/>
  <c r="D247" i="9"/>
  <c r="D248" i="9"/>
  <c r="D249" i="9"/>
  <c r="D250" i="9"/>
  <c r="D251" i="9"/>
  <c r="D252" i="9"/>
  <c r="D253" i="9"/>
  <c r="D254" i="9"/>
  <c r="D255" i="9"/>
  <c r="D256" i="9"/>
  <c r="D257" i="9"/>
  <c r="D258" i="9"/>
  <c r="D259" i="9"/>
  <c r="D260" i="9"/>
  <c r="D261" i="9"/>
  <c r="D262" i="9"/>
  <c r="D263" i="9"/>
  <c r="D264" i="9"/>
  <c r="D265" i="9"/>
  <c r="D266" i="9"/>
  <c r="D267" i="9"/>
  <c r="D268" i="9"/>
  <c r="D269" i="9"/>
  <c r="D270" i="9"/>
  <c r="D271" i="9"/>
  <c r="D272" i="9"/>
  <c r="D273" i="9"/>
  <c r="D274" i="9"/>
  <c r="D275" i="9"/>
  <c r="D276" i="9"/>
  <c r="D277" i="9"/>
  <c r="D278" i="9"/>
  <c r="D279" i="9"/>
  <c r="D280" i="9"/>
  <c r="D281" i="9"/>
  <c r="D282" i="9"/>
  <c r="D283" i="9"/>
  <c r="D284" i="9"/>
  <c r="D285" i="9"/>
  <c r="D286" i="9"/>
  <c r="D287" i="9"/>
  <c r="D288" i="9"/>
  <c r="D289" i="9"/>
  <c r="D290" i="9"/>
  <c r="D291" i="9"/>
  <c r="D292" i="9"/>
  <c r="D293" i="9"/>
  <c r="D294" i="9"/>
  <c r="D295" i="9"/>
  <c r="D296" i="9"/>
  <c r="D297" i="9"/>
  <c r="D298" i="9"/>
  <c r="D299" i="9"/>
  <c r="D300" i="9"/>
  <c r="D301" i="9"/>
  <c r="D302" i="9"/>
  <c r="D303" i="9"/>
  <c r="D304" i="9"/>
  <c r="D305" i="9"/>
  <c r="D306" i="9"/>
  <c r="D307" i="9"/>
  <c r="D308" i="9"/>
  <c r="D309" i="9"/>
  <c r="D310" i="9"/>
  <c r="D2" i="9"/>
  <c r="O8" i="9"/>
  <c r="O9" i="9"/>
  <c r="O10" i="9"/>
  <c r="O11" i="9"/>
  <c r="O12" i="9"/>
  <c r="O13" i="9"/>
  <c r="O14" i="9"/>
  <c r="O15" i="9"/>
  <c r="O16" i="9"/>
  <c r="O17" i="9"/>
  <c r="O18" i="9"/>
  <c r="O19" i="9"/>
  <c r="O20" i="9"/>
  <c r="O21" i="9"/>
  <c r="O22" i="9"/>
  <c r="O23" i="9"/>
  <c r="O24" i="9"/>
  <c r="O25" i="9"/>
  <c r="O26" i="9"/>
  <c r="O27" i="9"/>
  <c r="O28" i="9"/>
  <c r="O29" i="9"/>
  <c r="O30" i="9"/>
  <c r="O31" i="9"/>
  <c r="O32" i="9"/>
  <c r="O33" i="9"/>
  <c r="O34" i="9"/>
  <c r="O35" i="9"/>
  <c r="O36" i="9"/>
  <c r="O37" i="9"/>
  <c r="O38" i="9"/>
  <c r="O39" i="9"/>
  <c r="O40" i="9"/>
  <c r="O41" i="9"/>
  <c r="O42" i="9"/>
  <c r="O43" i="9"/>
  <c r="O44" i="9"/>
  <c r="O45" i="9"/>
  <c r="O46" i="9"/>
  <c r="O47" i="9"/>
  <c r="O48" i="9"/>
  <c r="O49" i="9"/>
  <c r="O50" i="9"/>
  <c r="O51" i="9"/>
  <c r="O52" i="9"/>
  <c r="O53" i="9"/>
  <c r="O54" i="9"/>
  <c r="O55" i="9"/>
  <c r="O56" i="9"/>
  <c r="O57" i="9"/>
  <c r="O58" i="9"/>
  <c r="O59" i="9"/>
  <c r="O60" i="9"/>
  <c r="O61" i="9"/>
  <c r="O62" i="9"/>
  <c r="O63" i="9"/>
  <c r="O64" i="9"/>
  <c r="O65" i="9"/>
  <c r="O66" i="9"/>
  <c r="O67" i="9"/>
  <c r="O68" i="9"/>
  <c r="O69" i="9"/>
  <c r="O70" i="9"/>
  <c r="O71" i="9"/>
  <c r="O72" i="9"/>
  <c r="O73" i="9"/>
  <c r="O74" i="9"/>
  <c r="O75" i="9"/>
  <c r="O76" i="9"/>
  <c r="O77" i="9"/>
  <c r="O78" i="9"/>
  <c r="O79" i="9"/>
  <c r="O80" i="9"/>
  <c r="O81" i="9"/>
  <c r="O82" i="9"/>
  <c r="O83" i="9"/>
  <c r="O84" i="9"/>
  <c r="O85" i="9"/>
  <c r="O86" i="9"/>
  <c r="O87" i="9"/>
  <c r="O88" i="9"/>
  <c r="O89" i="9"/>
  <c r="O90" i="9"/>
  <c r="O91" i="9"/>
  <c r="O92" i="9"/>
  <c r="O93" i="9"/>
  <c r="O94" i="9"/>
  <c r="O95" i="9"/>
  <c r="O96" i="9"/>
  <c r="O97" i="9"/>
  <c r="O98" i="9"/>
  <c r="O99" i="9"/>
  <c r="O100" i="9"/>
  <c r="O101" i="9"/>
  <c r="O102" i="9"/>
  <c r="O103" i="9"/>
  <c r="O104" i="9"/>
  <c r="O105" i="9"/>
  <c r="O106" i="9"/>
  <c r="O107" i="9"/>
  <c r="O108" i="9"/>
  <c r="O109" i="9"/>
  <c r="O110" i="9"/>
  <c r="O111" i="9"/>
  <c r="O112" i="9"/>
  <c r="O113" i="9"/>
  <c r="O114" i="9"/>
  <c r="O115" i="9"/>
  <c r="O116" i="9"/>
  <c r="O117" i="9"/>
  <c r="O118" i="9"/>
  <c r="O119" i="9"/>
  <c r="O120" i="9"/>
  <c r="O121" i="9"/>
  <c r="O122" i="9"/>
  <c r="O123" i="9"/>
  <c r="O124" i="9"/>
  <c r="O125" i="9"/>
  <c r="O126" i="9"/>
  <c r="O127" i="9"/>
  <c r="O7" i="9"/>
  <c r="K7" i="9"/>
  <c r="K8" i="9"/>
  <c r="K9" i="9"/>
  <c r="K10" i="9"/>
  <c r="K11" i="9"/>
  <c r="K12" i="9"/>
  <c r="K13" i="9"/>
  <c r="K14" i="9"/>
  <c r="K15" i="9"/>
  <c r="K16" i="9"/>
  <c r="K17" i="9"/>
  <c r="K18" i="9"/>
  <c r="K19" i="9"/>
  <c r="K20" i="9"/>
  <c r="K21" i="9"/>
  <c r="K22" i="9"/>
  <c r="K23" i="9"/>
  <c r="K24" i="9"/>
  <c r="K25" i="9"/>
  <c r="K26" i="9"/>
  <c r="K27" i="9"/>
  <c r="K28" i="9"/>
  <c r="K29" i="9"/>
  <c r="K30" i="9"/>
  <c r="K31" i="9"/>
  <c r="K32" i="9"/>
  <c r="K33" i="9"/>
  <c r="K34" i="9"/>
  <c r="K35" i="9"/>
  <c r="K36" i="9"/>
  <c r="K37" i="9"/>
  <c r="K38" i="9"/>
  <c r="K39" i="9"/>
  <c r="K40" i="9"/>
  <c r="K41" i="9"/>
  <c r="K42" i="9"/>
  <c r="K43" i="9"/>
  <c r="K44" i="9"/>
  <c r="K45" i="9"/>
  <c r="K46" i="9"/>
  <c r="K47" i="9"/>
  <c r="K48" i="9"/>
  <c r="K49" i="9"/>
  <c r="K50" i="9"/>
  <c r="K51" i="9"/>
  <c r="K52" i="9"/>
  <c r="K53" i="9"/>
  <c r="K54" i="9"/>
  <c r="K55" i="9"/>
  <c r="K56" i="9"/>
  <c r="K57" i="9"/>
  <c r="K58" i="9"/>
  <c r="K59" i="9"/>
  <c r="K60" i="9"/>
  <c r="K61" i="9"/>
  <c r="K62" i="9"/>
  <c r="K63" i="9"/>
  <c r="K64" i="9"/>
  <c r="K65" i="9"/>
  <c r="K66" i="9"/>
  <c r="K67" i="9"/>
  <c r="K68" i="9"/>
  <c r="K69" i="9"/>
  <c r="K70" i="9"/>
  <c r="K71" i="9"/>
  <c r="K72" i="9"/>
  <c r="K73" i="9"/>
  <c r="K74" i="9"/>
  <c r="K75" i="9"/>
  <c r="K76" i="9"/>
  <c r="K77" i="9"/>
  <c r="K78" i="9"/>
  <c r="K79" i="9"/>
  <c r="K80" i="9"/>
  <c r="K81" i="9"/>
  <c r="K82" i="9"/>
  <c r="K83" i="9"/>
  <c r="K84" i="9"/>
  <c r="K85" i="9"/>
  <c r="K86" i="9"/>
  <c r="K87" i="9"/>
  <c r="K88" i="9"/>
  <c r="K89" i="9"/>
  <c r="K90" i="9"/>
  <c r="K91" i="9"/>
  <c r="K92" i="9"/>
  <c r="K93" i="9"/>
  <c r="K94" i="9"/>
  <c r="K95" i="9"/>
  <c r="K96" i="9"/>
  <c r="K97" i="9"/>
  <c r="K98" i="9"/>
  <c r="K99" i="9"/>
  <c r="K100" i="9"/>
  <c r="K101" i="9"/>
  <c r="K102" i="9"/>
  <c r="K103" i="9"/>
  <c r="K104" i="9"/>
  <c r="K105" i="9"/>
  <c r="K106" i="9"/>
  <c r="K107" i="9"/>
  <c r="K108" i="9"/>
  <c r="K109" i="9"/>
  <c r="K110" i="9"/>
  <c r="K111" i="9"/>
  <c r="K112" i="9"/>
  <c r="K113" i="9"/>
  <c r="K114" i="9"/>
  <c r="K115" i="9"/>
  <c r="K116" i="9"/>
  <c r="K117" i="9"/>
  <c r="K118" i="9"/>
  <c r="K119" i="9"/>
  <c r="K120" i="9"/>
  <c r="K121" i="9"/>
  <c r="K122" i="9"/>
  <c r="K123" i="9"/>
  <c r="K124" i="9"/>
  <c r="K125" i="9"/>
  <c r="K126" i="9"/>
  <c r="K127" i="9"/>
  <c r="K128" i="9"/>
  <c r="K129" i="9"/>
  <c r="K130" i="9"/>
  <c r="K131" i="9"/>
  <c r="K132" i="9"/>
  <c r="K133" i="9"/>
  <c r="K134" i="9"/>
  <c r="K135" i="9"/>
  <c r="K136" i="9"/>
  <c r="K137" i="9"/>
  <c r="K138" i="9"/>
  <c r="K139" i="9"/>
  <c r="K140" i="9"/>
  <c r="K141" i="9"/>
  <c r="K142" i="9"/>
  <c r="K143" i="9"/>
  <c r="K144" i="9"/>
  <c r="K145" i="9"/>
  <c r="K146" i="9"/>
  <c r="K147" i="9"/>
  <c r="K148" i="9"/>
  <c r="K149" i="9"/>
  <c r="K150" i="9"/>
  <c r="K151" i="9"/>
  <c r="K152" i="9"/>
  <c r="K153" i="9"/>
  <c r="K154" i="9"/>
  <c r="K155" i="9"/>
  <c r="K156" i="9"/>
  <c r="K157" i="9"/>
  <c r="K158" i="9"/>
  <c r="K159" i="9"/>
  <c r="K160" i="9"/>
  <c r="K161" i="9"/>
  <c r="K162" i="9"/>
  <c r="K163" i="9"/>
  <c r="K164" i="9"/>
  <c r="K165" i="9"/>
  <c r="K166" i="9"/>
  <c r="K167" i="9"/>
  <c r="K168" i="9"/>
  <c r="K169" i="9"/>
  <c r="K170" i="9"/>
  <c r="K171" i="9"/>
  <c r="K172" i="9"/>
  <c r="K173" i="9"/>
  <c r="K174" i="9"/>
  <c r="K175" i="9"/>
  <c r="K176" i="9"/>
  <c r="K177" i="9"/>
  <c r="K178" i="9"/>
  <c r="K179" i="9"/>
  <c r="K180" i="9"/>
  <c r="K181" i="9"/>
  <c r="K182" i="9"/>
  <c r="K183" i="9"/>
  <c r="K184" i="9"/>
  <c r="K185" i="9"/>
  <c r="K186" i="9"/>
  <c r="K187" i="9"/>
  <c r="K188" i="9"/>
  <c r="K189" i="9"/>
  <c r="K190" i="9"/>
  <c r="K191" i="9"/>
  <c r="K192" i="9"/>
  <c r="K193" i="9"/>
  <c r="K194" i="9"/>
  <c r="K195" i="9"/>
  <c r="K196" i="9"/>
  <c r="K197" i="9"/>
  <c r="K198" i="9"/>
  <c r="K199" i="9"/>
  <c r="K200" i="9"/>
  <c r="K201" i="9"/>
  <c r="K202" i="9"/>
  <c r="K203" i="9"/>
  <c r="K204" i="9"/>
  <c r="K205" i="9"/>
  <c r="K206" i="9"/>
  <c r="K207" i="9"/>
  <c r="K208" i="9"/>
  <c r="K209" i="9"/>
  <c r="K210" i="9"/>
  <c r="K211" i="9"/>
  <c r="K212" i="9"/>
  <c r="K213" i="9"/>
  <c r="K214" i="9"/>
  <c r="K215" i="9"/>
  <c r="K216" i="9"/>
  <c r="K217" i="9"/>
  <c r="K218" i="9"/>
  <c r="K219" i="9"/>
  <c r="K220" i="9"/>
  <c r="K221" i="9"/>
  <c r="K222" i="9"/>
  <c r="K223" i="9"/>
  <c r="K224" i="9"/>
  <c r="K225" i="9"/>
  <c r="K226" i="9"/>
  <c r="K227" i="9"/>
  <c r="K228" i="9"/>
  <c r="K229" i="9"/>
  <c r="K230" i="9"/>
  <c r="K231" i="9"/>
  <c r="K232" i="9"/>
  <c r="K233" i="9"/>
  <c r="K234" i="9"/>
  <c r="K235" i="9"/>
  <c r="K236" i="9"/>
  <c r="K237" i="9"/>
  <c r="K238" i="9"/>
  <c r="K239" i="9"/>
  <c r="K240" i="9"/>
  <c r="K241" i="9"/>
  <c r="K242" i="9"/>
  <c r="K243" i="9"/>
  <c r="K244" i="9"/>
  <c r="K245" i="9"/>
  <c r="K246" i="9"/>
  <c r="K247" i="9"/>
  <c r="K248" i="9"/>
  <c r="K249" i="9"/>
  <c r="K250" i="9"/>
  <c r="K251" i="9"/>
  <c r="K252" i="9"/>
  <c r="K253" i="9"/>
  <c r="K254" i="9"/>
  <c r="K255" i="9"/>
  <c r="K256" i="9"/>
  <c r="K257" i="9"/>
  <c r="K258" i="9"/>
  <c r="K259" i="9"/>
  <c r="K260" i="9"/>
  <c r="K261" i="9"/>
  <c r="K262" i="9"/>
  <c r="K263" i="9"/>
  <c r="K264" i="9"/>
  <c r="K265" i="9"/>
  <c r="K266" i="9"/>
  <c r="K267" i="9"/>
  <c r="K268" i="9"/>
  <c r="K269" i="9"/>
  <c r="K270" i="9"/>
  <c r="K271" i="9"/>
  <c r="K272" i="9"/>
  <c r="K273" i="9"/>
  <c r="K274" i="9"/>
  <c r="K275" i="9"/>
  <c r="K276" i="9"/>
  <c r="K277" i="9"/>
  <c r="K278" i="9"/>
  <c r="K279" i="9"/>
  <c r="K280" i="9"/>
  <c r="K281" i="9"/>
  <c r="K282" i="9"/>
  <c r="K283" i="9"/>
  <c r="K284" i="9"/>
  <c r="K285" i="9"/>
  <c r="K286" i="9"/>
  <c r="K287" i="9"/>
  <c r="K288" i="9"/>
  <c r="K289" i="9"/>
  <c r="K290" i="9"/>
  <c r="K291" i="9"/>
  <c r="K292" i="9"/>
  <c r="K293" i="9"/>
  <c r="K294" i="9"/>
  <c r="K295" i="9"/>
  <c r="K296" i="9"/>
  <c r="K297" i="9"/>
  <c r="K298" i="9"/>
  <c r="K299" i="9"/>
  <c r="K300" i="9"/>
  <c r="K301" i="9"/>
  <c r="K302" i="9"/>
  <c r="K303" i="9"/>
  <c r="K304" i="9"/>
  <c r="K305" i="9"/>
  <c r="K306" i="9"/>
  <c r="K307" i="9"/>
  <c r="K308" i="9"/>
  <c r="K309" i="9"/>
  <c r="K310" i="9"/>
  <c r="K311" i="9"/>
  <c r="K312" i="9"/>
  <c r="K313" i="9"/>
  <c r="K314" i="9"/>
  <c r="K315" i="9"/>
  <c r="K316" i="9"/>
  <c r="K317" i="9"/>
  <c r="K6" i="9"/>
  <c r="G10" i="9"/>
  <c r="G11" i="9"/>
  <c r="G12" i="9"/>
  <c r="G13" i="9"/>
  <c r="G14" i="9"/>
  <c r="G15" i="9"/>
  <c r="G16" i="9"/>
  <c r="G17" i="9"/>
  <c r="G18" i="9"/>
  <c r="G19" i="9"/>
  <c r="G20" i="9"/>
  <c r="G21" i="9"/>
  <c r="G22" i="9"/>
  <c r="G23" i="9"/>
  <c r="G24" i="9"/>
  <c r="G25" i="9"/>
  <c r="G26" i="9"/>
  <c r="G27" i="9"/>
  <c r="G28" i="9"/>
  <c r="G29" i="9"/>
  <c r="G30" i="9"/>
  <c r="G31" i="9"/>
  <c r="G32" i="9"/>
  <c r="G33" i="9"/>
  <c r="G34" i="9"/>
  <c r="G35" i="9"/>
  <c r="G36" i="9"/>
  <c r="G37" i="9"/>
  <c r="G38" i="9"/>
  <c r="G39" i="9"/>
  <c r="G40" i="9"/>
  <c r="G41" i="9"/>
  <c r="G42" i="9"/>
  <c r="G43" i="9"/>
  <c r="G44" i="9"/>
  <c r="G45" i="9"/>
  <c r="G46" i="9"/>
  <c r="G47" i="9"/>
  <c r="G48" i="9"/>
  <c r="G49" i="9"/>
  <c r="G50" i="9"/>
  <c r="G51" i="9"/>
  <c r="G52" i="9"/>
  <c r="G53" i="9"/>
  <c r="G54" i="9"/>
  <c r="G55" i="9"/>
  <c r="G56" i="9"/>
  <c r="G57" i="9"/>
  <c r="G58" i="9"/>
  <c r="G59" i="9"/>
  <c r="G60" i="9"/>
  <c r="G61" i="9"/>
  <c r="G62" i="9"/>
  <c r="G63" i="9"/>
  <c r="G64" i="9"/>
  <c r="G65" i="9"/>
  <c r="G66" i="9"/>
  <c r="G67" i="9"/>
  <c r="G68" i="9"/>
  <c r="G69" i="9"/>
  <c r="G70" i="9"/>
  <c r="G71" i="9"/>
  <c r="G72" i="9"/>
  <c r="G73" i="9"/>
  <c r="G74" i="9"/>
  <c r="G75" i="9"/>
  <c r="G76" i="9"/>
  <c r="G77" i="9"/>
  <c r="G78" i="9"/>
  <c r="G79" i="9"/>
  <c r="G80" i="9"/>
  <c r="G81" i="9"/>
  <c r="G82" i="9"/>
  <c r="G83" i="9"/>
  <c r="G84" i="9"/>
  <c r="G85" i="9"/>
  <c r="G86" i="9"/>
  <c r="G87" i="9"/>
  <c r="G88" i="9"/>
  <c r="G89" i="9"/>
  <c r="G90" i="9"/>
  <c r="G91" i="9"/>
  <c r="G92" i="9"/>
  <c r="G93" i="9"/>
  <c r="G94" i="9"/>
  <c r="G95" i="9"/>
  <c r="G96" i="9"/>
  <c r="G97" i="9"/>
  <c r="G98" i="9"/>
  <c r="G99" i="9"/>
  <c r="G100" i="9"/>
  <c r="G101" i="9"/>
  <c r="G102" i="9"/>
  <c r="G103" i="9"/>
  <c r="G104" i="9"/>
  <c r="G105" i="9"/>
  <c r="G106" i="9"/>
  <c r="G107" i="9"/>
  <c r="G108" i="9"/>
  <c r="G109" i="9"/>
  <c r="G110" i="9"/>
  <c r="G111" i="9"/>
  <c r="G112" i="9"/>
  <c r="G113" i="9"/>
  <c r="G114" i="9"/>
  <c r="G115" i="9"/>
  <c r="G116" i="9"/>
  <c r="G117" i="9"/>
  <c r="G118" i="9"/>
  <c r="G119" i="9"/>
  <c r="G120" i="9"/>
  <c r="G121" i="9"/>
  <c r="G122" i="9"/>
  <c r="G123" i="9"/>
  <c r="G124" i="9"/>
  <c r="G125" i="9"/>
  <c r="G126" i="9"/>
  <c r="G127" i="9"/>
  <c r="G128" i="9"/>
  <c r="G129" i="9"/>
  <c r="G130" i="9"/>
  <c r="G131" i="9"/>
  <c r="G132" i="9"/>
  <c r="G133" i="9"/>
  <c r="G134" i="9"/>
  <c r="G135" i="9"/>
  <c r="G136" i="9"/>
  <c r="G137" i="9"/>
  <c r="G138" i="9"/>
  <c r="G139" i="9"/>
  <c r="G140" i="9"/>
  <c r="G141" i="9"/>
  <c r="G142" i="9"/>
  <c r="G143" i="9"/>
  <c r="G144" i="9"/>
  <c r="G145" i="9"/>
  <c r="G146" i="9"/>
  <c r="G147" i="9"/>
  <c r="G148" i="9"/>
  <c r="G149" i="9"/>
  <c r="G150" i="9"/>
  <c r="G151" i="9"/>
  <c r="G152" i="9"/>
  <c r="G153" i="9"/>
  <c r="G154" i="9"/>
  <c r="G155" i="9"/>
  <c r="G156" i="9"/>
  <c r="G157" i="9"/>
  <c r="G158" i="9"/>
  <c r="G159" i="9"/>
  <c r="G160" i="9"/>
  <c r="G161" i="9"/>
  <c r="G162" i="9"/>
  <c r="G163" i="9"/>
  <c r="G164" i="9"/>
  <c r="G165" i="9"/>
  <c r="G166" i="9"/>
  <c r="G167" i="9"/>
  <c r="G168" i="9"/>
  <c r="G169" i="9"/>
  <c r="G170" i="9"/>
  <c r="G171" i="9"/>
  <c r="G172" i="9"/>
  <c r="G173" i="9"/>
  <c r="G174" i="9"/>
  <c r="G175" i="9"/>
  <c r="G176" i="9"/>
  <c r="G177" i="9"/>
  <c r="G178" i="9"/>
  <c r="G179" i="9"/>
  <c r="G180" i="9"/>
  <c r="G181" i="9"/>
  <c r="G182" i="9"/>
  <c r="G183" i="9"/>
  <c r="G184" i="9"/>
  <c r="G185" i="9"/>
  <c r="G186" i="9"/>
  <c r="G187" i="9"/>
  <c r="G188" i="9"/>
  <c r="G189" i="9"/>
  <c r="G190" i="9"/>
  <c r="G191" i="9"/>
  <c r="G192" i="9"/>
  <c r="G193" i="9"/>
  <c r="G194" i="9"/>
  <c r="G195" i="9"/>
  <c r="G196" i="9"/>
  <c r="G197" i="9"/>
  <c r="G198" i="9"/>
  <c r="G199" i="9"/>
  <c r="G200" i="9"/>
  <c r="G201" i="9"/>
  <c r="G202" i="9"/>
  <c r="G203" i="9"/>
  <c r="G204" i="9"/>
  <c r="G205" i="9"/>
  <c r="G206" i="9"/>
  <c r="G207" i="9"/>
  <c r="G208" i="9"/>
  <c r="G209" i="9"/>
  <c r="G210" i="9"/>
  <c r="G211" i="9"/>
  <c r="G212" i="9"/>
  <c r="G213" i="9"/>
  <c r="G214" i="9"/>
  <c r="G215" i="9"/>
  <c r="G216" i="9"/>
  <c r="G217" i="9"/>
  <c r="G218" i="9"/>
  <c r="G219" i="9"/>
  <c r="G220" i="9"/>
  <c r="G221" i="9"/>
  <c r="G222" i="9"/>
  <c r="G223" i="9"/>
  <c r="G224" i="9"/>
  <c r="G225" i="9"/>
  <c r="G226" i="9"/>
  <c r="G227" i="9"/>
  <c r="G228" i="9"/>
  <c r="G229" i="9"/>
  <c r="G230" i="9"/>
  <c r="G231" i="9"/>
  <c r="G232" i="9"/>
  <c r="G233" i="9"/>
  <c r="G234" i="9"/>
  <c r="G235" i="9"/>
  <c r="G236" i="9"/>
  <c r="G237" i="9"/>
  <c r="G238" i="9"/>
  <c r="G239" i="9"/>
  <c r="G240" i="9"/>
  <c r="G241" i="9"/>
  <c r="G242" i="9"/>
  <c r="G243" i="9"/>
  <c r="G244" i="9"/>
  <c r="G245" i="9"/>
  <c r="G246" i="9"/>
  <c r="G247" i="9"/>
  <c r="G248" i="9"/>
  <c r="G249" i="9"/>
  <c r="G250" i="9"/>
  <c r="G251" i="9"/>
  <c r="G252" i="9"/>
  <c r="G253" i="9"/>
  <c r="G254" i="9"/>
  <c r="G255" i="9"/>
  <c r="G256" i="9"/>
  <c r="G257" i="9"/>
  <c r="G258" i="9"/>
  <c r="G259" i="9"/>
  <c r="G260" i="9"/>
  <c r="G261" i="9"/>
  <c r="G262" i="9"/>
  <c r="G263" i="9"/>
  <c r="G264" i="9"/>
  <c r="G265" i="9"/>
  <c r="G266" i="9"/>
  <c r="G267" i="9"/>
  <c r="G268" i="9"/>
  <c r="G269" i="9"/>
  <c r="G270" i="9"/>
  <c r="G271" i="9"/>
  <c r="G272" i="9"/>
  <c r="G273" i="9"/>
  <c r="G274" i="9"/>
  <c r="G275" i="9"/>
  <c r="G276" i="9"/>
  <c r="G277" i="9"/>
  <c r="G278" i="9"/>
  <c r="G279" i="9"/>
  <c r="G280" i="9"/>
  <c r="G281" i="9"/>
  <c r="G282" i="9"/>
  <c r="G283" i="9"/>
  <c r="G284" i="9"/>
  <c r="G285" i="9"/>
  <c r="G286" i="9"/>
  <c r="G287" i="9"/>
  <c r="G288" i="9"/>
  <c r="G289" i="9"/>
  <c r="G290" i="9"/>
  <c r="G291" i="9"/>
  <c r="G292" i="9"/>
  <c r="G293" i="9"/>
  <c r="G294" i="9"/>
  <c r="G295" i="9"/>
  <c r="G296" i="9"/>
  <c r="G297" i="9"/>
  <c r="G298" i="9"/>
  <c r="G299" i="9"/>
  <c r="G300" i="9"/>
  <c r="G301" i="9"/>
  <c r="G302" i="9"/>
  <c r="G303" i="9"/>
  <c r="G304" i="9"/>
  <c r="G305" i="9"/>
  <c r="G306" i="9"/>
  <c r="G307" i="9"/>
  <c r="G308" i="9"/>
  <c r="G309" i="9"/>
  <c r="G9" i="9"/>
  <c r="C5" i="9"/>
  <c r="C6" i="9"/>
  <c r="C7" i="9"/>
  <c r="C8" i="9"/>
  <c r="C9" i="9"/>
  <c r="C10" i="9"/>
  <c r="C11" i="9"/>
  <c r="C12" i="9"/>
  <c r="C13" i="9"/>
  <c r="C14" i="9"/>
  <c r="C15" i="9"/>
  <c r="C16" i="9"/>
  <c r="C17" i="9"/>
  <c r="C18" i="9"/>
  <c r="C19" i="9"/>
  <c r="C20" i="9"/>
  <c r="C21" i="9"/>
  <c r="C22" i="9"/>
  <c r="C23" i="9"/>
  <c r="C24" i="9"/>
  <c r="C25" i="9"/>
  <c r="C26" i="9"/>
  <c r="C27" i="9"/>
  <c r="C28" i="9"/>
  <c r="C29" i="9"/>
  <c r="C30" i="9"/>
  <c r="C31" i="9"/>
  <c r="C32" i="9"/>
  <c r="C33" i="9"/>
  <c r="C34" i="9"/>
  <c r="C35" i="9"/>
  <c r="C36" i="9"/>
  <c r="C37" i="9"/>
  <c r="C38" i="9"/>
  <c r="C39" i="9"/>
  <c r="C40" i="9"/>
  <c r="C41" i="9"/>
  <c r="C42" i="9"/>
  <c r="C43" i="9"/>
  <c r="C44" i="9"/>
  <c r="C45" i="9"/>
  <c r="C46" i="9"/>
  <c r="C47" i="9"/>
  <c r="C48" i="9"/>
  <c r="C49" i="9"/>
  <c r="C50" i="9"/>
  <c r="C51" i="9"/>
  <c r="C52" i="9"/>
  <c r="C53" i="9"/>
  <c r="C54" i="9"/>
  <c r="C55" i="9"/>
  <c r="C56" i="9"/>
  <c r="C57" i="9"/>
  <c r="C58" i="9"/>
  <c r="C59" i="9"/>
  <c r="C60" i="9"/>
  <c r="C61" i="9"/>
  <c r="C62" i="9"/>
  <c r="C63" i="9"/>
  <c r="C64" i="9"/>
  <c r="C65" i="9"/>
  <c r="C66" i="9"/>
  <c r="C67" i="9"/>
  <c r="C68" i="9"/>
  <c r="C69" i="9"/>
  <c r="C70" i="9"/>
  <c r="C71" i="9"/>
  <c r="C72" i="9"/>
  <c r="C73" i="9"/>
  <c r="C74" i="9"/>
  <c r="C75" i="9"/>
  <c r="C76" i="9"/>
  <c r="C77" i="9"/>
  <c r="C78" i="9"/>
  <c r="C79" i="9"/>
  <c r="C80" i="9"/>
  <c r="C81" i="9"/>
  <c r="C82" i="9"/>
  <c r="C83" i="9"/>
  <c r="C84" i="9"/>
  <c r="C85" i="9"/>
  <c r="C86" i="9"/>
  <c r="C87" i="9"/>
  <c r="C88" i="9"/>
  <c r="C89" i="9"/>
  <c r="C90" i="9"/>
  <c r="C91" i="9"/>
  <c r="C92" i="9"/>
  <c r="C93" i="9"/>
  <c r="C94" i="9"/>
  <c r="C95" i="9"/>
  <c r="C96" i="9"/>
  <c r="C97" i="9"/>
  <c r="C98" i="9"/>
  <c r="C99" i="9"/>
  <c r="C100" i="9"/>
  <c r="C101" i="9"/>
  <c r="C102" i="9"/>
  <c r="C103" i="9"/>
  <c r="C104" i="9"/>
  <c r="C105" i="9"/>
  <c r="C106" i="9"/>
  <c r="C107" i="9"/>
  <c r="C108" i="9"/>
  <c r="C109" i="9"/>
  <c r="C110" i="9"/>
  <c r="C111" i="9"/>
  <c r="C112" i="9"/>
  <c r="C113" i="9"/>
  <c r="C114" i="9"/>
  <c r="C115" i="9"/>
  <c r="C116" i="9"/>
  <c r="C117" i="9"/>
  <c r="C118" i="9"/>
  <c r="C119" i="9"/>
  <c r="C120" i="9"/>
  <c r="C121" i="9"/>
  <c r="C122" i="9"/>
  <c r="C123" i="9"/>
  <c r="C124" i="9"/>
  <c r="C125" i="9"/>
  <c r="C126" i="9"/>
  <c r="C127" i="9"/>
  <c r="C128" i="9"/>
  <c r="C129" i="9"/>
  <c r="C130" i="9"/>
  <c r="C131" i="9"/>
  <c r="C132" i="9"/>
  <c r="C133" i="9"/>
  <c r="C134" i="9"/>
  <c r="C135" i="9"/>
  <c r="C136" i="9"/>
  <c r="C137" i="9"/>
  <c r="C138" i="9"/>
  <c r="C139" i="9"/>
  <c r="C140" i="9"/>
  <c r="C141" i="9"/>
  <c r="C142" i="9"/>
  <c r="C143" i="9"/>
  <c r="C144" i="9"/>
  <c r="C145" i="9"/>
  <c r="C146" i="9"/>
  <c r="C147" i="9"/>
  <c r="C148" i="9"/>
  <c r="C149" i="9"/>
  <c r="C150" i="9"/>
  <c r="C151" i="9"/>
  <c r="C152" i="9"/>
  <c r="C153" i="9"/>
  <c r="C154" i="9"/>
  <c r="C155" i="9"/>
  <c r="C156" i="9"/>
  <c r="C157" i="9"/>
  <c r="C158" i="9"/>
  <c r="C159" i="9"/>
  <c r="C160" i="9"/>
  <c r="C161" i="9"/>
  <c r="C162" i="9"/>
  <c r="C163" i="9"/>
  <c r="C164" i="9"/>
  <c r="C165" i="9"/>
  <c r="C166" i="9"/>
  <c r="C167" i="9"/>
  <c r="C168" i="9"/>
  <c r="C169" i="9"/>
  <c r="C170" i="9"/>
  <c r="C171" i="9"/>
  <c r="C172" i="9"/>
  <c r="C173" i="9"/>
  <c r="C174" i="9"/>
  <c r="C175" i="9"/>
  <c r="C176" i="9"/>
  <c r="C177" i="9"/>
  <c r="C178" i="9"/>
  <c r="C179" i="9"/>
  <c r="C180" i="9"/>
  <c r="C181" i="9"/>
  <c r="C182" i="9"/>
  <c r="C183" i="9"/>
  <c r="C184" i="9"/>
  <c r="C185" i="9"/>
  <c r="C186" i="9"/>
  <c r="C187" i="9"/>
  <c r="C188" i="9"/>
  <c r="C189" i="9"/>
  <c r="C190" i="9"/>
  <c r="C191" i="9"/>
  <c r="C192" i="9"/>
  <c r="C193" i="9"/>
  <c r="C194" i="9"/>
  <c r="C195" i="9"/>
  <c r="C196" i="9"/>
  <c r="C197" i="9"/>
  <c r="C198" i="9"/>
  <c r="C199" i="9"/>
  <c r="C200" i="9"/>
  <c r="C201" i="9"/>
  <c r="C202" i="9"/>
  <c r="C203" i="9"/>
  <c r="C204" i="9"/>
  <c r="C205" i="9"/>
  <c r="C206" i="9"/>
  <c r="C207" i="9"/>
  <c r="C208" i="9"/>
  <c r="C209" i="9"/>
  <c r="C210" i="9"/>
  <c r="C211" i="9"/>
  <c r="C212" i="9"/>
  <c r="C213" i="9"/>
  <c r="C214" i="9"/>
  <c r="C215" i="9"/>
  <c r="C216" i="9"/>
  <c r="C217" i="9"/>
  <c r="C218" i="9"/>
  <c r="C219" i="9"/>
  <c r="C220" i="9"/>
  <c r="C221" i="9"/>
  <c r="C222" i="9"/>
  <c r="C223" i="9"/>
  <c r="C224" i="9"/>
  <c r="C225" i="9"/>
  <c r="C226" i="9"/>
  <c r="C227" i="9"/>
  <c r="C228" i="9"/>
  <c r="C229" i="9"/>
  <c r="C230" i="9"/>
  <c r="C231" i="9"/>
  <c r="C232" i="9"/>
  <c r="C233" i="9"/>
  <c r="C234" i="9"/>
  <c r="C235" i="9"/>
  <c r="C236" i="9"/>
  <c r="C237" i="9"/>
  <c r="C238" i="9"/>
  <c r="C239" i="9"/>
  <c r="C240" i="9"/>
  <c r="C241" i="9"/>
  <c r="C242" i="9"/>
  <c r="C243" i="9"/>
  <c r="C244" i="9"/>
  <c r="C245" i="9"/>
  <c r="C246" i="9"/>
  <c r="C247" i="9"/>
  <c r="C248" i="9"/>
  <c r="C249" i="9"/>
  <c r="C250" i="9"/>
  <c r="C251" i="9"/>
  <c r="C252" i="9"/>
  <c r="C253" i="9"/>
  <c r="C254" i="9"/>
  <c r="C255" i="9"/>
  <c r="C256" i="9"/>
  <c r="C257" i="9"/>
  <c r="C258" i="9"/>
  <c r="C259" i="9"/>
  <c r="C260" i="9"/>
  <c r="C261" i="9"/>
  <c r="C262" i="9"/>
  <c r="C263" i="9"/>
  <c r="C264" i="9"/>
  <c r="C265" i="9"/>
  <c r="C266" i="9"/>
  <c r="C267" i="9"/>
  <c r="C268" i="9"/>
  <c r="C269" i="9"/>
  <c r="C270" i="9"/>
  <c r="C271" i="9"/>
  <c r="C272" i="9"/>
  <c r="C273" i="9"/>
  <c r="C274" i="9"/>
  <c r="C275" i="9"/>
  <c r="C276" i="9"/>
  <c r="C277" i="9"/>
  <c r="C278" i="9"/>
  <c r="C279" i="9"/>
  <c r="C280" i="9"/>
  <c r="C281" i="9"/>
  <c r="C282" i="9"/>
  <c r="C283" i="9"/>
  <c r="C284" i="9"/>
  <c r="C285" i="9"/>
  <c r="C286" i="9"/>
  <c r="C287" i="9"/>
  <c r="C288" i="9"/>
  <c r="C289" i="9"/>
  <c r="C290" i="9"/>
  <c r="C291" i="9"/>
  <c r="C292" i="9"/>
  <c r="C293" i="9"/>
  <c r="C294" i="9"/>
  <c r="C295" i="9"/>
  <c r="C296" i="9"/>
  <c r="C297" i="9"/>
  <c r="C298" i="9"/>
  <c r="C299" i="9"/>
  <c r="C300" i="9"/>
  <c r="C301" i="9"/>
  <c r="C302" i="9"/>
  <c r="C303" i="9"/>
  <c r="C304" i="9"/>
  <c r="C305" i="9"/>
  <c r="C306" i="9"/>
  <c r="C307" i="9"/>
  <c r="C308" i="9"/>
  <c r="C309" i="9"/>
  <c r="C310" i="9"/>
  <c r="C3" i="9"/>
  <c r="C4" i="9"/>
  <c r="J316" i="9"/>
  <c r="J315" i="9"/>
  <c r="J314" i="9"/>
  <c r="J313" i="9"/>
  <c r="J311" i="9"/>
  <c r="J310" i="9"/>
  <c r="E310" i="9"/>
  <c r="B310" i="9"/>
  <c r="J309" i="9"/>
  <c r="E309" i="9"/>
  <c r="B309" i="9"/>
  <c r="J308" i="9"/>
  <c r="E308" i="9"/>
  <c r="B308" i="9"/>
  <c r="E307" i="9"/>
  <c r="B307" i="9"/>
  <c r="E306" i="9"/>
  <c r="B306" i="9"/>
  <c r="E305" i="9"/>
  <c r="B305" i="9"/>
  <c r="E304" i="9"/>
  <c r="B304" i="9"/>
  <c r="E303" i="9"/>
  <c r="B303" i="9"/>
  <c r="E302" i="9"/>
  <c r="B302" i="9"/>
  <c r="E301" i="9"/>
  <c r="B301" i="9"/>
  <c r="E300" i="9"/>
  <c r="E299" i="9"/>
  <c r="E298" i="9"/>
  <c r="E297" i="9"/>
  <c r="E296" i="9"/>
  <c r="E295" i="9"/>
  <c r="E294" i="9"/>
  <c r="E293" i="9"/>
  <c r="E292" i="9"/>
  <c r="E291" i="9"/>
  <c r="E290" i="9"/>
  <c r="E289" i="9"/>
  <c r="E288" i="9"/>
  <c r="E287" i="9"/>
  <c r="E286" i="9"/>
  <c r="E285" i="9"/>
  <c r="E284" i="9"/>
  <c r="E283" i="9"/>
  <c r="E282" i="9"/>
  <c r="E281" i="9"/>
  <c r="E280" i="9"/>
  <c r="E279" i="9"/>
  <c r="E278" i="9"/>
  <c r="E277" i="9"/>
  <c r="E276" i="9"/>
  <c r="E275" i="9"/>
  <c r="E274" i="9"/>
  <c r="E273" i="9"/>
  <c r="E272" i="9"/>
  <c r="E271" i="9"/>
  <c r="E270" i="9"/>
  <c r="E269" i="9"/>
  <c r="E268" i="9"/>
  <c r="E267" i="9"/>
  <c r="E266" i="9"/>
  <c r="E265" i="9"/>
  <c r="E264" i="9"/>
  <c r="E263" i="9"/>
  <c r="E262" i="9"/>
  <c r="F261" i="9"/>
  <c r="E261" i="9"/>
  <c r="F260" i="9"/>
  <c r="E260" i="9"/>
  <c r="F259" i="9"/>
  <c r="E259" i="9"/>
  <c r="F258" i="9"/>
  <c r="E258" i="9"/>
  <c r="F257" i="9"/>
  <c r="E257" i="9"/>
  <c r="F256" i="9"/>
  <c r="E256" i="9"/>
  <c r="F255" i="9"/>
  <c r="E255" i="9"/>
  <c r="F254" i="9"/>
  <c r="E254" i="9"/>
  <c r="F253" i="9"/>
  <c r="E253" i="9"/>
  <c r="F252" i="9"/>
  <c r="E252" i="9"/>
  <c r="E251" i="9"/>
  <c r="E250" i="9"/>
  <c r="E249" i="9"/>
  <c r="E248" i="9"/>
  <c r="E247" i="9"/>
  <c r="E246" i="9"/>
  <c r="E245" i="9"/>
  <c r="E244" i="9"/>
  <c r="E243" i="9"/>
  <c r="E242" i="9"/>
  <c r="E241" i="9"/>
  <c r="E240" i="9"/>
  <c r="E239" i="9"/>
  <c r="E238" i="9"/>
  <c r="E237" i="9"/>
  <c r="E236" i="9"/>
  <c r="E235" i="9"/>
  <c r="E234" i="9"/>
  <c r="E233" i="9"/>
  <c r="E232" i="9"/>
  <c r="E231" i="9"/>
  <c r="E230" i="9"/>
  <c r="E229" i="9"/>
  <c r="E228" i="9"/>
  <c r="E227" i="9"/>
  <c r="E226" i="9"/>
  <c r="E225" i="9"/>
  <c r="E224" i="9"/>
  <c r="E223" i="9"/>
  <c r="E222" i="9"/>
  <c r="E221" i="9"/>
  <c r="E220" i="9"/>
  <c r="E219" i="9"/>
  <c r="E218" i="9"/>
  <c r="E217" i="9"/>
  <c r="E216" i="9"/>
  <c r="E215" i="9"/>
  <c r="E214" i="9"/>
  <c r="E213" i="9"/>
  <c r="E212" i="9"/>
  <c r="E211" i="9"/>
  <c r="E210" i="9"/>
  <c r="E209" i="9"/>
  <c r="E208" i="9"/>
  <c r="E207" i="9"/>
  <c r="E206" i="9"/>
  <c r="E205" i="9"/>
  <c r="E204" i="9"/>
  <c r="E203" i="9"/>
  <c r="E202" i="9"/>
  <c r="E201" i="9"/>
  <c r="E200" i="9"/>
  <c r="E199" i="9"/>
  <c r="E198" i="9"/>
  <c r="E197" i="9"/>
  <c r="E196" i="9"/>
  <c r="E195" i="9"/>
  <c r="E194" i="9"/>
  <c r="E193" i="9"/>
  <c r="E192" i="9"/>
  <c r="E191" i="9"/>
  <c r="E190" i="9"/>
  <c r="E189" i="9"/>
  <c r="E188" i="9"/>
  <c r="E187" i="9"/>
  <c r="E186" i="9"/>
  <c r="E185" i="9"/>
  <c r="E184" i="9"/>
  <c r="E183" i="9"/>
  <c r="E182" i="9"/>
  <c r="E181" i="9"/>
  <c r="E180" i="9"/>
  <c r="E179" i="9"/>
  <c r="E178" i="9"/>
  <c r="E177" i="9"/>
  <c r="E176" i="9"/>
  <c r="E175" i="9"/>
  <c r="E174" i="9"/>
  <c r="E173" i="9"/>
  <c r="E172" i="9"/>
  <c r="E171" i="9"/>
  <c r="E170" i="9"/>
  <c r="E169" i="9"/>
  <c r="E168" i="9"/>
  <c r="E167" i="9"/>
  <c r="E166" i="9"/>
  <c r="E165" i="9"/>
  <c r="E164" i="9"/>
  <c r="E163" i="9"/>
  <c r="E162" i="9"/>
  <c r="E161" i="9"/>
  <c r="E160" i="9"/>
  <c r="E159" i="9"/>
  <c r="E158" i="9"/>
  <c r="E157" i="9"/>
  <c r="E156" i="9"/>
  <c r="E155" i="9"/>
  <c r="E154" i="9"/>
  <c r="E153" i="9"/>
  <c r="E152" i="9"/>
  <c r="E151" i="9"/>
  <c r="E150" i="9"/>
  <c r="E149" i="9"/>
  <c r="E148" i="9"/>
  <c r="E147" i="9"/>
  <c r="E146" i="9"/>
  <c r="E145" i="9"/>
  <c r="E144" i="9"/>
  <c r="E143" i="9"/>
  <c r="E142" i="9"/>
  <c r="E141" i="9"/>
  <c r="E140" i="9"/>
  <c r="E139" i="9"/>
  <c r="E138" i="9"/>
  <c r="E137" i="9"/>
  <c r="E136" i="9"/>
  <c r="E135" i="9"/>
  <c r="E134" i="9"/>
  <c r="E133" i="9"/>
  <c r="E132" i="9"/>
  <c r="E131" i="9"/>
  <c r="E130" i="9"/>
  <c r="E129" i="9"/>
  <c r="E128" i="9"/>
  <c r="Q127" i="9"/>
  <c r="E127" i="9"/>
  <c r="Q126" i="9"/>
  <c r="E126" i="9"/>
  <c r="Q125" i="9"/>
  <c r="E125" i="9"/>
  <c r="Q124" i="9"/>
  <c r="E124" i="9"/>
  <c r="Q123" i="9"/>
  <c r="E123" i="9"/>
  <c r="Q122" i="9"/>
  <c r="E122" i="9"/>
  <c r="Q121" i="9"/>
  <c r="E121" i="9"/>
  <c r="Q120" i="9"/>
  <c r="E120" i="9"/>
  <c r="Q119" i="9"/>
  <c r="E119" i="9"/>
  <c r="Q118" i="9"/>
  <c r="E118" i="9"/>
  <c r="Q117" i="9"/>
  <c r="E117" i="9"/>
  <c r="Q116" i="9"/>
  <c r="E116" i="9"/>
  <c r="Q115" i="9"/>
  <c r="E115" i="9"/>
  <c r="Q114" i="9"/>
  <c r="E114" i="9"/>
  <c r="Q113" i="9"/>
  <c r="E113" i="9"/>
  <c r="Q112" i="9"/>
  <c r="E112" i="9"/>
  <c r="Q111" i="9"/>
  <c r="E111" i="9"/>
  <c r="Q110" i="9"/>
  <c r="E110" i="9"/>
  <c r="Q109" i="9"/>
  <c r="E109" i="9"/>
  <c r="Q108" i="9"/>
  <c r="E108" i="9"/>
  <c r="Q107" i="9"/>
  <c r="E107" i="9"/>
  <c r="Q106" i="9"/>
  <c r="E106" i="9"/>
  <c r="Q105" i="9"/>
  <c r="E105" i="9"/>
  <c r="Q104" i="9"/>
  <c r="E104" i="9"/>
  <c r="Q103" i="9"/>
  <c r="E103" i="9"/>
  <c r="Q102" i="9"/>
  <c r="E102" i="9"/>
  <c r="Q101" i="9"/>
  <c r="E101" i="9"/>
  <c r="Q100" i="9"/>
  <c r="E100" i="9"/>
  <c r="Q99" i="9"/>
  <c r="E99" i="9"/>
  <c r="Q98" i="9"/>
  <c r="E98" i="9"/>
  <c r="Q97" i="9"/>
  <c r="E97" i="9"/>
  <c r="Q96" i="9"/>
  <c r="E96" i="9"/>
  <c r="Q95" i="9"/>
  <c r="E95" i="9"/>
  <c r="Q94" i="9"/>
  <c r="E94" i="9"/>
  <c r="Q93" i="9"/>
  <c r="E93" i="9"/>
  <c r="Q92" i="9"/>
  <c r="E92" i="9"/>
  <c r="Q91" i="9"/>
  <c r="E91" i="9"/>
  <c r="Q90" i="9"/>
  <c r="E90" i="9"/>
  <c r="B90" i="9"/>
  <c r="Q89" i="9"/>
  <c r="E89" i="9"/>
  <c r="Q88" i="9"/>
  <c r="E88" i="9"/>
  <c r="Q87" i="9"/>
  <c r="E87" i="9"/>
  <c r="Q86" i="9"/>
  <c r="E86" i="9"/>
  <c r="Q85" i="9"/>
  <c r="E85" i="9"/>
  <c r="Q84" i="9"/>
  <c r="E84" i="9"/>
  <c r="Q83" i="9"/>
  <c r="E83" i="9"/>
  <c r="Q82" i="9"/>
  <c r="E82" i="9"/>
  <c r="Q81" i="9"/>
  <c r="E81" i="9"/>
  <c r="B81" i="9"/>
  <c r="Q80" i="9"/>
  <c r="E80" i="9"/>
  <c r="Q79" i="9"/>
  <c r="E79" i="9"/>
  <c r="Q78" i="9"/>
  <c r="E78" i="9"/>
  <c r="B78" i="9"/>
  <c r="Q77" i="9"/>
  <c r="E77" i="9"/>
  <c r="Q76" i="9"/>
  <c r="E76" i="9"/>
  <c r="Q75" i="9"/>
  <c r="E75" i="9"/>
  <c r="Q74" i="9"/>
  <c r="N74" i="9"/>
  <c r="E74" i="9"/>
  <c r="Q73" i="9"/>
  <c r="E73" i="9"/>
  <c r="Q72" i="9"/>
  <c r="E72" i="9"/>
  <c r="Q71" i="9"/>
  <c r="E71" i="9"/>
  <c r="Q70" i="9"/>
  <c r="E70" i="9"/>
  <c r="Q69" i="9"/>
  <c r="E69" i="9"/>
  <c r="B69" i="9"/>
  <c r="Q68" i="9"/>
  <c r="E68" i="9"/>
  <c r="Q67" i="9"/>
  <c r="E67" i="9"/>
  <c r="Q66" i="9"/>
  <c r="E66" i="9"/>
  <c r="Q65" i="9"/>
  <c r="E65" i="9"/>
  <c r="Q64" i="9"/>
  <c r="E64" i="9"/>
  <c r="Q63" i="9"/>
  <c r="E63" i="9"/>
  <c r="Q62" i="9"/>
  <c r="E62" i="9"/>
  <c r="Q61" i="9"/>
  <c r="E61" i="9"/>
  <c r="Q60" i="9"/>
  <c r="E60" i="9"/>
  <c r="Q59" i="9"/>
  <c r="E59" i="9"/>
  <c r="Q58" i="9"/>
  <c r="E58" i="9"/>
  <c r="Q57" i="9"/>
  <c r="E57" i="9"/>
  <c r="Q56" i="9"/>
  <c r="E56" i="9"/>
  <c r="Q55" i="9"/>
  <c r="E55" i="9"/>
  <c r="AL54" i="9"/>
  <c r="AK54" i="9"/>
  <c r="AJ54" i="9"/>
  <c r="AI54" i="9"/>
  <c r="Q54" i="9"/>
  <c r="E54" i="9"/>
  <c r="AL53" i="9"/>
  <c r="AK53" i="9"/>
  <c r="AJ53" i="9"/>
  <c r="AI53" i="9"/>
  <c r="Q53" i="9"/>
  <c r="E53" i="9"/>
  <c r="AL52" i="9"/>
  <c r="AK52" i="9"/>
  <c r="AJ52" i="9"/>
  <c r="AI52" i="9"/>
  <c r="Q52" i="9"/>
  <c r="E52" i="9"/>
  <c r="AL51" i="9"/>
  <c r="AK51" i="9"/>
  <c r="AJ51" i="9"/>
  <c r="AI51" i="9"/>
  <c r="Q51" i="9"/>
  <c r="E51" i="9"/>
  <c r="AL50" i="9"/>
  <c r="AK50" i="9"/>
  <c r="AJ50" i="9"/>
  <c r="AI50" i="9"/>
  <c r="Q50" i="9"/>
  <c r="E50" i="9"/>
  <c r="AL49" i="9"/>
  <c r="AK49" i="9"/>
  <c r="AJ49" i="9"/>
  <c r="AI49" i="9"/>
  <c r="Q49" i="9"/>
  <c r="E49" i="9"/>
  <c r="AL48" i="9"/>
  <c r="AK48" i="9"/>
  <c r="AJ48" i="9"/>
  <c r="AI48" i="9"/>
  <c r="Q48" i="9"/>
  <c r="E48" i="9"/>
  <c r="AL47" i="9"/>
  <c r="AK47" i="9"/>
  <c r="AJ47" i="9"/>
  <c r="AI47" i="9"/>
  <c r="Q47" i="9"/>
  <c r="E47" i="9"/>
  <c r="AL46" i="9"/>
  <c r="AK46" i="9"/>
  <c r="AJ46" i="9"/>
  <c r="AI46" i="9"/>
  <c r="Q46" i="9"/>
  <c r="E46" i="9"/>
  <c r="AL45" i="9"/>
  <c r="AK45" i="9"/>
  <c r="AJ45" i="9"/>
  <c r="AI45" i="9"/>
  <c r="Q45" i="9"/>
  <c r="E45" i="9"/>
  <c r="AL44" i="9"/>
  <c r="AK44" i="9"/>
  <c r="AJ44" i="9"/>
  <c r="AI44" i="9"/>
  <c r="Q44" i="9"/>
  <c r="E44" i="9"/>
  <c r="AL43" i="9"/>
  <c r="AK43" i="9"/>
  <c r="AJ43" i="9"/>
  <c r="AI43" i="9"/>
  <c r="Q43" i="9"/>
  <c r="E43" i="9"/>
  <c r="AL42" i="9"/>
  <c r="AK42" i="9"/>
  <c r="AJ42" i="9"/>
  <c r="AI42" i="9"/>
  <c r="Q42" i="9"/>
  <c r="E42" i="9"/>
  <c r="AL41" i="9"/>
  <c r="AK41" i="9"/>
  <c r="AJ41" i="9"/>
  <c r="AI41" i="9"/>
  <c r="Q41" i="9"/>
  <c r="E41" i="9"/>
  <c r="AL40" i="9"/>
  <c r="AK40" i="9"/>
  <c r="AJ40" i="9"/>
  <c r="AI40" i="9"/>
  <c r="Q40" i="9"/>
  <c r="E40" i="9"/>
  <c r="AL39" i="9"/>
  <c r="AK39" i="9"/>
  <c r="AJ39" i="9"/>
  <c r="AI39" i="9"/>
  <c r="Q39" i="9"/>
  <c r="E39" i="9"/>
  <c r="AL38" i="9"/>
  <c r="AK38" i="9"/>
  <c r="AJ38" i="9"/>
  <c r="AI38" i="9"/>
  <c r="Q38" i="9"/>
  <c r="E38" i="9"/>
  <c r="B38" i="9"/>
  <c r="AL37" i="9"/>
  <c r="AK37" i="9"/>
  <c r="AJ37" i="9"/>
  <c r="AI37" i="9"/>
  <c r="Q37" i="9"/>
  <c r="E37" i="9"/>
  <c r="B37" i="9"/>
  <c r="AL36" i="9"/>
  <c r="AK36" i="9"/>
  <c r="AJ36" i="9"/>
  <c r="AI36" i="9"/>
  <c r="Q36" i="9"/>
  <c r="E36" i="9"/>
  <c r="B36" i="9"/>
  <c r="AL35" i="9"/>
  <c r="AK35" i="9"/>
  <c r="AJ35" i="9"/>
  <c r="AI35" i="9"/>
  <c r="Q35" i="9"/>
  <c r="E35" i="9"/>
  <c r="B35" i="9"/>
  <c r="AL34" i="9"/>
  <c r="AK34" i="9"/>
  <c r="AJ34" i="9"/>
  <c r="AI34" i="9"/>
  <c r="Q34" i="9"/>
  <c r="E34" i="9"/>
  <c r="B34" i="9"/>
  <c r="AL33" i="9"/>
  <c r="AK33" i="9"/>
  <c r="AJ33" i="9"/>
  <c r="AI33" i="9"/>
  <c r="Q33" i="9"/>
  <c r="E33" i="9"/>
  <c r="B33" i="9"/>
  <c r="AL32" i="9"/>
  <c r="AK32" i="9"/>
  <c r="AJ32" i="9"/>
  <c r="AI32" i="9"/>
  <c r="Q32" i="9"/>
  <c r="E32" i="9"/>
  <c r="B32" i="9"/>
  <c r="AL31" i="9"/>
  <c r="AK31" i="9"/>
  <c r="AJ31" i="9"/>
  <c r="AI31" i="9"/>
  <c r="Q31" i="9"/>
  <c r="E31" i="9"/>
  <c r="B31" i="9"/>
  <c r="AL30" i="9"/>
  <c r="AK30" i="9"/>
  <c r="AJ30" i="9"/>
  <c r="AI30" i="9"/>
  <c r="Q30" i="9"/>
  <c r="E30" i="9"/>
  <c r="B30" i="9"/>
  <c r="AL29" i="9"/>
  <c r="AK29" i="9"/>
  <c r="AJ29" i="9"/>
  <c r="AI29" i="9"/>
  <c r="Q29" i="9"/>
  <c r="E29" i="9"/>
  <c r="B29" i="9"/>
  <c r="AL28" i="9"/>
  <c r="AK28" i="9"/>
  <c r="AJ28" i="9"/>
  <c r="AI28" i="9"/>
  <c r="Q28" i="9"/>
  <c r="E28" i="9"/>
  <c r="B28" i="9"/>
  <c r="AL27" i="9"/>
  <c r="AK27" i="9"/>
  <c r="AJ27" i="9"/>
  <c r="AI27" i="9"/>
  <c r="Q27" i="9"/>
  <c r="E27" i="9"/>
  <c r="B27" i="9"/>
  <c r="AL26" i="9"/>
  <c r="AK26" i="9"/>
  <c r="AJ26" i="9"/>
  <c r="AI26" i="9"/>
  <c r="Q26" i="9"/>
  <c r="E26" i="9"/>
  <c r="B26" i="9"/>
  <c r="AL25" i="9"/>
  <c r="AK25" i="9"/>
  <c r="AJ25" i="9"/>
  <c r="AI25" i="9"/>
  <c r="Q25" i="9"/>
  <c r="F25" i="9"/>
  <c r="E25" i="9"/>
  <c r="B25" i="9"/>
  <c r="AL24" i="9"/>
  <c r="AK24" i="9"/>
  <c r="AJ24" i="9"/>
  <c r="AI24" i="9"/>
  <c r="Q24" i="9"/>
  <c r="N24" i="9"/>
  <c r="F24" i="9"/>
  <c r="E24" i="9"/>
  <c r="B24" i="9"/>
  <c r="AL23" i="9"/>
  <c r="AK23" i="9"/>
  <c r="AJ23" i="9"/>
  <c r="AI23" i="9"/>
  <c r="Q23" i="9"/>
  <c r="N23" i="9"/>
  <c r="J23" i="9"/>
  <c r="F23" i="9"/>
  <c r="E23" i="9"/>
  <c r="B23" i="9"/>
  <c r="AL22" i="9"/>
  <c r="AK22" i="9"/>
  <c r="AJ22" i="9"/>
  <c r="AI22" i="9"/>
  <c r="Q22" i="9"/>
  <c r="N22" i="9"/>
  <c r="J22" i="9"/>
  <c r="F22" i="9"/>
  <c r="E22" i="9"/>
  <c r="B22" i="9"/>
  <c r="AL21" i="9"/>
  <c r="AK21" i="9"/>
  <c r="AJ21" i="9"/>
  <c r="AI21" i="9"/>
  <c r="Q21" i="9"/>
  <c r="N21" i="9"/>
  <c r="J21" i="9"/>
  <c r="F21" i="9"/>
  <c r="E21" i="9"/>
  <c r="B21" i="9"/>
  <c r="AL20" i="9"/>
  <c r="AK20" i="9"/>
  <c r="AJ20" i="9"/>
  <c r="AI20" i="9"/>
  <c r="Q20" i="9"/>
  <c r="N20" i="9"/>
  <c r="J20" i="9"/>
  <c r="F20" i="9"/>
  <c r="E20" i="9"/>
  <c r="B20" i="9"/>
  <c r="AL19" i="9"/>
  <c r="AK19" i="9"/>
  <c r="AJ19" i="9"/>
  <c r="AI19" i="9"/>
  <c r="Q19" i="9"/>
  <c r="N19" i="9"/>
  <c r="J19" i="9"/>
  <c r="E19" i="9"/>
  <c r="B19" i="9"/>
  <c r="AL18" i="9"/>
  <c r="AK18" i="9"/>
  <c r="AJ18" i="9"/>
  <c r="AI18" i="9"/>
  <c r="Q18" i="9"/>
  <c r="N18" i="9"/>
  <c r="J18" i="9"/>
  <c r="F18" i="9"/>
  <c r="E18" i="9"/>
  <c r="B18" i="9"/>
  <c r="AL17" i="9"/>
  <c r="AK17" i="9"/>
  <c r="AJ17" i="9"/>
  <c r="AI17" i="9"/>
  <c r="Q17" i="9"/>
  <c r="N17" i="9"/>
  <c r="J17" i="9"/>
  <c r="F17" i="9"/>
  <c r="E17" i="9"/>
  <c r="B17" i="9"/>
  <c r="AL16" i="9"/>
  <c r="AK16" i="9"/>
  <c r="AJ16" i="9"/>
  <c r="AI16" i="9"/>
  <c r="Q16" i="9"/>
  <c r="J16" i="9"/>
  <c r="E16" i="9"/>
  <c r="B16" i="9"/>
  <c r="AL15" i="9"/>
  <c r="AK15" i="9"/>
  <c r="AJ15" i="9"/>
  <c r="AI15" i="9"/>
  <c r="Q15" i="9"/>
  <c r="N15" i="9"/>
  <c r="J15" i="9"/>
  <c r="F15" i="9"/>
  <c r="E15" i="9"/>
  <c r="B15" i="9"/>
  <c r="AL14" i="9"/>
  <c r="AK14" i="9"/>
  <c r="AJ14" i="9"/>
  <c r="AI14" i="9"/>
  <c r="Q14" i="9"/>
  <c r="N14" i="9"/>
  <c r="J14" i="9"/>
  <c r="F14" i="9"/>
  <c r="E14" i="9"/>
  <c r="B14" i="9"/>
  <c r="Q13" i="9"/>
  <c r="J13" i="9"/>
  <c r="F13" i="9"/>
  <c r="E13" i="9"/>
  <c r="B13" i="9"/>
  <c r="Q12" i="9"/>
  <c r="N12" i="9"/>
  <c r="J12" i="9"/>
  <c r="F12" i="9"/>
  <c r="E12" i="9"/>
  <c r="B12" i="9"/>
  <c r="Q11" i="9"/>
  <c r="N11" i="9"/>
  <c r="J11" i="9"/>
  <c r="F11" i="9"/>
  <c r="E11" i="9"/>
  <c r="B11" i="9"/>
  <c r="Q10" i="9"/>
  <c r="N10" i="9"/>
  <c r="J10" i="9"/>
  <c r="F10" i="9"/>
  <c r="E10" i="9"/>
  <c r="B10" i="9"/>
  <c r="Q9" i="9"/>
  <c r="N9" i="9"/>
  <c r="J9" i="9"/>
  <c r="E9" i="9"/>
  <c r="B9" i="9"/>
  <c r="Q8" i="9"/>
  <c r="N8" i="9"/>
  <c r="J8" i="9"/>
  <c r="E8" i="9"/>
  <c r="B8" i="9"/>
  <c r="Q7" i="9"/>
  <c r="N7" i="9"/>
  <c r="J7" i="9"/>
  <c r="E7" i="9"/>
  <c r="B7" i="9"/>
  <c r="J6" i="9"/>
  <c r="E6" i="9"/>
  <c r="B6" i="9"/>
  <c r="H5" i="9"/>
  <c r="E5" i="9"/>
  <c r="B5" i="9"/>
  <c r="H4" i="9"/>
  <c r="E4" i="9"/>
  <c r="B4" i="9"/>
  <c r="E3" i="9"/>
  <c r="B3" i="9"/>
  <c r="E2" i="9"/>
  <c r="B2" i="9"/>
  <c r="AH56" i="1"/>
  <c r="AG56" i="1"/>
  <c r="AF56" i="1"/>
  <c r="AE56" i="1"/>
  <c r="AH15" i="1"/>
  <c r="AH16" i="1"/>
  <c r="AH17" i="1"/>
  <c r="AH18" i="1"/>
  <c r="AH19" i="1"/>
  <c r="AH20" i="1"/>
  <c r="AH21" i="1"/>
  <c r="AH22" i="1"/>
  <c r="AH23" i="1"/>
  <c r="AH24" i="1"/>
  <c r="AH25" i="1"/>
  <c r="AH26" i="1"/>
  <c r="AH27" i="1"/>
  <c r="AH28" i="1"/>
  <c r="AH29" i="1"/>
  <c r="AH30" i="1"/>
  <c r="AH31" i="1"/>
  <c r="AH32" i="1"/>
  <c r="AH33" i="1"/>
  <c r="AH34" i="1"/>
  <c r="AH35" i="1"/>
  <c r="AH36" i="1"/>
  <c r="AH37" i="1"/>
  <c r="AH38" i="1"/>
  <c r="AH39" i="1"/>
  <c r="AH40" i="1"/>
  <c r="AH41" i="1"/>
  <c r="AH42" i="1"/>
  <c r="AH43" i="1"/>
  <c r="AH44" i="1"/>
  <c r="AH45" i="1"/>
  <c r="AH46" i="1"/>
  <c r="AH47" i="1"/>
  <c r="AH48" i="1"/>
  <c r="AH49" i="1"/>
  <c r="AH50" i="1"/>
  <c r="AH51" i="1"/>
  <c r="AH52" i="1"/>
  <c r="AH53" i="1"/>
  <c r="AH54" i="1"/>
  <c r="AH14" i="1"/>
  <c r="AG15" i="1"/>
  <c r="AG16" i="1"/>
  <c r="AG17" i="1"/>
  <c r="AG18" i="1"/>
  <c r="AG19" i="1"/>
  <c r="AG20" i="1"/>
  <c r="AG21" i="1"/>
  <c r="AG22" i="1"/>
  <c r="AG23" i="1"/>
  <c r="AG24" i="1"/>
  <c r="AG25" i="1"/>
  <c r="AG26" i="1"/>
  <c r="AG27" i="1"/>
  <c r="AG28" i="1"/>
  <c r="AG29" i="1"/>
  <c r="AG30" i="1"/>
  <c r="AG31" i="1"/>
  <c r="AG32" i="1"/>
  <c r="AG33" i="1"/>
  <c r="AG34" i="1"/>
  <c r="AG35" i="1"/>
  <c r="AG36" i="1"/>
  <c r="AG37" i="1"/>
  <c r="AG38" i="1"/>
  <c r="AG39" i="1"/>
  <c r="AG40" i="1"/>
  <c r="AG41" i="1"/>
  <c r="AG42" i="1"/>
  <c r="AG43" i="1"/>
  <c r="AG44" i="1"/>
  <c r="AG45" i="1"/>
  <c r="AG46" i="1"/>
  <c r="AG47" i="1"/>
  <c r="AG48" i="1"/>
  <c r="AG49" i="1"/>
  <c r="AG50" i="1"/>
  <c r="AG51" i="1"/>
  <c r="AG52" i="1"/>
  <c r="AG53" i="1"/>
  <c r="AG54" i="1"/>
  <c r="AG14" i="1"/>
  <c r="AF15" i="1"/>
  <c r="AF16" i="1"/>
  <c r="AF17" i="1"/>
  <c r="AF18" i="1"/>
  <c r="AF19" i="1"/>
  <c r="AF20" i="1"/>
  <c r="AF21" i="1"/>
  <c r="AF22" i="1"/>
  <c r="AF23" i="1"/>
  <c r="AF24" i="1"/>
  <c r="AF25" i="1"/>
  <c r="AF26" i="1"/>
  <c r="AF27" i="1"/>
  <c r="AF28" i="1"/>
  <c r="AF29" i="1"/>
  <c r="AF30" i="1"/>
  <c r="AF31" i="1"/>
  <c r="AF32" i="1"/>
  <c r="AF33" i="1"/>
  <c r="AF34" i="1"/>
  <c r="AF35" i="1"/>
  <c r="AF36" i="1"/>
  <c r="AF37" i="1"/>
  <c r="AF38" i="1"/>
  <c r="AF39" i="1"/>
  <c r="AF40" i="1"/>
  <c r="AF41" i="1"/>
  <c r="AF42" i="1"/>
  <c r="AF43" i="1"/>
  <c r="AF44" i="1"/>
  <c r="AF45" i="1"/>
  <c r="AF46" i="1"/>
  <c r="AF47" i="1"/>
  <c r="AF48" i="1"/>
  <c r="AF49" i="1"/>
  <c r="AF50" i="1"/>
  <c r="AF51" i="1"/>
  <c r="AF52" i="1"/>
  <c r="AF53" i="1"/>
  <c r="AF54" i="1"/>
  <c r="AF14" i="1"/>
  <c r="AE15" i="1"/>
  <c r="AE16" i="1"/>
  <c r="AE17" i="1"/>
  <c r="AE18" i="1"/>
  <c r="AE19" i="1"/>
  <c r="AE20" i="1"/>
  <c r="AE21" i="1"/>
  <c r="AE22" i="1"/>
  <c r="AE23" i="1"/>
  <c r="AE24" i="1"/>
  <c r="AE25" i="1"/>
  <c r="AE26" i="1"/>
  <c r="AE27" i="1"/>
  <c r="AE28" i="1"/>
  <c r="AE29" i="1"/>
  <c r="AE30" i="1"/>
  <c r="AE31" i="1"/>
  <c r="AE32" i="1"/>
  <c r="AE33" i="1"/>
  <c r="AE34" i="1"/>
  <c r="AE35" i="1"/>
  <c r="AE36" i="1"/>
  <c r="AE37" i="1"/>
  <c r="AE38" i="1"/>
  <c r="AE39" i="1"/>
  <c r="AE40" i="1"/>
  <c r="AE41" i="1"/>
  <c r="AE42" i="1"/>
  <c r="AE43" i="1"/>
  <c r="AE44" i="1"/>
  <c r="AE45" i="1"/>
  <c r="AE46" i="1"/>
  <c r="AE47" i="1"/>
  <c r="AE48" i="1"/>
  <c r="AE49" i="1"/>
  <c r="AE50" i="1"/>
  <c r="AE51" i="1"/>
  <c r="AE52" i="1"/>
  <c r="AE53" i="1"/>
  <c r="AE54" i="1"/>
  <c r="AE14" i="1"/>
  <c r="B90" i="1"/>
  <c r="B81" i="1"/>
  <c r="B69" i="1"/>
  <c r="B78" i="1"/>
  <c r="B316" i="6"/>
  <c r="B315" i="6"/>
  <c r="B314" i="6"/>
  <c r="B313" i="6"/>
  <c r="B312" i="6"/>
  <c r="B311" i="6"/>
  <c r="B310" i="6"/>
  <c r="B309" i="6"/>
  <c r="B308" i="6"/>
  <c r="B307" i="6"/>
  <c r="B306" i="6"/>
  <c r="B305" i="6"/>
  <c r="B304" i="6"/>
  <c r="B303" i="6"/>
  <c r="B302" i="6"/>
  <c r="B301" i="6"/>
  <c r="B300" i="6"/>
  <c r="B299" i="6"/>
  <c r="B298" i="6"/>
  <c r="B297" i="6"/>
  <c r="B296" i="6"/>
  <c r="B295" i="6"/>
  <c r="B294" i="6"/>
  <c r="B293" i="6"/>
  <c r="B292" i="6"/>
  <c r="B291" i="6"/>
  <c r="B290" i="6"/>
  <c r="B289" i="6"/>
  <c r="B288" i="6"/>
  <c r="B287" i="6"/>
  <c r="B286" i="6"/>
  <c r="B285" i="6"/>
  <c r="B284" i="6"/>
  <c r="B283" i="6"/>
  <c r="B282" i="6"/>
  <c r="B281" i="6"/>
  <c r="B280" i="6"/>
  <c r="B279" i="6"/>
  <c r="B278" i="6"/>
  <c r="B277" i="6"/>
  <c r="B276" i="6"/>
  <c r="B275" i="6"/>
  <c r="B274" i="6"/>
  <c r="B273" i="6"/>
  <c r="B272" i="6"/>
  <c r="B271" i="6"/>
  <c r="B270" i="6"/>
  <c r="B269" i="6"/>
  <c r="B268" i="6"/>
  <c r="B267" i="6"/>
  <c r="B266" i="6"/>
  <c r="B265" i="6"/>
  <c r="B264" i="6"/>
  <c r="B263" i="6"/>
  <c r="B262" i="6"/>
  <c r="B261" i="6"/>
  <c r="B260" i="6"/>
  <c r="B259" i="6"/>
  <c r="B258" i="6"/>
  <c r="B257" i="6"/>
  <c r="B256" i="6"/>
  <c r="B255" i="6"/>
  <c r="B254" i="6"/>
  <c r="B253" i="6"/>
  <c r="B252" i="6"/>
  <c r="B251" i="6"/>
  <c r="B250" i="6"/>
  <c r="B249" i="6"/>
  <c r="B248" i="6"/>
  <c r="B247" i="6"/>
  <c r="B246" i="6"/>
  <c r="B245" i="6"/>
  <c r="B244" i="6"/>
  <c r="B243" i="6"/>
  <c r="B242" i="6"/>
  <c r="B241" i="6"/>
  <c r="B240" i="6"/>
  <c r="B239" i="6"/>
  <c r="B238" i="6"/>
  <c r="B237" i="6"/>
  <c r="B236" i="6"/>
  <c r="B235" i="6"/>
  <c r="B234" i="6"/>
  <c r="B233" i="6"/>
  <c r="B232" i="6"/>
  <c r="B231" i="6"/>
  <c r="B230" i="6"/>
  <c r="B229" i="6"/>
  <c r="B228" i="6"/>
  <c r="B227" i="6"/>
  <c r="B226" i="6"/>
  <c r="B225" i="6"/>
  <c r="B224" i="6"/>
  <c r="B223" i="6"/>
  <c r="B222" i="6"/>
  <c r="B221" i="6"/>
  <c r="B220" i="6"/>
  <c r="B219" i="6"/>
  <c r="B218" i="6"/>
  <c r="B217" i="6"/>
  <c r="B216" i="6"/>
  <c r="B215" i="6"/>
  <c r="B214" i="6"/>
  <c r="B213" i="6"/>
  <c r="B212" i="6"/>
  <c r="B211" i="6"/>
  <c r="B210" i="6"/>
  <c r="B209" i="6"/>
  <c r="B208" i="6"/>
  <c r="B207" i="6"/>
  <c r="B206" i="6"/>
  <c r="B205" i="6"/>
  <c r="B204" i="6"/>
  <c r="B203" i="6"/>
  <c r="B202" i="6"/>
  <c r="B201" i="6"/>
  <c r="B200" i="6"/>
  <c r="B199" i="6"/>
  <c r="B198" i="6"/>
  <c r="B197" i="6"/>
  <c r="B196" i="6"/>
  <c r="B195" i="6"/>
  <c r="B194" i="6"/>
  <c r="B193" i="6"/>
  <c r="B192" i="6"/>
  <c r="B191" i="6"/>
  <c r="B190" i="6"/>
  <c r="B189" i="6"/>
  <c r="B188" i="6"/>
  <c r="B187" i="6"/>
  <c r="B186" i="6"/>
  <c r="B185" i="6"/>
  <c r="B184" i="6"/>
  <c r="B183" i="6"/>
  <c r="B182" i="6"/>
  <c r="B181" i="6"/>
  <c r="B180" i="6"/>
  <c r="B179" i="6"/>
  <c r="B178" i="6"/>
  <c r="B177" i="6"/>
  <c r="B176" i="6"/>
  <c r="B175" i="6"/>
  <c r="B174" i="6"/>
  <c r="B173" i="6"/>
  <c r="B172" i="6"/>
  <c r="B171" i="6"/>
  <c r="B170" i="6"/>
  <c r="B169" i="6"/>
  <c r="B168" i="6"/>
  <c r="B167" i="6"/>
  <c r="B166" i="6"/>
  <c r="B165" i="6"/>
  <c r="B164" i="6"/>
  <c r="B163" i="6"/>
  <c r="B162" i="6"/>
  <c r="B161" i="6"/>
  <c r="B160" i="6"/>
  <c r="B159" i="6"/>
  <c r="B158" i="6"/>
  <c r="B157" i="6"/>
  <c r="B156" i="6"/>
  <c r="B155" i="6"/>
  <c r="B154" i="6"/>
  <c r="B153" i="6"/>
  <c r="B152" i="6"/>
  <c r="B151" i="6"/>
  <c r="B150" i="6"/>
  <c r="B149" i="6"/>
  <c r="B148" i="6"/>
  <c r="B147" i="6"/>
  <c r="B146" i="6"/>
  <c r="B145" i="6"/>
  <c r="B144" i="6"/>
  <c r="B143" i="6"/>
  <c r="B142" i="6"/>
  <c r="B141" i="6"/>
  <c r="B140" i="6"/>
  <c r="B139" i="6"/>
  <c r="B138" i="6"/>
  <c r="B137" i="6"/>
  <c r="B136" i="6"/>
  <c r="B135" i="6"/>
  <c r="B134" i="6"/>
  <c r="B133" i="6"/>
  <c r="B132" i="6"/>
  <c r="B131" i="6"/>
  <c r="B130" i="6"/>
  <c r="B129" i="6"/>
  <c r="B128" i="6"/>
  <c r="B127" i="6"/>
  <c r="B126" i="6"/>
  <c r="B125" i="6"/>
  <c r="B124" i="6"/>
  <c r="B123" i="6"/>
  <c r="B122" i="6"/>
  <c r="B121" i="6"/>
  <c r="B120" i="6"/>
  <c r="B119" i="6"/>
  <c r="B118" i="6"/>
  <c r="B117" i="6"/>
  <c r="B116" i="6"/>
  <c r="B115" i="6"/>
  <c r="B114" i="6"/>
  <c r="B113" i="6"/>
  <c r="B112" i="6"/>
  <c r="B111" i="6"/>
  <c r="B110" i="6"/>
  <c r="B109" i="6"/>
  <c r="B108" i="6"/>
  <c r="B107" i="6"/>
  <c r="B106" i="6"/>
  <c r="B105" i="6"/>
  <c r="B104" i="6"/>
  <c r="B103" i="6"/>
  <c r="B102" i="6"/>
  <c r="B101" i="6"/>
  <c r="B100" i="6"/>
  <c r="B99" i="6"/>
  <c r="B98" i="6"/>
  <c r="B97" i="6"/>
  <c r="B96" i="6"/>
  <c r="B95" i="6"/>
  <c r="B94" i="6"/>
  <c r="B93" i="6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77" i="6"/>
  <c r="B76" i="6"/>
  <c r="B75" i="6"/>
  <c r="B74" i="6"/>
  <c r="B73" i="6"/>
  <c r="B72" i="6"/>
  <c r="B71" i="6"/>
  <c r="B70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54" i="6"/>
  <c r="B53" i="6"/>
  <c r="B52" i="6"/>
  <c r="B51" i="6"/>
  <c r="B50" i="6"/>
  <c r="B49" i="6"/>
  <c r="B48" i="6"/>
  <c r="B47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31" i="6"/>
  <c r="B30" i="6"/>
  <c r="B29" i="6"/>
  <c r="B28" i="6"/>
  <c r="B27" i="6"/>
  <c r="B26" i="6"/>
  <c r="B25" i="6"/>
  <c r="B24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8" i="6"/>
  <c r="B7" i="6"/>
  <c r="B6" i="6"/>
  <c r="B5" i="6"/>
  <c r="D68" i="3"/>
  <c r="D75" i="3"/>
  <c r="B75" i="4"/>
  <c r="B44" i="4"/>
  <c r="B68" i="4"/>
  <c r="D68" i="4" s="1"/>
  <c r="G318" i="4"/>
  <c r="E317" i="4"/>
  <c r="G317" i="4" s="1"/>
  <c r="E316" i="4"/>
  <c r="G316" i="4" s="1"/>
  <c r="E315" i="4"/>
  <c r="G315" i="4" s="1"/>
  <c r="E314" i="4"/>
  <c r="G314" i="4" s="1"/>
  <c r="G313" i="4"/>
  <c r="G312" i="4"/>
  <c r="E312" i="4"/>
  <c r="K311" i="4"/>
  <c r="E311" i="4"/>
  <c r="G311" i="4" s="1"/>
  <c r="K310" i="4"/>
  <c r="M310" i="4" s="1"/>
  <c r="J310" i="4"/>
  <c r="G310" i="4"/>
  <c r="E310" i="4"/>
  <c r="K309" i="4"/>
  <c r="M309" i="4" s="1"/>
  <c r="J309" i="4"/>
  <c r="G309" i="4"/>
  <c r="E309" i="4"/>
  <c r="K308" i="4"/>
  <c r="M308" i="4" s="1"/>
  <c r="J308" i="4"/>
  <c r="G308" i="4"/>
  <c r="K307" i="4"/>
  <c r="M307" i="4" s="1"/>
  <c r="J307" i="4"/>
  <c r="G307" i="4"/>
  <c r="K306" i="4"/>
  <c r="M306" i="4" s="1"/>
  <c r="J306" i="4"/>
  <c r="G306" i="4"/>
  <c r="K305" i="4"/>
  <c r="M305" i="4" s="1"/>
  <c r="J305" i="4"/>
  <c r="G305" i="4"/>
  <c r="K304" i="4"/>
  <c r="M304" i="4" s="1"/>
  <c r="J304" i="4"/>
  <c r="G304" i="4"/>
  <c r="K303" i="4"/>
  <c r="M303" i="4" s="1"/>
  <c r="J303" i="4"/>
  <c r="G303" i="4"/>
  <c r="M302" i="4"/>
  <c r="K302" i="4"/>
  <c r="J302" i="4"/>
  <c r="G302" i="4"/>
  <c r="M301" i="4"/>
  <c r="J301" i="4"/>
  <c r="G301" i="4"/>
  <c r="M300" i="4"/>
  <c r="J300" i="4"/>
  <c r="G300" i="4"/>
  <c r="M299" i="4"/>
  <c r="J299" i="4"/>
  <c r="G299" i="4"/>
  <c r="M298" i="4"/>
  <c r="J298" i="4"/>
  <c r="G298" i="4"/>
  <c r="M297" i="4"/>
  <c r="J297" i="4"/>
  <c r="G297" i="4"/>
  <c r="M296" i="4"/>
  <c r="J296" i="4"/>
  <c r="G296" i="4"/>
  <c r="M295" i="4"/>
  <c r="J295" i="4"/>
  <c r="G295" i="4"/>
  <c r="M294" i="4"/>
  <c r="J294" i="4"/>
  <c r="G294" i="4"/>
  <c r="M293" i="4"/>
  <c r="J293" i="4"/>
  <c r="G293" i="4"/>
  <c r="M292" i="4"/>
  <c r="J292" i="4"/>
  <c r="G292" i="4"/>
  <c r="M291" i="4"/>
  <c r="J291" i="4"/>
  <c r="G291" i="4"/>
  <c r="M290" i="4"/>
  <c r="J290" i="4"/>
  <c r="G290" i="4"/>
  <c r="M289" i="4"/>
  <c r="J289" i="4"/>
  <c r="G289" i="4"/>
  <c r="M288" i="4"/>
  <c r="J288" i="4"/>
  <c r="G288" i="4"/>
  <c r="M287" i="4"/>
  <c r="J287" i="4"/>
  <c r="G287" i="4"/>
  <c r="M286" i="4"/>
  <c r="J286" i="4"/>
  <c r="G286" i="4"/>
  <c r="M285" i="4"/>
  <c r="J285" i="4"/>
  <c r="G285" i="4"/>
  <c r="M284" i="4"/>
  <c r="J284" i="4"/>
  <c r="G284" i="4"/>
  <c r="M283" i="4"/>
  <c r="J283" i="4"/>
  <c r="G283" i="4"/>
  <c r="M282" i="4"/>
  <c r="J282" i="4"/>
  <c r="G282" i="4"/>
  <c r="M281" i="4"/>
  <c r="J281" i="4"/>
  <c r="G281" i="4"/>
  <c r="M280" i="4"/>
  <c r="J280" i="4"/>
  <c r="G280" i="4"/>
  <c r="M279" i="4"/>
  <c r="J279" i="4"/>
  <c r="G279" i="4"/>
  <c r="M278" i="4"/>
  <c r="J278" i="4"/>
  <c r="G278" i="4"/>
  <c r="M277" i="4"/>
  <c r="J277" i="4"/>
  <c r="G277" i="4"/>
  <c r="M276" i="4"/>
  <c r="J276" i="4"/>
  <c r="G276" i="4"/>
  <c r="M275" i="4"/>
  <c r="J275" i="4"/>
  <c r="G275" i="4"/>
  <c r="M274" i="4"/>
  <c r="J274" i="4"/>
  <c r="G274" i="4"/>
  <c r="M273" i="4"/>
  <c r="J273" i="4"/>
  <c r="G273" i="4"/>
  <c r="M272" i="4"/>
  <c r="J272" i="4"/>
  <c r="G272" i="4"/>
  <c r="M271" i="4"/>
  <c r="J271" i="4"/>
  <c r="G271" i="4"/>
  <c r="M270" i="4"/>
  <c r="J270" i="4"/>
  <c r="G270" i="4"/>
  <c r="M269" i="4"/>
  <c r="J269" i="4"/>
  <c r="G269" i="4"/>
  <c r="M268" i="4"/>
  <c r="J268" i="4"/>
  <c r="G268" i="4"/>
  <c r="M267" i="4"/>
  <c r="J267" i="4"/>
  <c r="G267" i="4"/>
  <c r="M266" i="4"/>
  <c r="J266" i="4"/>
  <c r="G266" i="4"/>
  <c r="M265" i="4"/>
  <c r="J265" i="4"/>
  <c r="G265" i="4"/>
  <c r="M264" i="4"/>
  <c r="J264" i="4"/>
  <c r="G264" i="4"/>
  <c r="M263" i="4"/>
  <c r="J263" i="4"/>
  <c r="G263" i="4"/>
  <c r="M262" i="4"/>
  <c r="H262" i="4"/>
  <c r="J262" i="4" s="1"/>
  <c r="G262" i="4"/>
  <c r="M261" i="4"/>
  <c r="H261" i="4"/>
  <c r="J261" i="4" s="1"/>
  <c r="G261" i="4"/>
  <c r="M260" i="4"/>
  <c r="J260" i="4"/>
  <c r="H260" i="4"/>
  <c r="G260" i="4"/>
  <c r="M259" i="4"/>
  <c r="H259" i="4"/>
  <c r="J259" i="4" s="1"/>
  <c r="G259" i="4"/>
  <c r="M258" i="4"/>
  <c r="H258" i="4"/>
  <c r="J258" i="4" s="1"/>
  <c r="G258" i="4"/>
  <c r="M257" i="4"/>
  <c r="J257" i="4"/>
  <c r="H257" i="4"/>
  <c r="G257" i="4"/>
  <c r="M256" i="4"/>
  <c r="H256" i="4"/>
  <c r="J256" i="4" s="1"/>
  <c r="G256" i="4"/>
  <c r="M255" i="4"/>
  <c r="H255" i="4"/>
  <c r="J255" i="4" s="1"/>
  <c r="G255" i="4"/>
  <c r="M254" i="4"/>
  <c r="J254" i="4"/>
  <c r="H254" i="4"/>
  <c r="G254" i="4"/>
  <c r="M253" i="4"/>
  <c r="H253" i="4"/>
  <c r="J253" i="4" s="1"/>
  <c r="G253" i="4"/>
  <c r="M252" i="4"/>
  <c r="J252" i="4"/>
  <c r="G252" i="4"/>
  <c r="M251" i="4"/>
  <c r="J251" i="4"/>
  <c r="G251" i="4"/>
  <c r="M250" i="4"/>
  <c r="J250" i="4"/>
  <c r="G250" i="4"/>
  <c r="M249" i="4"/>
  <c r="J249" i="4"/>
  <c r="G249" i="4"/>
  <c r="M248" i="4"/>
  <c r="J248" i="4"/>
  <c r="G248" i="4"/>
  <c r="M247" i="4"/>
  <c r="J247" i="4"/>
  <c r="G247" i="4"/>
  <c r="M246" i="4"/>
  <c r="J246" i="4"/>
  <c r="G246" i="4"/>
  <c r="M245" i="4"/>
  <c r="J245" i="4"/>
  <c r="G245" i="4"/>
  <c r="M244" i="4"/>
  <c r="J244" i="4"/>
  <c r="G244" i="4"/>
  <c r="M243" i="4"/>
  <c r="J243" i="4"/>
  <c r="G243" i="4"/>
  <c r="M242" i="4"/>
  <c r="J242" i="4"/>
  <c r="G242" i="4"/>
  <c r="M241" i="4"/>
  <c r="J241" i="4"/>
  <c r="G241" i="4"/>
  <c r="M240" i="4"/>
  <c r="J240" i="4"/>
  <c r="G240" i="4"/>
  <c r="M239" i="4"/>
  <c r="J239" i="4"/>
  <c r="G239" i="4"/>
  <c r="M238" i="4"/>
  <c r="J238" i="4"/>
  <c r="G238" i="4"/>
  <c r="M237" i="4"/>
  <c r="J237" i="4"/>
  <c r="G237" i="4"/>
  <c r="M236" i="4"/>
  <c r="J236" i="4"/>
  <c r="G236" i="4"/>
  <c r="M235" i="4"/>
  <c r="J235" i="4"/>
  <c r="G235" i="4"/>
  <c r="M234" i="4"/>
  <c r="J234" i="4"/>
  <c r="G234" i="4"/>
  <c r="M233" i="4"/>
  <c r="J233" i="4"/>
  <c r="G233" i="4"/>
  <c r="M232" i="4"/>
  <c r="J232" i="4"/>
  <c r="G232" i="4"/>
  <c r="M231" i="4"/>
  <c r="J231" i="4"/>
  <c r="G231" i="4"/>
  <c r="M230" i="4"/>
  <c r="J230" i="4"/>
  <c r="G230" i="4"/>
  <c r="M229" i="4"/>
  <c r="J229" i="4"/>
  <c r="G229" i="4"/>
  <c r="M228" i="4"/>
  <c r="J228" i="4"/>
  <c r="G228" i="4"/>
  <c r="M227" i="4"/>
  <c r="J227" i="4"/>
  <c r="G227" i="4"/>
  <c r="M226" i="4"/>
  <c r="J226" i="4"/>
  <c r="G226" i="4"/>
  <c r="M225" i="4"/>
  <c r="J225" i="4"/>
  <c r="G225" i="4"/>
  <c r="M224" i="4"/>
  <c r="J224" i="4"/>
  <c r="G224" i="4"/>
  <c r="M223" i="4"/>
  <c r="J223" i="4"/>
  <c r="G223" i="4"/>
  <c r="M222" i="4"/>
  <c r="J222" i="4"/>
  <c r="G222" i="4"/>
  <c r="M221" i="4"/>
  <c r="J221" i="4"/>
  <c r="G221" i="4"/>
  <c r="M220" i="4"/>
  <c r="J220" i="4"/>
  <c r="G220" i="4"/>
  <c r="M219" i="4"/>
  <c r="J219" i="4"/>
  <c r="G219" i="4"/>
  <c r="M218" i="4"/>
  <c r="J218" i="4"/>
  <c r="G218" i="4"/>
  <c r="M217" i="4"/>
  <c r="J217" i="4"/>
  <c r="G217" i="4"/>
  <c r="M216" i="4"/>
  <c r="J216" i="4"/>
  <c r="G216" i="4"/>
  <c r="M215" i="4"/>
  <c r="J215" i="4"/>
  <c r="G215" i="4"/>
  <c r="M214" i="4"/>
  <c r="J214" i="4"/>
  <c r="G214" i="4"/>
  <c r="M213" i="4"/>
  <c r="J213" i="4"/>
  <c r="G213" i="4"/>
  <c r="M212" i="4"/>
  <c r="J212" i="4"/>
  <c r="G212" i="4"/>
  <c r="M211" i="4"/>
  <c r="J211" i="4"/>
  <c r="G211" i="4"/>
  <c r="M210" i="4"/>
  <c r="J210" i="4"/>
  <c r="G210" i="4"/>
  <c r="M209" i="4"/>
  <c r="J209" i="4"/>
  <c r="G209" i="4"/>
  <c r="M208" i="4"/>
  <c r="J208" i="4"/>
  <c r="G208" i="4"/>
  <c r="M207" i="4"/>
  <c r="J207" i="4"/>
  <c r="G207" i="4"/>
  <c r="M206" i="4"/>
  <c r="J206" i="4"/>
  <c r="G206" i="4"/>
  <c r="M205" i="4"/>
  <c r="J205" i="4"/>
  <c r="G205" i="4"/>
  <c r="M204" i="4"/>
  <c r="J204" i="4"/>
  <c r="G204" i="4"/>
  <c r="M203" i="4"/>
  <c r="J203" i="4"/>
  <c r="G203" i="4"/>
  <c r="M202" i="4"/>
  <c r="J202" i="4"/>
  <c r="G202" i="4"/>
  <c r="M201" i="4"/>
  <c r="J201" i="4"/>
  <c r="G201" i="4"/>
  <c r="M200" i="4"/>
  <c r="J200" i="4"/>
  <c r="G200" i="4"/>
  <c r="M199" i="4"/>
  <c r="J199" i="4"/>
  <c r="G199" i="4"/>
  <c r="M198" i="4"/>
  <c r="J198" i="4"/>
  <c r="G198" i="4"/>
  <c r="M197" i="4"/>
  <c r="J197" i="4"/>
  <c r="G197" i="4"/>
  <c r="M196" i="4"/>
  <c r="J196" i="4"/>
  <c r="G196" i="4"/>
  <c r="M195" i="4"/>
  <c r="J195" i="4"/>
  <c r="G195" i="4"/>
  <c r="M194" i="4"/>
  <c r="J194" i="4"/>
  <c r="G194" i="4"/>
  <c r="M193" i="4"/>
  <c r="J193" i="4"/>
  <c r="G193" i="4"/>
  <c r="M192" i="4"/>
  <c r="J192" i="4"/>
  <c r="G192" i="4"/>
  <c r="M191" i="4"/>
  <c r="J191" i="4"/>
  <c r="G191" i="4"/>
  <c r="M190" i="4"/>
  <c r="J190" i="4"/>
  <c r="G190" i="4"/>
  <c r="M189" i="4"/>
  <c r="J189" i="4"/>
  <c r="G189" i="4"/>
  <c r="M188" i="4"/>
  <c r="J188" i="4"/>
  <c r="G188" i="4"/>
  <c r="M187" i="4"/>
  <c r="J187" i="4"/>
  <c r="G187" i="4"/>
  <c r="M186" i="4"/>
  <c r="J186" i="4"/>
  <c r="G186" i="4"/>
  <c r="M185" i="4"/>
  <c r="J185" i="4"/>
  <c r="G185" i="4"/>
  <c r="M184" i="4"/>
  <c r="J184" i="4"/>
  <c r="G184" i="4"/>
  <c r="M183" i="4"/>
  <c r="J183" i="4"/>
  <c r="G183" i="4"/>
  <c r="M182" i="4"/>
  <c r="J182" i="4"/>
  <c r="G182" i="4"/>
  <c r="M181" i="4"/>
  <c r="J181" i="4"/>
  <c r="G181" i="4"/>
  <c r="M180" i="4"/>
  <c r="J180" i="4"/>
  <c r="G180" i="4"/>
  <c r="M179" i="4"/>
  <c r="J179" i="4"/>
  <c r="G179" i="4"/>
  <c r="M178" i="4"/>
  <c r="J178" i="4"/>
  <c r="G178" i="4"/>
  <c r="M177" i="4"/>
  <c r="J177" i="4"/>
  <c r="G177" i="4"/>
  <c r="M176" i="4"/>
  <c r="J176" i="4"/>
  <c r="G176" i="4"/>
  <c r="M175" i="4"/>
  <c r="J175" i="4"/>
  <c r="G175" i="4"/>
  <c r="M174" i="4"/>
  <c r="J174" i="4"/>
  <c r="G174" i="4"/>
  <c r="M173" i="4"/>
  <c r="J173" i="4"/>
  <c r="G173" i="4"/>
  <c r="M172" i="4"/>
  <c r="J172" i="4"/>
  <c r="G172" i="4"/>
  <c r="M171" i="4"/>
  <c r="J171" i="4"/>
  <c r="G171" i="4"/>
  <c r="M170" i="4"/>
  <c r="J170" i="4"/>
  <c r="G170" i="4"/>
  <c r="M169" i="4"/>
  <c r="J169" i="4"/>
  <c r="G169" i="4"/>
  <c r="M168" i="4"/>
  <c r="J168" i="4"/>
  <c r="G168" i="4"/>
  <c r="M167" i="4"/>
  <c r="J167" i="4"/>
  <c r="G167" i="4"/>
  <c r="M166" i="4"/>
  <c r="J166" i="4"/>
  <c r="G166" i="4"/>
  <c r="M165" i="4"/>
  <c r="J165" i="4"/>
  <c r="G165" i="4"/>
  <c r="M164" i="4"/>
  <c r="J164" i="4"/>
  <c r="G164" i="4"/>
  <c r="M163" i="4"/>
  <c r="J163" i="4"/>
  <c r="G163" i="4"/>
  <c r="M162" i="4"/>
  <c r="J162" i="4"/>
  <c r="G162" i="4"/>
  <c r="M161" i="4"/>
  <c r="J161" i="4"/>
  <c r="G161" i="4"/>
  <c r="M160" i="4"/>
  <c r="J160" i="4"/>
  <c r="G160" i="4"/>
  <c r="M159" i="4"/>
  <c r="J159" i="4"/>
  <c r="G159" i="4"/>
  <c r="M158" i="4"/>
  <c r="J158" i="4"/>
  <c r="G158" i="4"/>
  <c r="M157" i="4"/>
  <c r="J157" i="4"/>
  <c r="G157" i="4"/>
  <c r="M156" i="4"/>
  <c r="J156" i="4"/>
  <c r="G156" i="4"/>
  <c r="M155" i="4"/>
  <c r="J155" i="4"/>
  <c r="G155" i="4"/>
  <c r="M154" i="4"/>
  <c r="J154" i="4"/>
  <c r="G154" i="4"/>
  <c r="M153" i="4"/>
  <c r="J153" i="4"/>
  <c r="G153" i="4"/>
  <c r="M152" i="4"/>
  <c r="J152" i="4"/>
  <c r="G152" i="4"/>
  <c r="M151" i="4"/>
  <c r="J151" i="4"/>
  <c r="G151" i="4"/>
  <c r="M150" i="4"/>
  <c r="J150" i="4"/>
  <c r="G150" i="4"/>
  <c r="M149" i="4"/>
  <c r="J149" i="4"/>
  <c r="G149" i="4"/>
  <c r="M148" i="4"/>
  <c r="J148" i="4"/>
  <c r="G148" i="4"/>
  <c r="M147" i="4"/>
  <c r="J147" i="4"/>
  <c r="G147" i="4"/>
  <c r="M146" i="4"/>
  <c r="J146" i="4"/>
  <c r="G146" i="4"/>
  <c r="M145" i="4"/>
  <c r="J145" i="4"/>
  <c r="G145" i="4"/>
  <c r="M144" i="4"/>
  <c r="J144" i="4"/>
  <c r="G144" i="4"/>
  <c r="M143" i="4"/>
  <c r="J143" i="4"/>
  <c r="G143" i="4"/>
  <c r="M142" i="4"/>
  <c r="J142" i="4"/>
  <c r="G142" i="4"/>
  <c r="M141" i="4"/>
  <c r="J141" i="4"/>
  <c r="G141" i="4"/>
  <c r="M140" i="4"/>
  <c r="J140" i="4"/>
  <c r="G140" i="4"/>
  <c r="M139" i="4"/>
  <c r="J139" i="4"/>
  <c r="G139" i="4"/>
  <c r="M138" i="4"/>
  <c r="J138" i="4"/>
  <c r="G138" i="4"/>
  <c r="M137" i="4"/>
  <c r="J137" i="4"/>
  <c r="G137" i="4"/>
  <c r="M136" i="4"/>
  <c r="J136" i="4"/>
  <c r="G136" i="4"/>
  <c r="M135" i="4"/>
  <c r="J135" i="4"/>
  <c r="G135" i="4"/>
  <c r="M134" i="4"/>
  <c r="J134" i="4"/>
  <c r="G134" i="4"/>
  <c r="M133" i="4"/>
  <c r="J133" i="4"/>
  <c r="G133" i="4"/>
  <c r="M132" i="4"/>
  <c r="J132" i="4"/>
  <c r="G132" i="4"/>
  <c r="M131" i="4"/>
  <c r="J131" i="4"/>
  <c r="G131" i="4"/>
  <c r="M130" i="4"/>
  <c r="J130" i="4"/>
  <c r="G130" i="4"/>
  <c r="M129" i="4"/>
  <c r="J129" i="4"/>
  <c r="G129" i="4"/>
  <c r="M128" i="4"/>
  <c r="J128" i="4"/>
  <c r="G128" i="4"/>
  <c r="D128" i="4"/>
  <c r="M127" i="4"/>
  <c r="J127" i="4"/>
  <c r="G127" i="4"/>
  <c r="D127" i="4"/>
  <c r="M126" i="4"/>
  <c r="J126" i="4"/>
  <c r="G126" i="4"/>
  <c r="D126" i="4"/>
  <c r="M125" i="4"/>
  <c r="J125" i="4"/>
  <c r="G125" i="4"/>
  <c r="D125" i="4"/>
  <c r="M124" i="4"/>
  <c r="J124" i="4"/>
  <c r="G124" i="4"/>
  <c r="D124" i="4"/>
  <c r="M123" i="4"/>
  <c r="J123" i="4"/>
  <c r="G123" i="4"/>
  <c r="D123" i="4"/>
  <c r="M122" i="4"/>
  <c r="J122" i="4"/>
  <c r="G122" i="4"/>
  <c r="D122" i="4"/>
  <c r="M121" i="4"/>
  <c r="J121" i="4"/>
  <c r="G121" i="4"/>
  <c r="D121" i="4"/>
  <c r="M120" i="4"/>
  <c r="J120" i="4"/>
  <c r="G120" i="4"/>
  <c r="D120" i="4"/>
  <c r="M119" i="4"/>
  <c r="J119" i="4"/>
  <c r="G119" i="4"/>
  <c r="D119" i="4"/>
  <c r="M118" i="4"/>
  <c r="J118" i="4"/>
  <c r="G118" i="4"/>
  <c r="D118" i="4"/>
  <c r="M117" i="4"/>
  <c r="J117" i="4"/>
  <c r="G117" i="4"/>
  <c r="D117" i="4"/>
  <c r="M116" i="4"/>
  <c r="J116" i="4"/>
  <c r="G116" i="4"/>
  <c r="D116" i="4"/>
  <c r="M115" i="4"/>
  <c r="J115" i="4"/>
  <c r="G115" i="4"/>
  <c r="D115" i="4"/>
  <c r="M114" i="4"/>
  <c r="J114" i="4"/>
  <c r="G114" i="4"/>
  <c r="D114" i="4"/>
  <c r="M113" i="4"/>
  <c r="J113" i="4"/>
  <c r="G113" i="4"/>
  <c r="D113" i="4"/>
  <c r="M112" i="4"/>
  <c r="J112" i="4"/>
  <c r="G112" i="4"/>
  <c r="D112" i="4"/>
  <c r="M111" i="4"/>
  <c r="J111" i="4"/>
  <c r="G111" i="4"/>
  <c r="D111" i="4"/>
  <c r="M110" i="4"/>
  <c r="J110" i="4"/>
  <c r="G110" i="4"/>
  <c r="D110" i="4"/>
  <c r="M109" i="4"/>
  <c r="J109" i="4"/>
  <c r="G109" i="4"/>
  <c r="D109" i="4"/>
  <c r="M108" i="4"/>
  <c r="J108" i="4"/>
  <c r="G108" i="4"/>
  <c r="D108" i="4"/>
  <c r="M107" i="4"/>
  <c r="J107" i="4"/>
  <c r="G107" i="4"/>
  <c r="D107" i="4"/>
  <c r="M106" i="4"/>
  <c r="J106" i="4"/>
  <c r="G106" i="4"/>
  <c r="D106" i="4"/>
  <c r="M105" i="4"/>
  <c r="J105" i="4"/>
  <c r="G105" i="4"/>
  <c r="D105" i="4"/>
  <c r="M104" i="4"/>
  <c r="J104" i="4"/>
  <c r="G104" i="4"/>
  <c r="D104" i="4"/>
  <c r="M103" i="4"/>
  <c r="J103" i="4"/>
  <c r="G103" i="4"/>
  <c r="D103" i="4"/>
  <c r="M102" i="4"/>
  <c r="J102" i="4"/>
  <c r="G102" i="4"/>
  <c r="D102" i="4"/>
  <c r="M101" i="4"/>
  <c r="J101" i="4"/>
  <c r="G101" i="4"/>
  <c r="D101" i="4"/>
  <c r="M100" i="4"/>
  <c r="J100" i="4"/>
  <c r="G100" i="4"/>
  <c r="D100" i="4"/>
  <c r="M99" i="4"/>
  <c r="J99" i="4"/>
  <c r="G99" i="4"/>
  <c r="D99" i="4"/>
  <c r="M98" i="4"/>
  <c r="J98" i="4"/>
  <c r="G98" i="4"/>
  <c r="D98" i="4"/>
  <c r="M97" i="4"/>
  <c r="J97" i="4"/>
  <c r="G97" i="4"/>
  <c r="D97" i="4"/>
  <c r="M96" i="4"/>
  <c r="J96" i="4"/>
  <c r="G96" i="4"/>
  <c r="D96" i="4"/>
  <c r="M95" i="4"/>
  <c r="J95" i="4"/>
  <c r="G95" i="4"/>
  <c r="D95" i="4"/>
  <c r="M94" i="4"/>
  <c r="J94" i="4"/>
  <c r="G94" i="4"/>
  <c r="D94" i="4"/>
  <c r="M93" i="4"/>
  <c r="J93" i="4"/>
  <c r="G93" i="4"/>
  <c r="D93" i="4"/>
  <c r="M92" i="4"/>
  <c r="J92" i="4"/>
  <c r="G92" i="4"/>
  <c r="D92" i="4"/>
  <c r="M91" i="4"/>
  <c r="J91" i="4"/>
  <c r="G91" i="4"/>
  <c r="D91" i="4"/>
  <c r="M90" i="4"/>
  <c r="J90" i="4"/>
  <c r="G90" i="4"/>
  <c r="D90" i="4"/>
  <c r="M89" i="4"/>
  <c r="J89" i="4"/>
  <c r="G89" i="4"/>
  <c r="D89" i="4"/>
  <c r="M88" i="4"/>
  <c r="J88" i="4"/>
  <c r="G88" i="4"/>
  <c r="D88" i="4"/>
  <c r="M87" i="4"/>
  <c r="J87" i="4"/>
  <c r="G87" i="4"/>
  <c r="D87" i="4"/>
  <c r="M86" i="4"/>
  <c r="J86" i="4"/>
  <c r="G86" i="4"/>
  <c r="D86" i="4"/>
  <c r="M85" i="4"/>
  <c r="J85" i="4"/>
  <c r="G85" i="4"/>
  <c r="D85" i="4"/>
  <c r="M84" i="4"/>
  <c r="J84" i="4"/>
  <c r="G84" i="4"/>
  <c r="D84" i="4"/>
  <c r="M83" i="4"/>
  <c r="J83" i="4"/>
  <c r="G83" i="4"/>
  <c r="D83" i="4"/>
  <c r="M82" i="4"/>
  <c r="J82" i="4"/>
  <c r="G82" i="4"/>
  <c r="D82" i="4"/>
  <c r="M81" i="4"/>
  <c r="J81" i="4"/>
  <c r="G81" i="4"/>
  <c r="D81" i="4"/>
  <c r="M80" i="4"/>
  <c r="J80" i="4"/>
  <c r="G80" i="4"/>
  <c r="D80" i="4"/>
  <c r="M79" i="4"/>
  <c r="J79" i="4"/>
  <c r="G79" i="4"/>
  <c r="D79" i="4"/>
  <c r="M78" i="4"/>
  <c r="J78" i="4"/>
  <c r="G78" i="4"/>
  <c r="D78" i="4"/>
  <c r="M77" i="4"/>
  <c r="J77" i="4"/>
  <c r="G77" i="4"/>
  <c r="D77" i="4"/>
  <c r="M76" i="4"/>
  <c r="J76" i="4"/>
  <c r="G76" i="4"/>
  <c r="D76" i="4"/>
  <c r="M75" i="4"/>
  <c r="J75" i="4"/>
  <c r="G75" i="4"/>
  <c r="D75" i="4"/>
  <c r="M74" i="4"/>
  <c r="J74" i="4"/>
  <c r="G74" i="4"/>
  <c r="D74" i="4"/>
  <c r="M73" i="4"/>
  <c r="J73" i="4"/>
  <c r="G73" i="4"/>
  <c r="D73" i="4"/>
  <c r="M72" i="4"/>
  <c r="J72" i="4"/>
  <c r="G72" i="4"/>
  <c r="D72" i="4"/>
  <c r="M71" i="4"/>
  <c r="J71" i="4"/>
  <c r="G71" i="4"/>
  <c r="D71" i="4"/>
  <c r="M70" i="4"/>
  <c r="J70" i="4"/>
  <c r="G70" i="4"/>
  <c r="D70" i="4"/>
  <c r="M69" i="4"/>
  <c r="J69" i="4"/>
  <c r="G69" i="4"/>
  <c r="D69" i="4"/>
  <c r="M68" i="4"/>
  <c r="J68" i="4"/>
  <c r="G68" i="4"/>
  <c r="M67" i="4"/>
  <c r="J67" i="4"/>
  <c r="G67" i="4"/>
  <c r="D67" i="4"/>
  <c r="M66" i="4"/>
  <c r="J66" i="4"/>
  <c r="G66" i="4"/>
  <c r="D66" i="4"/>
  <c r="M65" i="4"/>
  <c r="J65" i="4"/>
  <c r="G65" i="4"/>
  <c r="D65" i="4"/>
  <c r="M64" i="4"/>
  <c r="J64" i="4"/>
  <c r="G64" i="4"/>
  <c r="D64" i="4"/>
  <c r="M63" i="4"/>
  <c r="J63" i="4"/>
  <c r="G63" i="4"/>
  <c r="D63" i="4"/>
  <c r="M62" i="4"/>
  <c r="J62" i="4"/>
  <c r="G62" i="4"/>
  <c r="D62" i="4"/>
  <c r="M61" i="4"/>
  <c r="J61" i="4"/>
  <c r="G61" i="4"/>
  <c r="D61" i="4"/>
  <c r="M60" i="4"/>
  <c r="J60" i="4"/>
  <c r="G60" i="4"/>
  <c r="D60" i="4"/>
  <c r="M59" i="4"/>
  <c r="J59" i="4"/>
  <c r="G59" i="4"/>
  <c r="D59" i="4"/>
  <c r="M58" i="4"/>
  <c r="J58" i="4"/>
  <c r="G58" i="4"/>
  <c r="D58" i="4"/>
  <c r="M57" i="4"/>
  <c r="J57" i="4"/>
  <c r="G57" i="4"/>
  <c r="D57" i="4"/>
  <c r="M56" i="4"/>
  <c r="J56" i="4"/>
  <c r="G56" i="4"/>
  <c r="D56" i="4"/>
  <c r="M55" i="4"/>
  <c r="J55" i="4"/>
  <c r="G55" i="4"/>
  <c r="D55" i="4"/>
  <c r="M54" i="4"/>
  <c r="J54" i="4"/>
  <c r="G54" i="4"/>
  <c r="D54" i="4"/>
  <c r="M53" i="4"/>
  <c r="J53" i="4"/>
  <c r="G53" i="4"/>
  <c r="D53" i="4"/>
  <c r="M52" i="4"/>
  <c r="J52" i="4"/>
  <c r="G52" i="4"/>
  <c r="D52" i="4"/>
  <c r="M51" i="4"/>
  <c r="J51" i="4"/>
  <c r="G51" i="4"/>
  <c r="D51" i="4"/>
  <c r="M50" i="4"/>
  <c r="J50" i="4"/>
  <c r="G50" i="4"/>
  <c r="D50" i="4"/>
  <c r="M49" i="4"/>
  <c r="J49" i="4"/>
  <c r="G49" i="4"/>
  <c r="D49" i="4"/>
  <c r="M48" i="4"/>
  <c r="J48" i="4"/>
  <c r="G48" i="4"/>
  <c r="D48" i="4"/>
  <c r="M47" i="4"/>
  <c r="J47" i="4"/>
  <c r="G47" i="4"/>
  <c r="D47" i="4"/>
  <c r="M46" i="4"/>
  <c r="J46" i="4"/>
  <c r="G46" i="4"/>
  <c r="D46" i="4"/>
  <c r="M45" i="4"/>
  <c r="J45" i="4"/>
  <c r="G45" i="4"/>
  <c r="D45" i="4"/>
  <c r="M44" i="4"/>
  <c r="J44" i="4"/>
  <c r="G44" i="4"/>
  <c r="D44" i="4"/>
  <c r="M43" i="4"/>
  <c r="J43" i="4"/>
  <c r="G43" i="4"/>
  <c r="D43" i="4"/>
  <c r="M42" i="4"/>
  <c r="J42" i="4"/>
  <c r="G42" i="4"/>
  <c r="D42" i="4"/>
  <c r="M41" i="4"/>
  <c r="J41" i="4"/>
  <c r="G41" i="4"/>
  <c r="D41" i="4"/>
  <c r="M40" i="4"/>
  <c r="J40" i="4"/>
  <c r="G40" i="4"/>
  <c r="D40" i="4"/>
  <c r="K39" i="4"/>
  <c r="M39" i="4" s="1"/>
  <c r="J39" i="4"/>
  <c r="G39" i="4"/>
  <c r="D39" i="4"/>
  <c r="K38" i="4"/>
  <c r="M38" i="4" s="1"/>
  <c r="J38" i="4"/>
  <c r="G38" i="4"/>
  <c r="D38" i="4"/>
  <c r="K37" i="4"/>
  <c r="M37" i="4" s="1"/>
  <c r="J37" i="4"/>
  <c r="G37" i="4"/>
  <c r="D37" i="4"/>
  <c r="M36" i="4"/>
  <c r="K36" i="4"/>
  <c r="J36" i="4"/>
  <c r="G36" i="4"/>
  <c r="D36" i="4"/>
  <c r="M35" i="4"/>
  <c r="K35" i="4"/>
  <c r="J35" i="4"/>
  <c r="G35" i="4"/>
  <c r="D35" i="4"/>
  <c r="K34" i="4"/>
  <c r="M34" i="4" s="1"/>
  <c r="J34" i="4"/>
  <c r="G34" i="4"/>
  <c r="D34" i="4"/>
  <c r="K33" i="4"/>
  <c r="M33" i="4" s="1"/>
  <c r="J33" i="4"/>
  <c r="G33" i="4"/>
  <c r="D33" i="4"/>
  <c r="K32" i="4"/>
  <c r="M32" i="4" s="1"/>
  <c r="J32" i="4"/>
  <c r="G32" i="4"/>
  <c r="D32" i="4"/>
  <c r="K31" i="4"/>
  <c r="M31" i="4" s="1"/>
  <c r="J31" i="4"/>
  <c r="G31" i="4"/>
  <c r="D31" i="4"/>
  <c r="K30" i="4"/>
  <c r="M30" i="4" s="1"/>
  <c r="J30" i="4"/>
  <c r="G30" i="4"/>
  <c r="D30" i="4"/>
  <c r="K29" i="4"/>
  <c r="M29" i="4" s="1"/>
  <c r="J29" i="4"/>
  <c r="G29" i="4"/>
  <c r="D29" i="4"/>
  <c r="K28" i="4"/>
  <c r="M28" i="4" s="1"/>
  <c r="J28" i="4"/>
  <c r="G28" i="4"/>
  <c r="D28" i="4"/>
  <c r="K27" i="4"/>
  <c r="M27" i="4" s="1"/>
  <c r="J27" i="4"/>
  <c r="G27" i="4"/>
  <c r="D27" i="4"/>
  <c r="K26" i="4"/>
  <c r="M26" i="4" s="1"/>
  <c r="H26" i="4"/>
  <c r="J26" i="4" s="1"/>
  <c r="G26" i="4"/>
  <c r="D26" i="4"/>
  <c r="K25" i="4"/>
  <c r="M25" i="4" s="1"/>
  <c r="H25" i="4"/>
  <c r="J25" i="4" s="1"/>
  <c r="G25" i="4"/>
  <c r="D25" i="4"/>
  <c r="B25" i="4"/>
  <c r="K24" i="4"/>
  <c r="M24" i="4" s="1"/>
  <c r="J24" i="4"/>
  <c r="H24" i="4"/>
  <c r="E24" i="4"/>
  <c r="G24" i="4" s="1"/>
  <c r="B24" i="4"/>
  <c r="D24" i="4" s="1"/>
  <c r="M23" i="4"/>
  <c r="K23" i="4"/>
  <c r="J23" i="4"/>
  <c r="H23" i="4"/>
  <c r="E23" i="4"/>
  <c r="G23" i="4" s="1"/>
  <c r="D23" i="4"/>
  <c r="B23" i="4"/>
  <c r="K22" i="4"/>
  <c r="M22" i="4" s="1"/>
  <c r="H22" i="4"/>
  <c r="J22" i="4" s="1"/>
  <c r="G22" i="4"/>
  <c r="E22" i="4"/>
  <c r="D22" i="4"/>
  <c r="B22" i="4"/>
  <c r="K21" i="4"/>
  <c r="M21" i="4" s="1"/>
  <c r="J21" i="4"/>
  <c r="H21" i="4"/>
  <c r="E21" i="4"/>
  <c r="G21" i="4" s="1"/>
  <c r="B21" i="4"/>
  <c r="D21" i="4" s="1"/>
  <c r="M20" i="4"/>
  <c r="K20" i="4"/>
  <c r="J20" i="4"/>
  <c r="G20" i="4"/>
  <c r="E20" i="4"/>
  <c r="B20" i="4"/>
  <c r="D20" i="4" s="1"/>
  <c r="M19" i="4"/>
  <c r="K19" i="4"/>
  <c r="J19" i="4"/>
  <c r="H19" i="4"/>
  <c r="E19" i="4"/>
  <c r="G19" i="4" s="1"/>
  <c r="B19" i="4"/>
  <c r="D19" i="4" s="1"/>
  <c r="M18" i="4"/>
  <c r="K18" i="4"/>
  <c r="H18" i="4"/>
  <c r="J18" i="4" s="1"/>
  <c r="E18" i="4"/>
  <c r="G18" i="4" s="1"/>
  <c r="D18" i="4"/>
  <c r="B18" i="4"/>
  <c r="K17" i="4"/>
  <c r="M17" i="4" s="1"/>
  <c r="J17" i="4"/>
  <c r="G17" i="4"/>
  <c r="E17" i="4"/>
  <c r="D17" i="4"/>
  <c r="K16" i="4"/>
  <c r="M16" i="4" s="1"/>
  <c r="H16" i="4"/>
  <c r="J16" i="4" s="1"/>
  <c r="G16" i="4"/>
  <c r="E16" i="4"/>
  <c r="B16" i="4"/>
  <c r="D16" i="4" s="1"/>
  <c r="K15" i="4"/>
  <c r="M15" i="4" s="1"/>
  <c r="H15" i="4"/>
  <c r="J15" i="4" s="1"/>
  <c r="E15" i="4"/>
  <c r="G15" i="4" s="1"/>
  <c r="B15" i="4"/>
  <c r="D15" i="4" s="1"/>
  <c r="M14" i="4"/>
  <c r="K14" i="4"/>
  <c r="H14" i="4"/>
  <c r="J14" i="4" s="1"/>
  <c r="E14" i="4"/>
  <c r="G14" i="4" s="1"/>
  <c r="D14" i="4"/>
  <c r="K13" i="4"/>
  <c r="M13" i="4" s="1"/>
  <c r="J13" i="4"/>
  <c r="H13" i="4"/>
  <c r="E13" i="4"/>
  <c r="G13" i="4" s="1"/>
  <c r="B13" i="4"/>
  <c r="D13" i="4" s="1"/>
  <c r="M12" i="4"/>
  <c r="K12" i="4"/>
  <c r="H12" i="4"/>
  <c r="J12" i="4" s="1"/>
  <c r="E12" i="4"/>
  <c r="G12" i="4" s="1"/>
  <c r="D12" i="4"/>
  <c r="B12" i="4"/>
  <c r="K11" i="4"/>
  <c r="M11" i="4" s="1"/>
  <c r="H11" i="4"/>
  <c r="J11" i="4" s="1"/>
  <c r="G11" i="4"/>
  <c r="E11" i="4"/>
  <c r="D11" i="4"/>
  <c r="B11" i="4"/>
  <c r="K10" i="4"/>
  <c r="M10" i="4" s="1"/>
  <c r="J10" i="4"/>
  <c r="H10" i="4"/>
  <c r="E10" i="4"/>
  <c r="G10" i="4" s="1"/>
  <c r="B10" i="4"/>
  <c r="D10" i="4" s="1"/>
  <c r="M9" i="4"/>
  <c r="K9" i="4"/>
  <c r="J9" i="4"/>
  <c r="H9" i="4"/>
  <c r="E9" i="4"/>
  <c r="G9" i="4" s="1"/>
  <c r="B9" i="4"/>
  <c r="K8" i="4"/>
  <c r="M8" i="4" s="1"/>
  <c r="E8" i="4"/>
  <c r="G8" i="4" s="1"/>
  <c r="D8" i="4"/>
  <c r="B8" i="4"/>
  <c r="M7" i="4"/>
  <c r="K7" i="4"/>
  <c r="E7" i="4"/>
  <c r="G7" i="4" s="1"/>
  <c r="M6" i="4"/>
  <c r="K6" i="4"/>
  <c r="K5" i="4"/>
  <c r="M5" i="4" s="1"/>
  <c r="K4" i="4"/>
  <c r="M4" i="4" s="1"/>
  <c r="M3" i="4"/>
  <c r="K3" i="4"/>
  <c r="M2" i="4"/>
  <c r="K2" i="4"/>
  <c r="Q48" i="3"/>
  <c r="H318" i="3"/>
  <c r="F317" i="3"/>
  <c r="H317" i="3" s="1"/>
  <c r="F316" i="3"/>
  <c r="H316" i="3" s="1"/>
  <c r="F315" i="3"/>
  <c r="H315" i="3" s="1"/>
  <c r="F314" i="3"/>
  <c r="H314" i="3" s="1"/>
  <c r="H313" i="3"/>
  <c r="H312" i="3"/>
  <c r="F312" i="3"/>
  <c r="N311" i="3"/>
  <c r="L311" i="3"/>
  <c r="H311" i="3"/>
  <c r="F311" i="3"/>
  <c r="L310" i="3"/>
  <c r="N310" i="3" s="1"/>
  <c r="K310" i="3"/>
  <c r="F310" i="3"/>
  <c r="H310" i="3" s="1"/>
  <c r="L309" i="3"/>
  <c r="N309" i="3" s="1"/>
  <c r="K309" i="3"/>
  <c r="H309" i="3"/>
  <c r="F309" i="3"/>
  <c r="N308" i="3"/>
  <c r="L308" i="3"/>
  <c r="K308" i="3"/>
  <c r="H308" i="3"/>
  <c r="L307" i="3"/>
  <c r="N307" i="3" s="1"/>
  <c r="K307" i="3"/>
  <c r="H307" i="3"/>
  <c r="N306" i="3"/>
  <c r="L306" i="3"/>
  <c r="K306" i="3"/>
  <c r="H306" i="3"/>
  <c r="N305" i="3"/>
  <c r="L305" i="3"/>
  <c r="K305" i="3"/>
  <c r="H305" i="3"/>
  <c r="L304" i="3"/>
  <c r="N304" i="3" s="1"/>
  <c r="K304" i="3"/>
  <c r="H304" i="3"/>
  <c r="L303" i="3"/>
  <c r="N303" i="3" s="1"/>
  <c r="K303" i="3"/>
  <c r="H303" i="3"/>
  <c r="N302" i="3"/>
  <c r="L302" i="3"/>
  <c r="K302" i="3"/>
  <c r="H302" i="3"/>
  <c r="N301" i="3"/>
  <c r="K301" i="3"/>
  <c r="H301" i="3"/>
  <c r="N300" i="3"/>
  <c r="K300" i="3"/>
  <c r="H300" i="3"/>
  <c r="N299" i="3"/>
  <c r="K299" i="3"/>
  <c r="H299" i="3"/>
  <c r="N298" i="3"/>
  <c r="K298" i="3"/>
  <c r="H298" i="3"/>
  <c r="N297" i="3"/>
  <c r="K297" i="3"/>
  <c r="H297" i="3"/>
  <c r="N296" i="3"/>
  <c r="K296" i="3"/>
  <c r="H296" i="3"/>
  <c r="N295" i="3"/>
  <c r="K295" i="3"/>
  <c r="H295" i="3"/>
  <c r="N294" i="3"/>
  <c r="K294" i="3"/>
  <c r="H294" i="3"/>
  <c r="N293" i="3"/>
  <c r="K293" i="3"/>
  <c r="H293" i="3"/>
  <c r="N292" i="3"/>
  <c r="K292" i="3"/>
  <c r="H292" i="3"/>
  <c r="N291" i="3"/>
  <c r="K291" i="3"/>
  <c r="H291" i="3"/>
  <c r="N290" i="3"/>
  <c r="K290" i="3"/>
  <c r="H290" i="3"/>
  <c r="N289" i="3"/>
  <c r="K289" i="3"/>
  <c r="H289" i="3"/>
  <c r="N288" i="3"/>
  <c r="K288" i="3"/>
  <c r="H288" i="3"/>
  <c r="N287" i="3"/>
  <c r="K287" i="3"/>
  <c r="H287" i="3"/>
  <c r="N286" i="3"/>
  <c r="K286" i="3"/>
  <c r="H286" i="3"/>
  <c r="N285" i="3"/>
  <c r="K285" i="3"/>
  <c r="H285" i="3"/>
  <c r="N284" i="3"/>
  <c r="K284" i="3"/>
  <c r="H284" i="3"/>
  <c r="N283" i="3"/>
  <c r="K283" i="3"/>
  <c r="H283" i="3"/>
  <c r="N282" i="3"/>
  <c r="K282" i="3"/>
  <c r="H282" i="3"/>
  <c r="N281" i="3"/>
  <c r="K281" i="3"/>
  <c r="H281" i="3"/>
  <c r="N280" i="3"/>
  <c r="K280" i="3"/>
  <c r="H280" i="3"/>
  <c r="N279" i="3"/>
  <c r="K279" i="3"/>
  <c r="H279" i="3"/>
  <c r="N278" i="3"/>
  <c r="K278" i="3"/>
  <c r="H278" i="3"/>
  <c r="N277" i="3"/>
  <c r="K277" i="3"/>
  <c r="H277" i="3"/>
  <c r="N276" i="3"/>
  <c r="K276" i="3"/>
  <c r="H276" i="3"/>
  <c r="N275" i="3"/>
  <c r="K275" i="3"/>
  <c r="H275" i="3"/>
  <c r="N274" i="3"/>
  <c r="K274" i="3"/>
  <c r="H274" i="3"/>
  <c r="N273" i="3"/>
  <c r="K273" i="3"/>
  <c r="H273" i="3"/>
  <c r="N272" i="3"/>
  <c r="K272" i="3"/>
  <c r="H272" i="3"/>
  <c r="N271" i="3"/>
  <c r="K271" i="3"/>
  <c r="H271" i="3"/>
  <c r="N270" i="3"/>
  <c r="K270" i="3"/>
  <c r="H270" i="3"/>
  <c r="N269" i="3"/>
  <c r="K269" i="3"/>
  <c r="H269" i="3"/>
  <c r="N268" i="3"/>
  <c r="K268" i="3"/>
  <c r="H268" i="3"/>
  <c r="N267" i="3"/>
  <c r="K267" i="3"/>
  <c r="H267" i="3"/>
  <c r="N266" i="3"/>
  <c r="K266" i="3"/>
  <c r="H266" i="3"/>
  <c r="N265" i="3"/>
  <c r="K265" i="3"/>
  <c r="H265" i="3"/>
  <c r="N264" i="3"/>
  <c r="K264" i="3"/>
  <c r="H264" i="3"/>
  <c r="N263" i="3"/>
  <c r="K263" i="3"/>
  <c r="H263" i="3"/>
  <c r="N262" i="3"/>
  <c r="K262" i="3"/>
  <c r="I262" i="3"/>
  <c r="H262" i="3"/>
  <c r="N261" i="3"/>
  <c r="I261" i="3"/>
  <c r="K261" i="3" s="1"/>
  <c r="H261" i="3"/>
  <c r="N260" i="3"/>
  <c r="I260" i="3"/>
  <c r="K260" i="3" s="1"/>
  <c r="H260" i="3"/>
  <c r="N259" i="3"/>
  <c r="K259" i="3"/>
  <c r="I259" i="3"/>
  <c r="H259" i="3"/>
  <c r="N258" i="3"/>
  <c r="I258" i="3"/>
  <c r="K258" i="3" s="1"/>
  <c r="H258" i="3"/>
  <c r="N257" i="3"/>
  <c r="K257" i="3"/>
  <c r="I257" i="3"/>
  <c r="H257" i="3"/>
  <c r="N256" i="3"/>
  <c r="K256" i="3"/>
  <c r="I256" i="3"/>
  <c r="H256" i="3"/>
  <c r="N255" i="3"/>
  <c r="I255" i="3"/>
  <c r="K255" i="3" s="1"/>
  <c r="H255" i="3"/>
  <c r="N254" i="3"/>
  <c r="I254" i="3"/>
  <c r="K254" i="3" s="1"/>
  <c r="H254" i="3"/>
  <c r="N253" i="3"/>
  <c r="I253" i="3"/>
  <c r="K253" i="3" s="1"/>
  <c r="H253" i="3"/>
  <c r="N252" i="3"/>
  <c r="K252" i="3"/>
  <c r="H252" i="3"/>
  <c r="N251" i="3"/>
  <c r="K251" i="3"/>
  <c r="H251" i="3"/>
  <c r="N250" i="3"/>
  <c r="K250" i="3"/>
  <c r="H250" i="3"/>
  <c r="N249" i="3"/>
  <c r="K249" i="3"/>
  <c r="H249" i="3"/>
  <c r="N248" i="3"/>
  <c r="K248" i="3"/>
  <c r="H248" i="3"/>
  <c r="N247" i="3"/>
  <c r="K247" i="3"/>
  <c r="H247" i="3"/>
  <c r="N246" i="3"/>
  <c r="K246" i="3"/>
  <c r="H246" i="3"/>
  <c r="N245" i="3"/>
  <c r="K245" i="3"/>
  <c r="H245" i="3"/>
  <c r="N244" i="3"/>
  <c r="K244" i="3"/>
  <c r="H244" i="3"/>
  <c r="N243" i="3"/>
  <c r="K243" i="3"/>
  <c r="H243" i="3"/>
  <c r="N242" i="3"/>
  <c r="K242" i="3"/>
  <c r="H242" i="3"/>
  <c r="N241" i="3"/>
  <c r="K241" i="3"/>
  <c r="H241" i="3"/>
  <c r="N240" i="3"/>
  <c r="K240" i="3"/>
  <c r="H240" i="3"/>
  <c r="N239" i="3"/>
  <c r="K239" i="3"/>
  <c r="H239" i="3"/>
  <c r="N238" i="3"/>
  <c r="K238" i="3"/>
  <c r="H238" i="3"/>
  <c r="N237" i="3"/>
  <c r="K237" i="3"/>
  <c r="H237" i="3"/>
  <c r="N236" i="3"/>
  <c r="K236" i="3"/>
  <c r="H236" i="3"/>
  <c r="N235" i="3"/>
  <c r="K235" i="3"/>
  <c r="H235" i="3"/>
  <c r="N234" i="3"/>
  <c r="K234" i="3"/>
  <c r="H234" i="3"/>
  <c r="N233" i="3"/>
  <c r="K233" i="3"/>
  <c r="H233" i="3"/>
  <c r="N232" i="3"/>
  <c r="K232" i="3"/>
  <c r="H232" i="3"/>
  <c r="N231" i="3"/>
  <c r="K231" i="3"/>
  <c r="H231" i="3"/>
  <c r="N230" i="3"/>
  <c r="K230" i="3"/>
  <c r="H230" i="3"/>
  <c r="N229" i="3"/>
  <c r="K229" i="3"/>
  <c r="H229" i="3"/>
  <c r="N228" i="3"/>
  <c r="K228" i="3"/>
  <c r="H228" i="3"/>
  <c r="N227" i="3"/>
  <c r="K227" i="3"/>
  <c r="H227" i="3"/>
  <c r="N226" i="3"/>
  <c r="K226" i="3"/>
  <c r="H226" i="3"/>
  <c r="N225" i="3"/>
  <c r="K225" i="3"/>
  <c r="H225" i="3"/>
  <c r="N224" i="3"/>
  <c r="K224" i="3"/>
  <c r="H224" i="3"/>
  <c r="N223" i="3"/>
  <c r="K223" i="3"/>
  <c r="H223" i="3"/>
  <c r="N222" i="3"/>
  <c r="K222" i="3"/>
  <c r="H222" i="3"/>
  <c r="N221" i="3"/>
  <c r="K221" i="3"/>
  <c r="H221" i="3"/>
  <c r="N220" i="3"/>
  <c r="K220" i="3"/>
  <c r="H220" i="3"/>
  <c r="N219" i="3"/>
  <c r="K219" i="3"/>
  <c r="H219" i="3"/>
  <c r="N218" i="3"/>
  <c r="K218" i="3"/>
  <c r="H218" i="3"/>
  <c r="N217" i="3"/>
  <c r="K217" i="3"/>
  <c r="H217" i="3"/>
  <c r="N216" i="3"/>
  <c r="K216" i="3"/>
  <c r="H216" i="3"/>
  <c r="N215" i="3"/>
  <c r="K215" i="3"/>
  <c r="H215" i="3"/>
  <c r="N214" i="3"/>
  <c r="K214" i="3"/>
  <c r="H214" i="3"/>
  <c r="N213" i="3"/>
  <c r="K213" i="3"/>
  <c r="H213" i="3"/>
  <c r="N212" i="3"/>
  <c r="K212" i="3"/>
  <c r="H212" i="3"/>
  <c r="N211" i="3"/>
  <c r="K211" i="3"/>
  <c r="H211" i="3"/>
  <c r="N210" i="3"/>
  <c r="K210" i="3"/>
  <c r="H210" i="3"/>
  <c r="N209" i="3"/>
  <c r="K209" i="3"/>
  <c r="H209" i="3"/>
  <c r="N208" i="3"/>
  <c r="K208" i="3"/>
  <c r="H208" i="3"/>
  <c r="N207" i="3"/>
  <c r="K207" i="3"/>
  <c r="H207" i="3"/>
  <c r="N206" i="3"/>
  <c r="K206" i="3"/>
  <c r="H206" i="3"/>
  <c r="N205" i="3"/>
  <c r="K205" i="3"/>
  <c r="H205" i="3"/>
  <c r="N204" i="3"/>
  <c r="K204" i="3"/>
  <c r="H204" i="3"/>
  <c r="N203" i="3"/>
  <c r="K203" i="3"/>
  <c r="H203" i="3"/>
  <c r="N202" i="3"/>
  <c r="K202" i="3"/>
  <c r="H202" i="3"/>
  <c r="N201" i="3"/>
  <c r="K201" i="3"/>
  <c r="H201" i="3"/>
  <c r="N200" i="3"/>
  <c r="K200" i="3"/>
  <c r="H200" i="3"/>
  <c r="N199" i="3"/>
  <c r="K199" i="3"/>
  <c r="H199" i="3"/>
  <c r="N198" i="3"/>
  <c r="K198" i="3"/>
  <c r="H198" i="3"/>
  <c r="N197" i="3"/>
  <c r="K197" i="3"/>
  <c r="H197" i="3"/>
  <c r="N196" i="3"/>
  <c r="K196" i="3"/>
  <c r="H196" i="3"/>
  <c r="N195" i="3"/>
  <c r="K195" i="3"/>
  <c r="H195" i="3"/>
  <c r="N194" i="3"/>
  <c r="K194" i="3"/>
  <c r="H194" i="3"/>
  <c r="N193" i="3"/>
  <c r="K193" i="3"/>
  <c r="H193" i="3"/>
  <c r="N192" i="3"/>
  <c r="K192" i="3"/>
  <c r="H192" i="3"/>
  <c r="N191" i="3"/>
  <c r="K191" i="3"/>
  <c r="H191" i="3"/>
  <c r="N190" i="3"/>
  <c r="K190" i="3"/>
  <c r="H190" i="3"/>
  <c r="N189" i="3"/>
  <c r="K189" i="3"/>
  <c r="H189" i="3"/>
  <c r="N188" i="3"/>
  <c r="K188" i="3"/>
  <c r="H188" i="3"/>
  <c r="N187" i="3"/>
  <c r="K187" i="3"/>
  <c r="H187" i="3"/>
  <c r="N186" i="3"/>
  <c r="K186" i="3"/>
  <c r="H186" i="3"/>
  <c r="N185" i="3"/>
  <c r="K185" i="3"/>
  <c r="H185" i="3"/>
  <c r="N184" i="3"/>
  <c r="K184" i="3"/>
  <c r="H184" i="3"/>
  <c r="N183" i="3"/>
  <c r="K183" i="3"/>
  <c r="H183" i="3"/>
  <c r="N182" i="3"/>
  <c r="K182" i="3"/>
  <c r="H182" i="3"/>
  <c r="N181" i="3"/>
  <c r="K181" i="3"/>
  <c r="H181" i="3"/>
  <c r="N180" i="3"/>
  <c r="K180" i="3"/>
  <c r="H180" i="3"/>
  <c r="N179" i="3"/>
  <c r="K179" i="3"/>
  <c r="H179" i="3"/>
  <c r="N178" i="3"/>
  <c r="K178" i="3"/>
  <c r="H178" i="3"/>
  <c r="N177" i="3"/>
  <c r="K177" i="3"/>
  <c r="H177" i="3"/>
  <c r="N176" i="3"/>
  <c r="K176" i="3"/>
  <c r="H176" i="3"/>
  <c r="N175" i="3"/>
  <c r="K175" i="3"/>
  <c r="H175" i="3"/>
  <c r="N174" i="3"/>
  <c r="K174" i="3"/>
  <c r="H174" i="3"/>
  <c r="N173" i="3"/>
  <c r="K173" i="3"/>
  <c r="H173" i="3"/>
  <c r="N172" i="3"/>
  <c r="K172" i="3"/>
  <c r="H172" i="3"/>
  <c r="N171" i="3"/>
  <c r="K171" i="3"/>
  <c r="H171" i="3"/>
  <c r="N170" i="3"/>
  <c r="K170" i="3"/>
  <c r="H170" i="3"/>
  <c r="N169" i="3"/>
  <c r="K169" i="3"/>
  <c r="H169" i="3"/>
  <c r="N168" i="3"/>
  <c r="K168" i="3"/>
  <c r="H168" i="3"/>
  <c r="N167" i="3"/>
  <c r="K167" i="3"/>
  <c r="H167" i="3"/>
  <c r="N166" i="3"/>
  <c r="K166" i="3"/>
  <c r="H166" i="3"/>
  <c r="N165" i="3"/>
  <c r="K165" i="3"/>
  <c r="H165" i="3"/>
  <c r="N164" i="3"/>
  <c r="K164" i="3"/>
  <c r="H164" i="3"/>
  <c r="N163" i="3"/>
  <c r="K163" i="3"/>
  <c r="H163" i="3"/>
  <c r="N162" i="3"/>
  <c r="K162" i="3"/>
  <c r="H162" i="3"/>
  <c r="N161" i="3"/>
  <c r="K161" i="3"/>
  <c r="H161" i="3"/>
  <c r="N160" i="3"/>
  <c r="K160" i="3"/>
  <c r="H160" i="3"/>
  <c r="N159" i="3"/>
  <c r="K159" i="3"/>
  <c r="H159" i="3"/>
  <c r="N158" i="3"/>
  <c r="K158" i="3"/>
  <c r="H158" i="3"/>
  <c r="N157" i="3"/>
  <c r="K157" i="3"/>
  <c r="H157" i="3"/>
  <c r="N156" i="3"/>
  <c r="K156" i="3"/>
  <c r="H156" i="3"/>
  <c r="N155" i="3"/>
  <c r="K155" i="3"/>
  <c r="H155" i="3"/>
  <c r="N154" i="3"/>
  <c r="K154" i="3"/>
  <c r="H154" i="3"/>
  <c r="N153" i="3"/>
  <c r="K153" i="3"/>
  <c r="H153" i="3"/>
  <c r="N152" i="3"/>
  <c r="K152" i="3"/>
  <c r="H152" i="3"/>
  <c r="N151" i="3"/>
  <c r="K151" i="3"/>
  <c r="H151" i="3"/>
  <c r="N150" i="3"/>
  <c r="K150" i="3"/>
  <c r="H150" i="3"/>
  <c r="N149" i="3"/>
  <c r="K149" i="3"/>
  <c r="H149" i="3"/>
  <c r="N148" i="3"/>
  <c r="K148" i="3"/>
  <c r="H148" i="3"/>
  <c r="N147" i="3"/>
  <c r="K147" i="3"/>
  <c r="H147" i="3"/>
  <c r="N146" i="3"/>
  <c r="K146" i="3"/>
  <c r="H146" i="3"/>
  <c r="N145" i="3"/>
  <c r="K145" i="3"/>
  <c r="H145" i="3"/>
  <c r="N144" i="3"/>
  <c r="K144" i="3"/>
  <c r="H144" i="3"/>
  <c r="N143" i="3"/>
  <c r="K143" i="3"/>
  <c r="H143" i="3"/>
  <c r="N142" i="3"/>
  <c r="K142" i="3"/>
  <c r="H142" i="3"/>
  <c r="N141" i="3"/>
  <c r="K141" i="3"/>
  <c r="H141" i="3"/>
  <c r="N140" i="3"/>
  <c r="K140" i="3"/>
  <c r="H140" i="3"/>
  <c r="N139" i="3"/>
  <c r="K139" i="3"/>
  <c r="H139" i="3"/>
  <c r="N138" i="3"/>
  <c r="K138" i="3"/>
  <c r="H138" i="3"/>
  <c r="N137" i="3"/>
  <c r="K137" i="3"/>
  <c r="H137" i="3"/>
  <c r="N136" i="3"/>
  <c r="K136" i="3"/>
  <c r="H136" i="3"/>
  <c r="N135" i="3"/>
  <c r="K135" i="3"/>
  <c r="H135" i="3"/>
  <c r="N134" i="3"/>
  <c r="K134" i="3"/>
  <c r="H134" i="3"/>
  <c r="N133" i="3"/>
  <c r="K133" i="3"/>
  <c r="H133" i="3"/>
  <c r="N132" i="3"/>
  <c r="K132" i="3"/>
  <c r="H132" i="3"/>
  <c r="N131" i="3"/>
  <c r="K131" i="3"/>
  <c r="H131" i="3"/>
  <c r="N130" i="3"/>
  <c r="K130" i="3"/>
  <c r="H130" i="3"/>
  <c r="N129" i="3"/>
  <c r="K129" i="3"/>
  <c r="H129" i="3"/>
  <c r="N128" i="3"/>
  <c r="K128" i="3"/>
  <c r="H128" i="3"/>
  <c r="D128" i="3"/>
  <c r="N127" i="3"/>
  <c r="K127" i="3"/>
  <c r="H127" i="3"/>
  <c r="D127" i="3"/>
  <c r="N126" i="3"/>
  <c r="K126" i="3"/>
  <c r="H126" i="3"/>
  <c r="D126" i="3"/>
  <c r="N125" i="3"/>
  <c r="K125" i="3"/>
  <c r="H125" i="3"/>
  <c r="D125" i="3"/>
  <c r="N124" i="3"/>
  <c r="K124" i="3"/>
  <c r="H124" i="3"/>
  <c r="D124" i="3"/>
  <c r="N123" i="3"/>
  <c r="K123" i="3"/>
  <c r="H123" i="3"/>
  <c r="D123" i="3"/>
  <c r="N122" i="3"/>
  <c r="K122" i="3"/>
  <c r="H122" i="3"/>
  <c r="D122" i="3"/>
  <c r="N121" i="3"/>
  <c r="K121" i="3"/>
  <c r="H121" i="3"/>
  <c r="D121" i="3"/>
  <c r="N120" i="3"/>
  <c r="K120" i="3"/>
  <c r="H120" i="3"/>
  <c r="D120" i="3"/>
  <c r="N119" i="3"/>
  <c r="K119" i="3"/>
  <c r="H119" i="3"/>
  <c r="D119" i="3"/>
  <c r="N118" i="3"/>
  <c r="K118" i="3"/>
  <c r="H118" i="3"/>
  <c r="D118" i="3"/>
  <c r="N117" i="3"/>
  <c r="K117" i="3"/>
  <c r="H117" i="3"/>
  <c r="D117" i="3"/>
  <c r="N116" i="3"/>
  <c r="K116" i="3"/>
  <c r="H116" i="3"/>
  <c r="D116" i="3"/>
  <c r="N115" i="3"/>
  <c r="K115" i="3"/>
  <c r="H115" i="3"/>
  <c r="D115" i="3"/>
  <c r="N114" i="3"/>
  <c r="K114" i="3"/>
  <c r="H114" i="3"/>
  <c r="D114" i="3"/>
  <c r="N113" i="3"/>
  <c r="K113" i="3"/>
  <c r="H113" i="3"/>
  <c r="D113" i="3"/>
  <c r="N112" i="3"/>
  <c r="K112" i="3"/>
  <c r="H112" i="3"/>
  <c r="D112" i="3"/>
  <c r="N111" i="3"/>
  <c r="K111" i="3"/>
  <c r="H111" i="3"/>
  <c r="D111" i="3"/>
  <c r="N110" i="3"/>
  <c r="K110" i="3"/>
  <c r="H110" i="3"/>
  <c r="D110" i="3"/>
  <c r="N109" i="3"/>
  <c r="K109" i="3"/>
  <c r="H109" i="3"/>
  <c r="D109" i="3"/>
  <c r="N108" i="3"/>
  <c r="K108" i="3"/>
  <c r="H108" i="3"/>
  <c r="D108" i="3"/>
  <c r="N107" i="3"/>
  <c r="K107" i="3"/>
  <c r="H107" i="3"/>
  <c r="D107" i="3"/>
  <c r="N106" i="3"/>
  <c r="K106" i="3"/>
  <c r="H106" i="3"/>
  <c r="D106" i="3"/>
  <c r="N105" i="3"/>
  <c r="K105" i="3"/>
  <c r="H105" i="3"/>
  <c r="D105" i="3"/>
  <c r="N104" i="3"/>
  <c r="K104" i="3"/>
  <c r="H104" i="3"/>
  <c r="D104" i="3"/>
  <c r="N103" i="3"/>
  <c r="K103" i="3"/>
  <c r="H103" i="3"/>
  <c r="D103" i="3"/>
  <c r="N102" i="3"/>
  <c r="K102" i="3"/>
  <c r="H102" i="3"/>
  <c r="D102" i="3"/>
  <c r="N101" i="3"/>
  <c r="K101" i="3"/>
  <c r="H101" i="3"/>
  <c r="D101" i="3"/>
  <c r="N100" i="3"/>
  <c r="K100" i="3"/>
  <c r="H100" i="3"/>
  <c r="D100" i="3"/>
  <c r="N99" i="3"/>
  <c r="K99" i="3"/>
  <c r="H99" i="3"/>
  <c r="D99" i="3"/>
  <c r="N98" i="3"/>
  <c r="K98" i="3"/>
  <c r="H98" i="3"/>
  <c r="D98" i="3"/>
  <c r="N97" i="3"/>
  <c r="K97" i="3"/>
  <c r="H97" i="3"/>
  <c r="D97" i="3"/>
  <c r="N96" i="3"/>
  <c r="K96" i="3"/>
  <c r="H96" i="3"/>
  <c r="D96" i="3"/>
  <c r="N95" i="3"/>
  <c r="K95" i="3"/>
  <c r="H95" i="3"/>
  <c r="D95" i="3"/>
  <c r="N94" i="3"/>
  <c r="K94" i="3"/>
  <c r="H94" i="3"/>
  <c r="D94" i="3"/>
  <c r="N93" i="3"/>
  <c r="K93" i="3"/>
  <c r="H93" i="3"/>
  <c r="D93" i="3"/>
  <c r="N92" i="3"/>
  <c r="K92" i="3"/>
  <c r="H92" i="3"/>
  <c r="D92" i="3"/>
  <c r="N91" i="3"/>
  <c r="K91" i="3"/>
  <c r="H91" i="3"/>
  <c r="D91" i="3"/>
  <c r="N90" i="3"/>
  <c r="K90" i="3"/>
  <c r="H90" i="3"/>
  <c r="D90" i="3"/>
  <c r="N89" i="3"/>
  <c r="K89" i="3"/>
  <c r="H89" i="3"/>
  <c r="D89" i="3"/>
  <c r="N88" i="3"/>
  <c r="K88" i="3"/>
  <c r="H88" i="3"/>
  <c r="D88" i="3"/>
  <c r="N87" i="3"/>
  <c r="K87" i="3"/>
  <c r="H87" i="3"/>
  <c r="D87" i="3"/>
  <c r="N86" i="3"/>
  <c r="K86" i="3"/>
  <c r="H86" i="3"/>
  <c r="D86" i="3"/>
  <c r="N85" i="3"/>
  <c r="K85" i="3"/>
  <c r="H85" i="3"/>
  <c r="D85" i="3"/>
  <c r="N84" i="3"/>
  <c r="K84" i="3"/>
  <c r="H84" i="3"/>
  <c r="D84" i="3"/>
  <c r="N83" i="3"/>
  <c r="K83" i="3"/>
  <c r="H83" i="3"/>
  <c r="D83" i="3"/>
  <c r="N82" i="3"/>
  <c r="K82" i="3"/>
  <c r="H82" i="3"/>
  <c r="D82" i="3"/>
  <c r="N81" i="3"/>
  <c r="K81" i="3"/>
  <c r="H81" i="3"/>
  <c r="D81" i="3"/>
  <c r="N80" i="3"/>
  <c r="K80" i="3"/>
  <c r="H80" i="3"/>
  <c r="D80" i="3"/>
  <c r="N79" i="3"/>
  <c r="K79" i="3"/>
  <c r="H79" i="3"/>
  <c r="D79" i="3"/>
  <c r="N78" i="3"/>
  <c r="K78" i="3"/>
  <c r="H78" i="3"/>
  <c r="D78" i="3"/>
  <c r="N77" i="3"/>
  <c r="K77" i="3"/>
  <c r="H77" i="3"/>
  <c r="D77" i="3"/>
  <c r="N76" i="3"/>
  <c r="K76" i="3"/>
  <c r="H76" i="3"/>
  <c r="D76" i="3"/>
  <c r="N75" i="3"/>
  <c r="K75" i="3"/>
  <c r="H75" i="3"/>
  <c r="N74" i="3"/>
  <c r="K74" i="3"/>
  <c r="H74" i="3"/>
  <c r="D74" i="3"/>
  <c r="N73" i="3"/>
  <c r="K73" i="3"/>
  <c r="H73" i="3"/>
  <c r="D73" i="3"/>
  <c r="N72" i="3"/>
  <c r="K72" i="3"/>
  <c r="H72" i="3"/>
  <c r="D72" i="3"/>
  <c r="N71" i="3"/>
  <c r="K71" i="3"/>
  <c r="H71" i="3"/>
  <c r="D71" i="3"/>
  <c r="N70" i="3"/>
  <c r="K70" i="3"/>
  <c r="H70" i="3"/>
  <c r="D70" i="3"/>
  <c r="N69" i="3"/>
  <c r="K69" i="3"/>
  <c r="H69" i="3"/>
  <c r="D69" i="3"/>
  <c r="N68" i="3"/>
  <c r="K68" i="3"/>
  <c r="H68" i="3"/>
  <c r="N67" i="3"/>
  <c r="K67" i="3"/>
  <c r="H67" i="3"/>
  <c r="D67" i="3"/>
  <c r="N66" i="3"/>
  <c r="K66" i="3"/>
  <c r="H66" i="3"/>
  <c r="D66" i="3"/>
  <c r="N65" i="3"/>
  <c r="K65" i="3"/>
  <c r="H65" i="3"/>
  <c r="D65" i="3"/>
  <c r="N64" i="3"/>
  <c r="K64" i="3"/>
  <c r="H64" i="3"/>
  <c r="D64" i="3"/>
  <c r="N63" i="3"/>
  <c r="K63" i="3"/>
  <c r="H63" i="3"/>
  <c r="D63" i="3"/>
  <c r="N62" i="3"/>
  <c r="K62" i="3"/>
  <c r="H62" i="3"/>
  <c r="D62" i="3"/>
  <c r="N61" i="3"/>
  <c r="K61" i="3"/>
  <c r="H61" i="3"/>
  <c r="D61" i="3"/>
  <c r="N60" i="3"/>
  <c r="K60" i="3"/>
  <c r="H60" i="3"/>
  <c r="D60" i="3"/>
  <c r="N59" i="3"/>
  <c r="K59" i="3"/>
  <c r="H59" i="3"/>
  <c r="D59" i="3"/>
  <c r="N58" i="3"/>
  <c r="K58" i="3"/>
  <c r="H58" i="3"/>
  <c r="D58" i="3"/>
  <c r="N57" i="3"/>
  <c r="K57" i="3"/>
  <c r="H57" i="3"/>
  <c r="D57" i="3"/>
  <c r="N56" i="3"/>
  <c r="K56" i="3"/>
  <c r="H56" i="3"/>
  <c r="D56" i="3"/>
  <c r="N55" i="3"/>
  <c r="K55" i="3"/>
  <c r="H55" i="3"/>
  <c r="D55" i="3"/>
  <c r="N54" i="3"/>
  <c r="K54" i="3"/>
  <c r="H54" i="3"/>
  <c r="D54" i="3"/>
  <c r="N53" i="3"/>
  <c r="K53" i="3"/>
  <c r="H53" i="3"/>
  <c r="D53" i="3"/>
  <c r="N52" i="3"/>
  <c r="K52" i="3"/>
  <c r="H52" i="3"/>
  <c r="D52" i="3"/>
  <c r="N51" i="3"/>
  <c r="K51" i="3"/>
  <c r="H51" i="3"/>
  <c r="D51" i="3"/>
  <c r="N50" i="3"/>
  <c r="K50" i="3"/>
  <c r="H50" i="3"/>
  <c r="D50" i="3"/>
  <c r="N49" i="3"/>
  <c r="K49" i="3"/>
  <c r="H49" i="3"/>
  <c r="D49" i="3"/>
  <c r="N48" i="3"/>
  <c r="K48" i="3"/>
  <c r="H48" i="3"/>
  <c r="D48" i="3"/>
  <c r="N47" i="3"/>
  <c r="K47" i="3"/>
  <c r="H47" i="3"/>
  <c r="D47" i="3"/>
  <c r="N46" i="3"/>
  <c r="K46" i="3"/>
  <c r="H46" i="3"/>
  <c r="D46" i="3"/>
  <c r="N45" i="3"/>
  <c r="K45" i="3"/>
  <c r="H45" i="3"/>
  <c r="D45" i="3"/>
  <c r="N44" i="3"/>
  <c r="K44" i="3"/>
  <c r="H44" i="3"/>
  <c r="D44" i="3"/>
  <c r="N43" i="3"/>
  <c r="K43" i="3"/>
  <c r="H43" i="3"/>
  <c r="D43" i="3"/>
  <c r="N42" i="3"/>
  <c r="K42" i="3"/>
  <c r="H42" i="3"/>
  <c r="D42" i="3"/>
  <c r="N41" i="3"/>
  <c r="K41" i="3"/>
  <c r="H41" i="3"/>
  <c r="D41" i="3"/>
  <c r="N40" i="3"/>
  <c r="K40" i="3"/>
  <c r="H40" i="3"/>
  <c r="D40" i="3"/>
  <c r="L39" i="3"/>
  <c r="N39" i="3" s="1"/>
  <c r="K39" i="3"/>
  <c r="H39" i="3"/>
  <c r="D39" i="3"/>
  <c r="L38" i="3"/>
  <c r="N38" i="3" s="1"/>
  <c r="K38" i="3"/>
  <c r="H38" i="3"/>
  <c r="D38" i="3"/>
  <c r="L37" i="3"/>
  <c r="N37" i="3" s="1"/>
  <c r="K37" i="3"/>
  <c r="H37" i="3"/>
  <c r="D37" i="3"/>
  <c r="L36" i="3"/>
  <c r="N36" i="3" s="1"/>
  <c r="K36" i="3"/>
  <c r="H36" i="3"/>
  <c r="D36" i="3"/>
  <c r="L35" i="3"/>
  <c r="N35" i="3" s="1"/>
  <c r="K35" i="3"/>
  <c r="H35" i="3"/>
  <c r="D35" i="3"/>
  <c r="N34" i="3"/>
  <c r="L34" i="3"/>
  <c r="K34" i="3"/>
  <c r="H34" i="3"/>
  <c r="D34" i="3"/>
  <c r="L33" i="3"/>
  <c r="N33" i="3" s="1"/>
  <c r="K33" i="3"/>
  <c r="H33" i="3"/>
  <c r="D33" i="3"/>
  <c r="L32" i="3"/>
  <c r="N32" i="3" s="1"/>
  <c r="K32" i="3"/>
  <c r="H32" i="3"/>
  <c r="D32" i="3"/>
  <c r="L31" i="3"/>
  <c r="N31" i="3" s="1"/>
  <c r="K31" i="3"/>
  <c r="H31" i="3"/>
  <c r="D31" i="3"/>
  <c r="L30" i="3"/>
  <c r="N30" i="3" s="1"/>
  <c r="K30" i="3"/>
  <c r="H30" i="3"/>
  <c r="D30" i="3"/>
  <c r="L29" i="3"/>
  <c r="N29" i="3" s="1"/>
  <c r="K29" i="3"/>
  <c r="H29" i="3"/>
  <c r="D29" i="3"/>
  <c r="L28" i="3"/>
  <c r="N28" i="3" s="1"/>
  <c r="K28" i="3"/>
  <c r="H28" i="3"/>
  <c r="D28" i="3"/>
  <c r="L27" i="3"/>
  <c r="N27" i="3" s="1"/>
  <c r="K27" i="3"/>
  <c r="H27" i="3"/>
  <c r="D27" i="3"/>
  <c r="L26" i="3"/>
  <c r="N26" i="3" s="1"/>
  <c r="I26" i="3"/>
  <c r="K26" i="3" s="1"/>
  <c r="H26" i="3"/>
  <c r="D26" i="3"/>
  <c r="L25" i="3"/>
  <c r="N25" i="3" s="1"/>
  <c r="K25" i="3"/>
  <c r="I25" i="3"/>
  <c r="H25" i="3"/>
  <c r="B25" i="3"/>
  <c r="D25" i="3" s="1"/>
  <c r="L24" i="3"/>
  <c r="N24" i="3" s="1"/>
  <c r="K24" i="3"/>
  <c r="I24" i="3"/>
  <c r="F24" i="3"/>
  <c r="H24" i="3" s="1"/>
  <c r="B24" i="3"/>
  <c r="D24" i="3" s="1"/>
  <c r="L23" i="3"/>
  <c r="N23" i="3" s="1"/>
  <c r="I23" i="3"/>
  <c r="K23" i="3" s="1"/>
  <c r="F23" i="3"/>
  <c r="H23" i="3" s="1"/>
  <c r="D23" i="3"/>
  <c r="B23" i="3"/>
  <c r="L22" i="3"/>
  <c r="N22" i="3" s="1"/>
  <c r="I22" i="3"/>
  <c r="K22" i="3" s="1"/>
  <c r="F22" i="3"/>
  <c r="H22" i="3" s="1"/>
  <c r="B22" i="3"/>
  <c r="D22" i="3" s="1"/>
  <c r="L21" i="3"/>
  <c r="N21" i="3" s="1"/>
  <c r="K21" i="3"/>
  <c r="I21" i="3"/>
  <c r="F21" i="3"/>
  <c r="H21" i="3" s="1"/>
  <c r="B21" i="3"/>
  <c r="D21" i="3" s="1"/>
  <c r="L20" i="3"/>
  <c r="N20" i="3" s="1"/>
  <c r="K20" i="3"/>
  <c r="F20" i="3"/>
  <c r="H20" i="3" s="1"/>
  <c r="D20" i="3"/>
  <c r="B20" i="3"/>
  <c r="N19" i="3"/>
  <c r="L19" i="3"/>
  <c r="K19" i="3"/>
  <c r="I19" i="3"/>
  <c r="H19" i="3"/>
  <c r="F19" i="3"/>
  <c r="D19" i="3"/>
  <c r="B19" i="3"/>
  <c r="L18" i="3"/>
  <c r="N18" i="3" s="1"/>
  <c r="I18" i="3"/>
  <c r="K18" i="3" s="1"/>
  <c r="H18" i="3"/>
  <c r="F18" i="3"/>
  <c r="D18" i="3"/>
  <c r="B18" i="3"/>
  <c r="N17" i="3"/>
  <c r="L17" i="3"/>
  <c r="K17" i="3"/>
  <c r="F17" i="3"/>
  <c r="H17" i="3" s="1"/>
  <c r="D17" i="3"/>
  <c r="N16" i="3"/>
  <c r="L16" i="3"/>
  <c r="K16" i="3"/>
  <c r="I16" i="3"/>
  <c r="H16" i="3"/>
  <c r="F16" i="3"/>
  <c r="D16" i="3"/>
  <c r="B16" i="3"/>
  <c r="N15" i="3"/>
  <c r="L15" i="3"/>
  <c r="I15" i="3"/>
  <c r="K15" i="3" s="1"/>
  <c r="F15" i="3"/>
  <c r="H15" i="3" s="1"/>
  <c r="B15" i="3"/>
  <c r="D15" i="3" s="1"/>
  <c r="N14" i="3"/>
  <c r="L14" i="3"/>
  <c r="K14" i="3"/>
  <c r="I14" i="3"/>
  <c r="H14" i="3"/>
  <c r="F14" i="3"/>
  <c r="D14" i="3"/>
  <c r="L13" i="3"/>
  <c r="N13" i="3" s="1"/>
  <c r="I13" i="3"/>
  <c r="K13" i="3" s="1"/>
  <c r="F13" i="3"/>
  <c r="H13" i="3" s="1"/>
  <c r="B13" i="3"/>
  <c r="D13" i="3" s="1"/>
  <c r="L12" i="3"/>
  <c r="N12" i="3" s="1"/>
  <c r="I12" i="3"/>
  <c r="K12" i="3" s="1"/>
  <c r="F12" i="3"/>
  <c r="H12" i="3" s="1"/>
  <c r="B12" i="3"/>
  <c r="D12" i="3" s="1"/>
  <c r="L11" i="3"/>
  <c r="N11" i="3" s="1"/>
  <c r="I11" i="3"/>
  <c r="K11" i="3" s="1"/>
  <c r="F11" i="3"/>
  <c r="H11" i="3" s="1"/>
  <c r="B11" i="3"/>
  <c r="D11" i="3" s="1"/>
  <c r="L10" i="3"/>
  <c r="N10" i="3" s="1"/>
  <c r="I10" i="3"/>
  <c r="K10" i="3" s="1"/>
  <c r="F10" i="3"/>
  <c r="H10" i="3" s="1"/>
  <c r="B10" i="3"/>
  <c r="D10" i="3" s="1"/>
  <c r="L9" i="3"/>
  <c r="N9" i="3" s="1"/>
  <c r="I9" i="3"/>
  <c r="K9" i="3" s="1"/>
  <c r="F9" i="3"/>
  <c r="H9" i="3" s="1"/>
  <c r="B9" i="3"/>
  <c r="D9" i="3" s="1"/>
  <c r="L8" i="3"/>
  <c r="N8" i="3" s="1"/>
  <c r="F8" i="3"/>
  <c r="H8" i="3" s="1"/>
  <c r="B8" i="3"/>
  <c r="D8" i="3" s="1"/>
  <c r="L7" i="3"/>
  <c r="N7" i="3" s="1"/>
  <c r="F7" i="3"/>
  <c r="H7" i="3" s="1"/>
  <c r="L6" i="3"/>
  <c r="N6" i="3" s="1"/>
  <c r="L5" i="3"/>
  <c r="N5" i="3" s="1"/>
  <c r="L4" i="3"/>
  <c r="N4" i="3" s="1"/>
  <c r="L3" i="3"/>
  <c r="N3" i="3" s="1"/>
  <c r="L2" i="3"/>
  <c r="B74" i="2"/>
  <c r="B67" i="2"/>
  <c r="K74" i="1"/>
  <c r="J193" i="10" l="1"/>
  <c r="J20" i="10"/>
  <c r="J23" i="10"/>
  <c r="E27" i="10"/>
  <c r="E69" i="10"/>
  <c r="J9" i="10"/>
  <c r="E11" i="10"/>
  <c r="J17" i="10"/>
  <c r="J74" i="10"/>
  <c r="J199" i="10"/>
  <c r="J5" i="10"/>
  <c r="E8" i="10"/>
  <c r="J11" i="10"/>
  <c r="O17" i="10"/>
  <c r="E25" i="10"/>
  <c r="E32" i="10"/>
  <c r="J157" i="10"/>
  <c r="J235" i="10"/>
  <c r="E16" i="10"/>
  <c r="O20" i="10"/>
  <c r="O23" i="10"/>
  <c r="J8" i="10"/>
  <c r="E10" i="10"/>
  <c r="E13" i="10"/>
  <c r="E19" i="10"/>
  <c r="J100" i="10"/>
  <c r="O257" i="10"/>
  <c r="O5" i="10"/>
  <c r="J22" i="10"/>
  <c r="E35" i="10"/>
  <c r="E78" i="10"/>
  <c r="E237" i="10"/>
  <c r="J279" i="10"/>
  <c r="J13" i="10"/>
  <c r="O16" i="10"/>
  <c r="E28" i="10"/>
  <c r="J89" i="10"/>
  <c r="E15" i="10"/>
  <c r="E18" i="10"/>
  <c r="O19" i="10"/>
  <c r="O22" i="10"/>
  <c r="J78" i="10"/>
  <c r="J229" i="10"/>
  <c r="E80" i="10"/>
  <c r="E12" i="10"/>
  <c r="J7" i="10"/>
  <c r="J15" i="10"/>
  <c r="J18" i="10"/>
  <c r="J21" i="10"/>
  <c r="J24" i="10"/>
  <c r="E31" i="10"/>
  <c r="J116" i="10"/>
  <c r="E4" i="10"/>
  <c r="O89" i="10"/>
  <c r="J12" i="10"/>
  <c r="E17" i="10"/>
  <c r="E36" i="10"/>
  <c r="J119" i="10"/>
  <c r="J163" i="10"/>
  <c r="J259" i="10"/>
  <c r="E14" i="10"/>
  <c r="O18" i="10"/>
  <c r="O21" i="10"/>
  <c r="J71" i="10"/>
  <c r="E23" i="10"/>
  <c r="O78" i="10"/>
  <c r="O2" i="10"/>
  <c r="E5" i="10"/>
  <c r="E7" i="10"/>
  <c r="O14" i="10"/>
  <c r="O15" i="10"/>
  <c r="E26" i="10"/>
  <c r="E30" i="10"/>
  <c r="E34" i="10"/>
  <c r="E38" i="10"/>
  <c r="O39" i="10"/>
  <c r="E41" i="10"/>
  <c r="O42" i="10"/>
  <c r="E44" i="10"/>
  <c r="O45" i="10"/>
  <c r="E47" i="10"/>
  <c r="O48" i="10"/>
  <c r="E50" i="10"/>
  <c r="O51" i="10"/>
  <c r="E53" i="10"/>
  <c r="O54" i="10"/>
  <c r="E56" i="10"/>
  <c r="O57" i="10"/>
  <c r="E59" i="10"/>
  <c r="O60" i="10"/>
  <c r="E62" i="10"/>
  <c r="O63" i="10"/>
  <c r="E65" i="10"/>
  <c r="O66" i="10"/>
  <c r="E68" i="10"/>
  <c r="J75" i="10"/>
  <c r="E81" i="10"/>
  <c r="O82" i="10"/>
  <c r="E84" i="10"/>
  <c r="O85" i="10"/>
  <c r="O90" i="10"/>
  <c r="E92" i="10"/>
  <c r="O93" i="10"/>
  <c r="E95" i="10"/>
  <c r="O96" i="10"/>
  <c r="E98" i="10"/>
  <c r="J104" i="10"/>
  <c r="J256" i="10"/>
  <c r="J267" i="10"/>
  <c r="O283" i="10"/>
  <c r="E287" i="10"/>
  <c r="E303" i="10"/>
  <c r="E306" i="10"/>
  <c r="O311" i="10"/>
  <c r="O9" i="10"/>
  <c r="O10" i="10"/>
  <c r="O11" i="10"/>
  <c r="O12" i="10"/>
  <c r="O13" i="10"/>
  <c r="O27" i="10"/>
  <c r="O31" i="10"/>
  <c r="O35" i="10"/>
  <c r="O69" i="10"/>
  <c r="E71" i="10"/>
  <c r="O72" i="10"/>
  <c r="E74" i="10"/>
  <c r="E100" i="10"/>
  <c r="O143" i="10"/>
  <c r="E147" i="10"/>
  <c r="O179" i="10"/>
  <c r="E183" i="10"/>
  <c r="O215" i="10"/>
  <c r="E219" i="10"/>
  <c r="O251" i="10"/>
  <c r="E3" i="10"/>
  <c r="O8" i="10"/>
  <c r="J26" i="10"/>
  <c r="J30" i="10"/>
  <c r="J34" i="10"/>
  <c r="J38" i="10"/>
  <c r="J41" i="10"/>
  <c r="J44" i="10"/>
  <c r="J47" i="10"/>
  <c r="J50" i="10"/>
  <c r="J53" i="10"/>
  <c r="J56" i="10"/>
  <c r="J59" i="10"/>
  <c r="J62" i="10"/>
  <c r="J65" i="10"/>
  <c r="J68" i="10"/>
  <c r="O75" i="10"/>
  <c r="E77" i="10"/>
  <c r="J81" i="10"/>
  <c r="J84" i="10"/>
  <c r="J92" i="10"/>
  <c r="J95" i="10"/>
  <c r="J98" i="10"/>
  <c r="O104" i="10"/>
  <c r="E109" i="10"/>
  <c r="J254" i="10"/>
  <c r="J261" i="10"/>
  <c r="O277" i="10"/>
  <c r="E281" i="10"/>
  <c r="J297" i="10"/>
  <c r="E309" i="10"/>
  <c r="E21" i="10"/>
  <c r="E29" i="10"/>
  <c r="E141" i="10"/>
  <c r="O313" i="10"/>
  <c r="J3" i="10"/>
  <c r="O7" i="10"/>
  <c r="O26" i="10"/>
  <c r="O30" i="10"/>
  <c r="O34" i="10"/>
  <c r="O38" i="10"/>
  <c r="E40" i="10"/>
  <c r="O41" i="10"/>
  <c r="E43" i="10"/>
  <c r="O44" i="10"/>
  <c r="E46" i="10"/>
  <c r="O47" i="10"/>
  <c r="E49" i="10"/>
  <c r="O50" i="10"/>
  <c r="E52" i="10"/>
  <c r="O53" i="10"/>
  <c r="E55" i="10"/>
  <c r="O56" i="10"/>
  <c r="E58" i="10"/>
  <c r="O59" i="10"/>
  <c r="E61" i="10"/>
  <c r="O62" i="10"/>
  <c r="E64" i="10"/>
  <c r="O65" i="10"/>
  <c r="E67" i="10"/>
  <c r="O68" i="10"/>
  <c r="J77" i="10"/>
  <c r="O81" i="10"/>
  <c r="E83" i="10"/>
  <c r="O84" i="10"/>
  <c r="E91" i="10"/>
  <c r="O92" i="10"/>
  <c r="E94" i="10"/>
  <c r="O95" i="10"/>
  <c r="E97" i="10"/>
  <c r="O98" i="10"/>
  <c r="J107" i="10"/>
  <c r="O254" i="10"/>
  <c r="O271" i="10"/>
  <c r="E275" i="10"/>
  <c r="J291" i="10"/>
  <c r="E37" i="10"/>
  <c r="O3" i="10"/>
  <c r="E6" i="10"/>
  <c r="J25" i="10"/>
  <c r="J29" i="10"/>
  <c r="J33" i="10"/>
  <c r="J37" i="10"/>
  <c r="E70" i="10"/>
  <c r="O71" i="10"/>
  <c r="E73" i="10"/>
  <c r="O74" i="10"/>
  <c r="J80" i="10"/>
  <c r="J86" i="10"/>
  <c r="E88" i="10"/>
  <c r="O131" i="10"/>
  <c r="E135" i="10"/>
  <c r="J151" i="10"/>
  <c r="O167" i="10"/>
  <c r="E171" i="10"/>
  <c r="J187" i="10"/>
  <c r="O203" i="10"/>
  <c r="E207" i="10"/>
  <c r="J223" i="10"/>
  <c r="O239" i="10"/>
  <c r="E243" i="10"/>
  <c r="J252" i="10"/>
  <c r="J257" i="10"/>
  <c r="O309" i="10"/>
  <c r="O314" i="10"/>
  <c r="O137" i="10"/>
  <c r="O173" i="10"/>
  <c r="O209" i="10"/>
  <c r="O245" i="10"/>
  <c r="J19" i="10"/>
  <c r="J40" i="10"/>
  <c r="J43" i="10"/>
  <c r="J46" i="10"/>
  <c r="J49" i="10"/>
  <c r="J52" i="10"/>
  <c r="J55" i="10"/>
  <c r="J58" i="10"/>
  <c r="J61" i="10"/>
  <c r="J64" i="10"/>
  <c r="J67" i="10"/>
  <c r="E76" i="10"/>
  <c r="O77" i="10"/>
  <c r="J83" i="10"/>
  <c r="J91" i="10"/>
  <c r="J94" i="10"/>
  <c r="J97" i="10"/>
  <c r="E103" i="10"/>
  <c r="O107" i="10"/>
  <c r="O265" i="10"/>
  <c r="E269" i="10"/>
  <c r="J285" i="10"/>
  <c r="E24" i="10"/>
  <c r="E177" i="10"/>
  <c r="E213" i="10"/>
  <c r="J6" i="10"/>
  <c r="O25" i="10"/>
  <c r="O29" i="10"/>
  <c r="O33" i="10"/>
  <c r="O37" i="10"/>
  <c r="J70" i="10"/>
  <c r="J73" i="10"/>
  <c r="E79" i="10"/>
  <c r="O80" i="10"/>
  <c r="O86" i="10"/>
  <c r="J88" i="10"/>
  <c r="E129" i="10"/>
  <c r="J145" i="10"/>
  <c r="O161" i="10"/>
  <c r="E165" i="10"/>
  <c r="J181" i="10"/>
  <c r="O197" i="10"/>
  <c r="E201" i="10"/>
  <c r="J217" i="10"/>
  <c r="O233" i="10"/>
  <c r="E20" i="10"/>
  <c r="E294" i="10"/>
  <c r="E282" i="10"/>
  <c r="E270" i="10"/>
  <c r="E260" i="10"/>
  <c r="E257" i="10"/>
  <c r="E254" i="10"/>
  <c r="E244" i="10"/>
  <c r="E232" i="10"/>
  <c r="E220" i="10"/>
  <c r="E208" i="10"/>
  <c r="E196" i="10"/>
  <c r="E184" i="10"/>
  <c r="E172" i="10"/>
  <c r="E160" i="10"/>
  <c r="E148" i="10"/>
  <c r="E136" i="10"/>
  <c r="E126" i="10"/>
  <c r="E123" i="10"/>
  <c r="E120" i="10"/>
  <c r="E117" i="10"/>
  <c r="E114" i="10"/>
  <c r="E111" i="10"/>
  <c r="E108" i="10"/>
  <c r="E105" i="10"/>
  <c r="E102" i="10"/>
  <c r="E99" i="10"/>
  <c r="E292" i="10"/>
  <c r="E280" i="10"/>
  <c r="E268" i="10"/>
  <c r="E242" i="10"/>
  <c r="E230" i="10"/>
  <c r="E218" i="10"/>
  <c r="E206" i="10"/>
  <c r="E194" i="10"/>
  <c r="E182" i="10"/>
  <c r="E170" i="10"/>
  <c r="E158" i="10"/>
  <c r="E146" i="10"/>
  <c r="E134" i="10"/>
  <c r="E297" i="10"/>
  <c r="E285" i="10"/>
  <c r="E273" i="10"/>
  <c r="E247" i="10"/>
  <c r="E235" i="10"/>
  <c r="E223" i="10"/>
  <c r="E211" i="10"/>
  <c r="E199" i="10"/>
  <c r="E187" i="10"/>
  <c r="E175" i="10"/>
  <c r="E163" i="10"/>
  <c r="E151" i="10"/>
  <c r="E139" i="10"/>
  <c r="E290" i="10"/>
  <c r="E278" i="10"/>
  <c r="E266" i="10"/>
  <c r="E261" i="10"/>
  <c r="E258" i="10"/>
  <c r="E255" i="10"/>
  <c r="E252" i="10"/>
  <c r="E240" i="10"/>
  <c r="E228" i="10"/>
  <c r="E216" i="10"/>
  <c r="E204" i="10"/>
  <c r="E192" i="10"/>
  <c r="E180" i="10"/>
  <c r="E168" i="10"/>
  <c r="E156" i="10"/>
  <c r="E144" i="10"/>
  <c r="E132" i="10"/>
  <c r="E127" i="10"/>
  <c r="E124" i="10"/>
  <c r="E121" i="10"/>
  <c r="E118" i="10"/>
  <c r="E115" i="10"/>
  <c r="E112" i="10"/>
  <c r="E295" i="10"/>
  <c r="E283" i="10"/>
  <c r="E271" i="10"/>
  <c r="E245" i="10"/>
  <c r="E233" i="10"/>
  <c r="E221" i="10"/>
  <c r="E209" i="10"/>
  <c r="E197" i="10"/>
  <c r="E185" i="10"/>
  <c r="E173" i="10"/>
  <c r="E161" i="10"/>
  <c r="E149" i="10"/>
  <c r="E137" i="10"/>
  <c r="E300" i="10"/>
  <c r="E288" i="10"/>
  <c r="E276" i="10"/>
  <c r="E264" i="10"/>
  <c r="E250" i="10"/>
  <c r="E238" i="10"/>
  <c r="E226" i="10"/>
  <c r="E214" i="10"/>
  <c r="E202" i="10"/>
  <c r="E190" i="10"/>
  <c r="E178" i="10"/>
  <c r="E166" i="10"/>
  <c r="E154" i="10"/>
  <c r="E142" i="10"/>
  <c r="E130" i="10"/>
  <c r="E310" i="10"/>
  <c r="E298" i="10"/>
  <c r="E286" i="10"/>
  <c r="E274" i="10"/>
  <c r="E262" i="10"/>
  <c r="E259" i="10"/>
  <c r="E256" i="10"/>
  <c r="E253" i="10"/>
  <c r="E248" i="10"/>
  <c r="E236" i="10"/>
  <c r="E224" i="10"/>
  <c r="E212" i="10"/>
  <c r="E200" i="10"/>
  <c r="E188" i="10"/>
  <c r="E176" i="10"/>
  <c r="E164" i="10"/>
  <c r="E152" i="10"/>
  <c r="E140" i="10"/>
  <c r="E128" i="10"/>
  <c r="E125" i="10"/>
  <c r="E122" i="10"/>
  <c r="E119" i="10"/>
  <c r="E116" i="10"/>
  <c r="E113" i="10"/>
  <c r="E110" i="10"/>
  <c r="E107" i="10"/>
  <c r="E104" i="10"/>
  <c r="E101" i="10"/>
  <c r="E291" i="10"/>
  <c r="E279" i="10"/>
  <c r="E267" i="10"/>
  <c r="E241" i="10"/>
  <c r="E229" i="10"/>
  <c r="E217" i="10"/>
  <c r="E205" i="10"/>
  <c r="E193" i="10"/>
  <c r="E181" i="10"/>
  <c r="E169" i="10"/>
  <c r="E157" i="10"/>
  <c r="E145" i="10"/>
  <c r="E133" i="10"/>
  <c r="E89" i="10"/>
  <c r="E86" i="10"/>
  <c r="E307" i="10"/>
  <c r="E304" i="10"/>
  <c r="E301" i="10"/>
  <c r="E296" i="10"/>
  <c r="E284" i="10"/>
  <c r="E272" i="10"/>
  <c r="E246" i="10"/>
  <c r="E234" i="10"/>
  <c r="E222" i="10"/>
  <c r="E210" i="10"/>
  <c r="E198" i="10"/>
  <c r="E186" i="10"/>
  <c r="E174" i="10"/>
  <c r="E162" i="10"/>
  <c r="E150" i="10"/>
  <c r="E138" i="10"/>
  <c r="E289" i="10"/>
  <c r="E277" i="10"/>
  <c r="E265" i="10"/>
  <c r="E251" i="10"/>
  <c r="E239" i="10"/>
  <c r="E227" i="10"/>
  <c r="E215" i="10"/>
  <c r="E203" i="10"/>
  <c r="E191" i="10"/>
  <c r="E179" i="10"/>
  <c r="E167" i="10"/>
  <c r="E155" i="10"/>
  <c r="E143" i="10"/>
  <c r="E131" i="10"/>
  <c r="O290" i="10"/>
  <c r="O278" i="10"/>
  <c r="O266" i="10"/>
  <c r="O240" i="10"/>
  <c r="O228" i="10"/>
  <c r="O216" i="10"/>
  <c r="O204" i="10"/>
  <c r="O192" i="10"/>
  <c r="O180" i="10"/>
  <c r="O168" i="10"/>
  <c r="O156" i="10"/>
  <c r="O144" i="10"/>
  <c r="O132" i="10"/>
  <c r="O127" i="10"/>
  <c r="O124" i="10"/>
  <c r="O121" i="10"/>
  <c r="O118" i="10"/>
  <c r="O115" i="10"/>
  <c r="O112" i="10"/>
  <c r="O109" i="10"/>
  <c r="O106" i="10"/>
  <c r="O103" i="10"/>
  <c r="O100" i="10"/>
  <c r="O306" i="10"/>
  <c r="O303" i="10"/>
  <c r="O300" i="10"/>
  <c r="O288" i="10"/>
  <c r="O276" i="10"/>
  <c r="O264" i="10"/>
  <c r="O250" i="10"/>
  <c r="O238" i="10"/>
  <c r="O226" i="10"/>
  <c r="O214" i="10"/>
  <c r="O202" i="10"/>
  <c r="O190" i="10"/>
  <c r="O178" i="10"/>
  <c r="O166" i="10"/>
  <c r="O154" i="10"/>
  <c r="O142" i="10"/>
  <c r="O130" i="10"/>
  <c r="O317" i="10"/>
  <c r="O293" i="10"/>
  <c r="O281" i="10"/>
  <c r="O269" i="10"/>
  <c r="O259" i="10"/>
  <c r="O256" i="10"/>
  <c r="O253" i="10"/>
  <c r="O243" i="10"/>
  <c r="O231" i="10"/>
  <c r="O219" i="10"/>
  <c r="O207" i="10"/>
  <c r="O195" i="10"/>
  <c r="O183" i="10"/>
  <c r="O171" i="10"/>
  <c r="O159" i="10"/>
  <c r="O147" i="10"/>
  <c r="O135" i="10"/>
  <c r="O298" i="10"/>
  <c r="O286" i="10"/>
  <c r="O274" i="10"/>
  <c r="O262" i="10"/>
  <c r="O248" i="10"/>
  <c r="O236" i="10"/>
  <c r="O224" i="10"/>
  <c r="O212" i="10"/>
  <c r="O200" i="10"/>
  <c r="O188" i="10"/>
  <c r="O176" i="10"/>
  <c r="O164" i="10"/>
  <c r="O152" i="10"/>
  <c r="O140" i="10"/>
  <c r="O128" i="10"/>
  <c r="O125" i="10"/>
  <c r="O122" i="10"/>
  <c r="O119" i="10"/>
  <c r="O116" i="10"/>
  <c r="O113" i="10"/>
  <c r="O291" i="10"/>
  <c r="O279" i="10"/>
  <c r="O267" i="10"/>
  <c r="O241" i="10"/>
  <c r="O229" i="10"/>
  <c r="O217" i="10"/>
  <c r="O205" i="10"/>
  <c r="O193" i="10"/>
  <c r="O181" i="10"/>
  <c r="O169" i="10"/>
  <c r="O157" i="10"/>
  <c r="O145" i="10"/>
  <c r="O133" i="10"/>
  <c r="O307" i="10"/>
  <c r="O304" i="10"/>
  <c r="O301" i="10"/>
  <c r="O296" i="10"/>
  <c r="O284" i="10"/>
  <c r="O272" i="10"/>
  <c r="O246" i="10"/>
  <c r="O234" i="10"/>
  <c r="O222" i="10"/>
  <c r="O210" i="10"/>
  <c r="O198" i="10"/>
  <c r="O186" i="10"/>
  <c r="O174" i="10"/>
  <c r="O162" i="10"/>
  <c r="O150" i="10"/>
  <c r="O138" i="10"/>
  <c r="O294" i="10"/>
  <c r="O282" i="10"/>
  <c r="O270" i="10"/>
  <c r="O244" i="10"/>
  <c r="O232" i="10"/>
  <c r="O220" i="10"/>
  <c r="O208" i="10"/>
  <c r="O196" i="10"/>
  <c r="O184" i="10"/>
  <c r="O172" i="10"/>
  <c r="O160" i="10"/>
  <c r="O148" i="10"/>
  <c r="O136" i="10"/>
  <c r="O126" i="10"/>
  <c r="O123" i="10"/>
  <c r="O120" i="10"/>
  <c r="O117" i="10"/>
  <c r="O114" i="10"/>
  <c r="O111" i="10"/>
  <c r="O108" i="10"/>
  <c r="O105" i="10"/>
  <c r="O102" i="10"/>
  <c r="O99" i="10"/>
  <c r="O299" i="10"/>
  <c r="O287" i="10"/>
  <c r="O275" i="10"/>
  <c r="O263" i="10"/>
  <c r="O249" i="10"/>
  <c r="O237" i="10"/>
  <c r="O225" i="10"/>
  <c r="O213" i="10"/>
  <c r="O201" i="10"/>
  <c r="O189" i="10"/>
  <c r="O177" i="10"/>
  <c r="O165" i="10"/>
  <c r="O153" i="10"/>
  <c r="O141" i="10"/>
  <c r="O129" i="10"/>
  <c r="O87" i="10"/>
  <c r="O315" i="10"/>
  <c r="O312" i="10"/>
  <c r="O305" i="10"/>
  <c r="O302" i="10"/>
  <c r="O292" i="10"/>
  <c r="O280" i="10"/>
  <c r="O268" i="10"/>
  <c r="O242" i="10"/>
  <c r="O230" i="10"/>
  <c r="O218" i="10"/>
  <c r="O206" i="10"/>
  <c r="O194" i="10"/>
  <c r="O182" i="10"/>
  <c r="O170" i="10"/>
  <c r="O158" i="10"/>
  <c r="O146" i="10"/>
  <c r="O134" i="10"/>
  <c r="O297" i="10"/>
  <c r="O285" i="10"/>
  <c r="O273" i="10"/>
  <c r="O261" i="10"/>
  <c r="O258" i="10"/>
  <c r="O255" i="10"/>
  <c r="O252" i="10"/>
  <c r="O247" i="10"/>
  <c r="O235" i="10"/>
  <c r="O223" i="10"/>
  <c r="O211" i="10"/>
  <c r="O199" i="10"/>
  <c r="O187" i="10"/>
  <c r="O175" i="10"/>
  <c r="O163" i="10"/>
  <c r="O151" i="10"/>
  <c r="O139" i="10"/>
  <c r="E9" i="10"/>
  <c r="J16" i="10"/>
  <c r="O24" i="10"/>
  <c r="J28" i="10"/>
  <c r="J32" i="10"/>
  <c r="J36" i="10"/>
  <c r="E39" i="10"/>
  <c r="O40" i="10"/>
  <c r="E42" i="10"/>
  <c r="O43" i="10"/>
  <c r="E45" i="10"/>
  <c r="O46" i="10"/>
  <c r="E48" i="10"/>
  <c r="O49" i="10"/>
  <c r="E51" i="10"/>
  <c r="O52" i="10"/>
  <c r="E54" i="10"/>
  <c r="O55" i="10"/>
  <c r="E57" i="10"/>
  <c r="O58" i="10"/>
  <c r="E60" i="10"/>
  <c r="O61" i="10"/>
  <c r="E63" i="10"/>
  <c r="O64" i="10"/>
  <c r="E66" i="10"/>
  <c r="O67" i="10"/>
  <c r="J76" i="10"/>
  <c r="E82" i="10"/>
  <c r="O83" i="10"/>
  <c r="E85" i="10"/>
  <c r="E90" i="10"/>
  <c r="O91" i="10"/>
  <c r="E93" i="10"/>
  <c r="O94" i="10"/>
  <c r="E96" i="10"/>
  <c r="O97" i="10"/>
  <c r="J101" i="10"/>
  <c r="J110" i="10"/>
  <c r="J255" i="10"/>
  <c r="J260" i="10"/>
  <c r="E263" i="10"/>
  <c r="O295" i="10"/>
  <c r="E299" i="10"/>
  <c r="E302" i="10"/>
  <c r="E305" i="10"/>
  <c r="E308" i="10"/>
  <c r="E249" i="10"/>
  <c r="E2" i="10"/>
  <c r="J4" i="10"/>
  <c r="O6" i="10"/>
  <c r="J308" i="10"/>
  <c r="J305" i="10"/>
  <c r="J302" i="10"/>
  <c r="J292" i="10"/>
  <c r="J280" i="10"/>
  <c r="J268" i="10"/>
  <c r="J242" i="10"/>
  <c r="J230" i="10"/>
  <c r="J218" i="10"/>
  <c r="J206" i="10"/>
  <c r="J194" i="10"/>
  <c r="J182" i="10"/>
  <c r="J170" i="10"/>
  <c r="J158" i="10"/>
  <c r="J146" i="10"/>
  <c r="J134" i="10"/>
  <c r="J290" i="10"/>
  <c r="J278" i="10"/>
  <c r="J266" i="10"/>
  <c r="J240" i="10"/>
  <c r="J228" i="10"/>
  <c r="J216" i="10"/>
  <c r="J204" i="10"/>
  <c r="J192" i="10"/>
  <c r="J180" i="10"/>
  <c r="J168" i="10"/>
  <c r="J156" i="10"/>
  <c r="J144" i="10"/>
  <c r="J132" i="10"/>
  <c r="J127" i="10"/>
  <c r="J124" i="10"/>
  <c r="J121" i="10"/>
  <c r="J118" i="10"/>
  <c r="J115" i="10"/>
  <c r="J112" i="10"/>
  <c r="J109" i="10"/>
  <c r="J106" i="10"/>
  <c r="J103" i="10"/>
  <c r="J309" i="10"/>
  <c r="J295" i="10"/>
  <c r="J283" i="10"/>
  <c r="J271" i="10"/>
  <c r="J245" i="10"/>
  <c r="J233" i="10"/>
  <c r="J221" i="10"/>
  <c r="J209" i="10"/>
  <c r="J197" i="10"/>
  <c r="J185" i="10"/>
  <c r="J173" i="10"/>
  <c r="J161" i="10"/>
  <c r="J149" i="10"/>
  <c r="J137" i="10"/>
  <c r="J306" i="10"/>
  <c r="J303" i="10"/>
  <c r="J300" i="10"/>
  <c r="J288" i="10"/>
  <c r="J276" i="10"/>
  <c r="J264" i="10"/>
  <c r="J250" i="10"/>
  <c r="J238" i="10"/>
  <c r="J226" i="10"/>
  <c r="J214" i="10"/>
  <c r="J202" i="10"/>
  <c r="J190" i="10"/>
  <c r="J178" i="10"/>
  <c r="J166" i="10"/>
  <c r="J154" i="10"/>
  <c r="J142" i="10"/>
  <c r="J130" i="10"/>
  <c r="J293" i="10"/>
  <c r="J281" i="10"/>
  <c r="J269" i="10"/>
  <c r="J243" i="10"/>
  <c r="J231" i="10"/>
  <c r="J219" i="10"/>
  <c r="J207" i="10"/>
  <c r="J195" i="10"/>
  <c r="J183" i="10"/>
  <c r="J171" i="10"/>
  <c r="J159" i="10"/>
  <c r="J147" i="10"/>
  <c r="J135" i="10"/>
  <c r="J298" i="10"/>
  <c r="J286" i="10"/>
  <c r="J274" i="10"/>
  <c r="J262" i="10"/>
  <c r="J248" i="10"/>
  <c r="J236" i="10"/>
  <c r="J224" i="10"/>
  <c r="J212" i="10"/>
  <c r="J200" i="10"/>
  <c r="J188" i="10"/>
  <c r="J176" i="10"/>
  <c r="J164" i="10"/>
  <c r="J152" i="10"/>
  <c r="J140" i="10"/>
  <c r="J128" i="10"/>
  <c r="J125" i="10"/>
  <c r="J122" i="10"/>
  <c r="J307" i="10"/>
  <c r="J304" i="10"/>
  <c r="J301" i="10"/>
  <c r="J296" i="10"/>
  <c r="J284" i="10"/>
  <c r="J272" i="10"/>
  <c r="J246" i="10"/>
  <c r="J234" i="10"/>
  <c r="J222" i="10"/>
  <c r="J210" i="10"/>
  <c r="J198" i="10"/>
  <c r="J186" i="10"/>
  <c r="J174" i="10"/>
  <c r="J162" i="10"/>
  <c r="J150" i="10"/>
  <c r="J138" i="10"/>
  <c r="J289" i="10"/>
  <c r="J277" i="10"/>
  <c r="J265" i="10"/>
  <c r="J251" i="10"/>
  <c r="J239" i="10"/>
  <c r="J227" i="10"/>
  <c r="J215" i="10"/>
  <c r="J203" i="10"/>
  <c r="J191" i="10"/>
  <c r="J179" i="10"/>
  <c r="J167" i="10"/>
  <c r="J155" i="10"/>
  <c r="J143" i="10"/>
  <c r="J131" i="10"/>
  <c r="J294" i="10"/>
  <c r="J282" i="10"/>
  <c r="J270" i="10"/>
  <c r="J244" i="10"/>
  <c r="J232" i="10"/>
  <c r="J220" i="10"/>
  <c r="J208" i="10"/>
  <c r="J196" i="10"/>
  <c r="J184" i="10"/>
  <c r="J172" i="10"/>
  <c r="J160" i="10"/>
  <c r="J148" i="10"/>
  <c r="J136" i="10"/>
  <c r="J126" i="10"/>
  <c r="J123" i="10"/>
  <c r="J120" i="10"/>
  <c r="J117" i="10"/>
  <c r="J114" i="10"/>
  <c r="J111" i="10"/>
  <c r="J108" i="10"/>
  <c r="J105" i="10"/>
  <c r="J102" i="10"/>
  <c r="J99" i="10"/>
  <c r="J299" i="10"/>
  <c r="J287" i="10"/>
  <c r="J275" i="10"/>
  <c r="J263" i="10"/>
  <c r="J249" i="10"/>
  <c r="J237" i="10"/>
  <c r="J225" i="10"/>
  <c r="J213" i="10"/>
  <c r="J201" i="10"/>
  <c r="J189" i="10"/>
  <c r="J177" i="10"/>
  <c r="J165" i="10"/>
  <c r="J153" i="10"/>
  <c r="J141" i="10"/>
  <c r="J129" i="10"/>
  <c r="J87" i="10"/>
  <c r="J14" i="10"/>
  <c r="O70" i="10"/>
  <c r="E72" i="10"/>
  <c r="O73" i="10"/>
  <c r="J79" i="10"/>
  <c r="O88" i="10"/>
  <c r="J139" i="10"/>
  <c r="O155" i="10"/>
  <c r="E159" i="10"/>
  <c r="J175" i="10"/>
  <c r="O191" i="10"/>
  <c r="E195" i="10"/>
  <c r="J211" i="10"/>
  <c r="O227" i="10"/>
  <c r="E231" i="10"/>
  <c r="J247" i="10"/>
  <c r="J253" i="10"/>
  <c r="O310" i="10"/>
  <c r="O316" i="10"/>
  <c r="E22" i="10"/>
  <c r="E33" i="10"/>
  <c r="O4" i="10"/>
  <c r="J10" i="10"/>
  <c r="O28" i="10"/>
  <c r="O32" i="10"/>
  <c r="O36" i="10"/>
  <c r="J39" i="10"/>
  <c r="J42" i="10"/>
  <c r="J45" i="10"/>
  <c r="J48" i="10"/>
  <c r="J51" i="10"/>
  <c r="J54" i="10"/>
  <c r="J57" i="10"/>
  <c r="J60" i="10"/>
  <c r="J63" i="10"/>
  <c r="J66" i="10"/>
  <c r="E75" i="10"/>
  <c r="O76" i="10"/>
  <c r="J82" i="10"/>
  <c r="J85" i="10"/>
  <c r="J90" i="10"/>
  <c r="J93" i="10"/>
  <c r="J96" i="10"/>
  <c r="O101" i="10"/>
  <c r="E106" i="10"/>
  <c r="O110" i="10"/>
  <c r="O260" i="10"/>
  <c r="J273" i="10"/>
  <c r="O289" i="10"/>
  <c r="E293" i="10"/>
  <c r="J2" i="10"/>
  <c r="J27" i="10"/>
  <c r="J31" i="10"/>
  <c r="J35" i="10"/>
  <c r="J69" i="10"/>
  <c r="J72" i="10"/>
  <c r="O79" i="10"/>
  <c r="E87" i="10"/>
  <c r="J113" i="10"/>
  <c r="J133" i="10"/>
  <c r="O149" i="10"/>
  <c r="E153" i="10"/>
  <c r="J169" i="10"/>
  <c r="O185" i="10"/>
  <c r="E189" i="10"/>
  <c r="J205" i="10"/>
  <c r="O221" i="10"/>
  <c r="E225" i="10"/>
  <c r="J241" i="10"/>
  <c r="J258" i="10"/>
  <c r="O308" i="10"/>
  <c r="H3" i="9"/>
  <c r="H7" i="9"/>
  <c r="AK56" i="9"/>
  <c r="P266" i="9"/>
  <c r="P175" i="9"/>
  <c r="AI56" i="9"/>
  <c r="AJ56" i="9"/>
  <c r="AL56" i="9"/>
  <c r="P216" i="9"/>
  <c r="P290" i="9"/>
  <c r="L5" i="9"/>
  <c r="P156" i="9"/>
  <c r="P192" i="9"/>
  <c r="L3" i="9"/>
  <c r="P228" i="9"/>
  <c r="P318" i="9"/>
  <c r="P314" i="9"/>
  <c r="P306" i="9"/>
  <c r="P303" i="9"/>
  <c r="P300" i="9"/>
  <c r="P288" i="9"/>
  <c r="P276" i="9"/>
  <c r="P264" i="9"/>
  <c r="P250" i="9"/>
  <c r="P238" i="9"/>
  <c r="P226" i="9"/>
  <c r="P214" i="9"/>
  <c r="P202" i="9"/>
  <c r="P190" i="9"/>
  <c r="P178" i="9"/>
  <c r="P166" i="9"/>
  <c r="P154" i="9"/>
  <c r="P142" i="9"/>
  <c r="P130" i="9"/>
  <c r="P317" i="9"/>
  <c r="P293" i="9"/>
  <c r="P281" i="9"/>
  <c r="P269" i="9"/>
  <c r="P259" i="9"/>
  <c r="P256" i="9"/>
  <c r="P253" i="9"/>
  <c r="P243" i="9"/>
  <c r="P231" i="9"/>
  <c r="P219" i="9"/>
  <c r="P207" i="9"/>
  <c r="P195" i="9"/>
  <c r="P183" i="9"/>
  <c r="P171" i="9"/>
  <c r="P159" i="9"/>
  <c r="P147" i="9"/>
  <c r="P135" i="9"/>
  <c r="P298" i="9"/>
  <c r="P286" i="9"/>
  <c r="P274" i="9"/>
  <c r="P262" i="9"/>
  <c r="P248" i="9"/>
  <c r="P236" i="9"/>
  <c r="P224" i="9"/>
  <c r="P212" i="9"/>
  <c r="P200" i="9"/>
  <c r="P188" i="9"/>
  <c r="P176" i="9"/>
  <c r="P164" i="9"/>
  <c r="P152" i="9"/>
  <c r="P140" i="9"/>
  <c r="P128" i="9"/>
  <c r="P310" i="9"/>
  <c r="P291" i="9"/>
  <c r="P279" i="9"/>
  <c r="P267" i="9"/>
  <c r="P241" i="9"/>
  <c r="P229" i="9"/>
  <c r="P217" i="9"/>
  <c r="P205" i="9"/>
  <c r="P193" i="9"/>
  <c r="P181" i="9"/>
  <c r="P169" i="9"/>
  <c r="P157" i="9"/>
  <c r="P145" i="9"/>
  <c r="P133" i="9"/>
  <c r="P316" i="9"/>
  <c r="P313" i="9"/>
  <c r="P307" i="9"/>
  <c r="P304" i="9"/>
  <c r="P301" i="9"/>
  <c r="P296" i="9"/>
  <c r="P284" i="9"/>
  <c r="P272" i="9"/>
  <c r="P246" i="9"/>
  <c r="P234" i="9"/>
  <c r="P222" i="9"/>
  <c r="P210" i="9"/>
  <c r="P198" i="9"/>
  <c r="P186" i="9"/>
  <c r="P174" i="9"/>
  <c r="P162" i="9"/>
  <c r="P150" i="9"/>
  <c r="P138" i="9"/>
  <c r="P289" i="9"/>
  <c r="P277" i="9"/>
  <c r="P265" i="9"/>
  <c r="P260" i="9"/>
  <c r="P257" i="9"/>
  <c r="P254" i="9"/>
  <c r="P251" i="9"/>
  <c r="P239" i="9"/>
  <c r="P227" i="9"/>
  <c r="P215" i="9"/>
  <c r="P203" i="9"/>
  <c r="P191" i="9"/>
  <c r="P179" i="9"/>
  <c r="P167" i="9"/>
  <c r="P155" i="9"/>
  <c r="P143" i="9"/>
  <c r="P131" i="9"/>
  <c r="P294" i="9"/>
  <c r="P282" i="9"/>
  <c r="P270" i="9"/>
  <c r="P244" i="9"/>
  <c r="P232" i="9"/>
  <c r="P220" i="9"/>
  <c r="P208" i="9"/>
  <c r="P196" i="9"/>
  <c r="P184" i="9"/>
  <c r="P172" i="9"/>
  <c r="P160" i="9"/>
  <c r="P148" i="9"/>
  <c r="P136" i="9"/>
  <c r="P308" i="9"/>
  <c r="P299" i="9"/>
  <c r="P287" i="9"/>
  <c r="P275" i="9"/>
  <c r="P263" i="9"/>
  <c r="P249" i="9"/>
  <c r="P237" i="9"/>
  <c r="P225" i="9"/>
  <c r="P213" i="9"/>
  <c r="P201" i="9"/>
  <c r="P189" i="9"/>
  <c r="P177" i="9"/>
  <c r="P165" i="9"/>
  <c r="P153" i="9"/>
  <c r="P141" i="9"/>
  <c r="P129" i="9"/>
  <c r="P315" i="9"/>
  <c r="P312" i="9"/>
  <c r="P305" i="9"/>
  <c r="P302" i="9"/>
  <c r="P292" i="9"/>
  <c r="P280" i="9"/>
  <c r="P268" i="9"/>
  <c r="P242" i="9"/>
  <c r="P230" i="9"/>
  <c r="P218" i="9"/>
  <c r="P206" i="9"/>
  <c r="P194" i="9"/>
  <c r="P182" i="9"/>
  <c r="P170" i="9"/>
  <c r="P158" i="9"/>
  <c r="P146" i="9"/>
  <c r="P134" i="9"/>
  <c r="P297" i="9"/>
  <c r="P285" i="9"/>
  <c r="P273" i="9"/>
  <c r="P261" i="9"/>
  <c r="P258" i="9"/>
  <c r="P255" i="9"/>
  <c r="P252" i="9"/>
  <c r="P247" i="9"/>
  <c r="P235" i="9"/>
  <c r="P223" i="9"/>
  <c r="P211" i="9"/>
  <c r="P199" i="9"/>
  <c r="P311" i="9"/>
  <c r="P295" i="9"/>
  <c r="P283" i="9"/>
  <c r="P271" i="9"/>
  <c r="P245" i="9"/>
  <c r="P233" i="9"/>
  <c r="P221" i="9"/>
  <c r="P209" i="9"/>
  <c r="P197" i="9"/>
  <c r="P185" i="9"/>
  <c r="P173" i="9"/>
  <c r="P161" i="9"/>
  <c r="P149" i="9"/>
  <c r="P137" i="9"/>
  <c r="P163" i="9"/>
  <c r="P309" i="9"/>
  <c r="P139" i="9"/>
  <c r="H6" i="9"/>
  <c r="P144" i="9"/>
  <c r="P180" i="9"/>
  <c r="P204" i="9"/>
  <c r="P240" i="9"/>
  <c r="P278" i="9"/>
  <c r="L4" i="9"/>
  <c r="P151" i="9"/>
  <c r="P187" i="9"/>
  <c r="H2" i="9"/>
  <c r="L2" i="9"/>
  <c r="H8" i="9"/>
  <c r="P132" i="9"/>
  <c r="P168" i="9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308" i="1"/>
  <c r="H309" i="1"/>
  <c r="H310" i="1"/>
  <c r="H311" i="1"/>
  <c r="H313" i="1"/>
  <c r="H314" i="1"/>
  <c r="H315" i="1"/>
  <c r="H316" i="1"/>
  <c r="M127" i="1"/>
  <c r="M126" i="1"/>
  <c r="M125" i="1"/>
  <c r="M124" i="1"/>
  <c r="M123" i="1"/>
  <c r="M122" i="1"/>
  <c r="M121" i="1"/>
  <c r="M120" i="1"/>
  <c r="M119" i="1"/>
  <c r="M118" i="1"/>
  <c r="M117" i="1"/>
  <c r="M116" i="1"/>
  <c r="M115" i="1"/>
  <c r="M114" i="1"/>
  <c r="M113" i="1"/>
  <c r="M112" i="1"/>
  <c r="M111" i="1"/>
  <c r="M110" i="1"/>
  <c r="M109" i="1"/>
  <c r="M108" i="1"/>
  <c r="M107" i="1"/>
  <c r="M106" i="1"/>
  <c r="M105" i="1"/>
  <c r="M104" i="1"/>
  <c r="M103" i="1"/>
  <c r="M102" i="1"/>
  <c r="M101" i="1"/>
  <c r="M100" i="1"/>
  <c r="M99" i="1"/>
  <c r="M98" i="1"/>
  <c r="M97" i="1"/>
  <c r="M96" i="1"/>
  <c r="M95" i="1"/>
  <c r="M94" i="1"/>
  <c r="M93" i="1"/>
  <c r="M92" i="1"/>
  <c r="M91" i="1"/>
  <c r="M90" i="1"/>
  <c r="M89" i="1"/>
  <c r="M88" i="1"/>
  <c r="M87" i="1"/>
  <c r="M86" i="1"/>
  <c r="M85" i="1"/>
  <c r="M84" i="1"/>
  <c r="M83" i="1"/>
  <c r="M82" i="1"/>
  <c r="M81" i="1"/>
  <c r="M80" i="1"/>
  <c r="M79" i="1"/>
  <c r="M78" i="1"/>
  <c r="M77" i="1"/>
  <c r="M76" i="1"/>
  <c r="M75" i="1"/>
  <c r="M74" i="1"/>
  <c r="M73" i="1"/>
  <c r="M72" i="1"/>
  <c r="M71" i="1"/>
  <c r="M70" i="1"/>
  <c r="M69" i="1"/>
  <c r="M68" i="1"/>
  <c r="M67" i="1"/>
  <c r="M66" i="1"/>
  <c r="M65" i="1"/>
  <c r="M64" i="1"/>
  <c r="M63" i="1"/>
  <c r="M62" i="1"/>
  <c r="M61" i="1"/>
  <c r="M60" i="1"/>
  <c r="M59" i="1"/>
  <c r="M58" i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M7" i="1"/>
  <c r="J317" i="1"/>
  <c r="J316" i="1"/>
  <c r="J315" i="1"/>
  <c r="J314" i="1"/>
  <c r="J313" i="1"/>
  <c r="J312" i="1"/>
  <c r="J311" i="1"/>
  <c r="J310" i="1"/>
  <c r="J309" i="1"/>
  <c r="J308" i="1"/>
  <c r="J307" i="1"/>
  <c r="J306" i="1"/>
  <c r="J305" i="1"/>
  <c r="J304" i="1"/>
  <c r="J303" i="1"/>
  <c r="J302" i="1"/>
  <c r="J301" i="1"/>
  <c r="J300" i="1"/>
  <c r="J299" i="1"/>
  <c r="J298" i="1"/>
  <c r="J297" i="1"/>
  <c r="J296" i="1"/>
  <c r="J295" i="1"/>
  <c r="J294" i="1"/>
  <c r="J293" i="1"/>
  <c r="J292" i="1"/>
  <c r="J291" i="1"/>
  <c r="J290" i="1"/>
  <c r="J289" i="1"/>
  <c r="J288" i="1"/>
  <c r="J287" i="1"/>
  <c r="J286" i="1"/>
  <c r="J285" i="1"/>
  <c r="J284" i="1"/>
  <c r="J283" i="1"/>
  <c r="J282" i="1"/>
  <c r="J281" i="1"/>
  <c r="J280" i="1"/>
  <c r="J279" i="1"/>
  <c r="J278" i="1"/>
  <c r="J277" i="1"/>
  <c r="J276" i="1"/>
  <c r="J275" i="1"/>
  <c r="J274" i="1"/>
  <c r="J273" i="1"/>
  <c r="J272" i="1"/>
  <c r="J271" i="1"/>
  <c r="J270" i="1"/>
  <c r="J269" i="1"/>
  <c r="J268" i="1"/>
  <c r="J267" i="1"/>
  <c r="J266" i="1"/>
  <c r="J265" i="1"/>
  <c r="J264" i="1"/>
  <c r="J263" i="1"/>
  <c r="J262" i="1"/>
  <c r="J261" i="1"/>
  <c r="J260" i="1"/>
  <c r="J259" i="1"/>
  <c r="J258" i="1"/>
  <c r="J257" i="1"/>
  <c r="J256" i="1"/>
  <c r="J255" i="1"/>
  <c r="J254" i="1"/>
  <c r="J253" i="1"/>
  <c r="J252" i="1"/>
  <c r="J251" i="1"/>
  <c r="J250" i="1"/>
  <c r="J249" i="1"/>
  <c r="J248" i="1"/>
  <c r="J247" i="1"/>
  <c r="J246" i="1"/>
  <c r="J245" i="1"/>
  <c r="J244" i="1"/>
  <c r="J243" i="1"/>
  <c r="J242" i="1"/>
  <c r="J241" i="1"/>
  <c r="J240" i="1"/>
  <c r="J239" i="1"/>
  <c r="J238" i="1"/>
  <c r="J237" i="1"/>
  <c r="J236" i="1"/>
  <c r="J235" i="1"/>
  <c r="J234" i="1"/>
  <c r="J233" i="1"/>
  <c r="J232" i="1"/>
  <c r="J231" i="1"/>
  <c r="J230" i="1"/>
  <c r="J229" i="1"/>
  <c r="J228" i="1"/>
  <c r="J227" i="1"/>
  <c r="J226" i="1"/>
  <c r="J225" i="1"/>
  <c r="J224" i="1"/>
  <c r="J223" i="1"/>
  <c r="J222" i="1"/>
  <c r="J221" i="1"/>
  <c r="J220" i="1"/>
  <c r="J219" i="1"/>
  <c r="J218" i="1"/>
  <c r="J217" i="1"/>
  <c r="J216" i="1"/>
  <c r="J215" i="1"/>
  <c r="J214" i="1"/>
  <c r="J213" i="1"/>
  <c r="J212" i="1"/>
  <c r="J211" i="1"/>
  <c r="J210" i="1"/>
  <c r="J209" i="1"/>
  <c r="J208" i="1"/>
  <c r="J207" i="1"/>
  <c r="J206" i="1"/>
  <c r="J205" i="1"/>
  <c r="J204" i="1"/>
  <c r="J203" i="1"/>
  <c r="J202" i="1"/>
  <c r="J201" i="1"/>
  <c r="J200" i="1"/>
  <c r="J199" i="1"/>
  <c r="J198" i="1"/>
  <c r="J197" i="1"/>
  <c r="J196" i="1"/>
  <c r="J195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G309" i="1"/>
  <c r="G308" i="1"/>
  <c r="G307" i="1"/>
  <c r="G306" i="1"/>
  <c r="G305" i="1"/>
  <c r="G304" i="1"/>
  <c r="G303" i="1"/>
  <c r="G302" i="1"/>
  <c r="G301" i="1"/>
  <c r="G300" i="1"/>
  <c r="G299" i="1"/>
  <c r="G298" i="1"/>
  <c r="G297" i="1"/>
  <c r="G296" i="1"/>
  <c r="G295" i="1"/>
  <c r="G294" i="1"/>
  <c r="G293" i="1"/>
  <c r="G292" i="1"/>
  <c r="G291" i="1"/>
  <c r="G290" i="1"/>
  <c r="G289" i="1"/>
  <c r="G288" i="1"/>
  <c r="G287" i="1"/>
  <c r="G286" i="1"/>
  <c r="G285" i="1"/>
  <c r="G284" i="1"/>
  <c r="G283" i="1"/>
  <c r="G282" i="1"/>
  <c r="G281" i="1"/>
  <c r="G280" i="1"/>
  <c r="G279" i="1"/>
  <c r="G278" i="1"/>
  <c r="G277" i="1"/>
  <c r="G276" i="1"/>
  <c r="G275" i="1"/>
  <c r="G274" i="1"/>
  <c r="G273" i="1"/>
  <c r="G272" i="1"/>
  <c r="G271" i="1"/>
  <c r="G270" i="1"/>
  <c r="G269" i="1"/>
  <c r="G268" i="1"/>
  <c r="G267" i="1"/>
  <c r="G266" i="1"/>
  <c r="G265" i="1"/>
  <c r="G264" i="1"/>
  <c r="G263" i="1"/>
  <c r="G262" i="1"/>
  <c r="G261" i="1"/>
  <c r="G260" i="1"/>
  <c r="G259" i="1"/>
  <c r="G258" i="1"/>
  <c r="G257" i="1"/>
  <c r="G256" i="1"/>
  <c r="G255" i="1"/>
  <c r="G254" i="1"/>
  <c r="G253" i="1"/>
  <c r="G252" i="1"/>
  <c r="G251" i="1"/>
  <c r="G250" i="1"/>
  <c r="G249" i="1"/>
  <c r="G248" i="1"/>
  <c r="G247" i="1"/>
  <c r="G246" i="1"/>
  <c r="G245" i="1"/>
  <c r="G244" i="1"/>
  <c r="G243" i="1"/>
  <c r="G242" i="1"/>
  <c r="G241" i="1"/>
  <c r="G240" i="1"/>
  <c r="G239" i="1"/>
  <c r="G238" i="1"/>
  <c r="G237" i="1"/>
  <c r="G236" i="1"/>
  <c r="G235" i="1"/>
  <c r="G234" i="1"/>
  <c r="G233" i="1"/>
  <c r="G232" i="1"/>
  <c r="G231" i="1"/>
  <c r="G230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D310" i="1"/>
  <c r="D309" i="1"/>
  <c r="D308" i="1"/>
  <c r="D307" i="1"/>
  <c r="D306" i="1"/>
  <c r="D305" i="1"/>
  <c r="D304" i="1"/>
  <c r="D303" i="1"/>
  <c r="D302" i="1"/>
  <c r="D301" i="1"/>
  <c r="D300" i="1"/>
  <c r="D299" i="1"/>
  <c r="D298" i="1"/>
  <c r="D297" i="1"/>
  <c r="D296" i="1"/>
  <c r="D295" i="1"/>
  <c r="D294" i="1"/>
  <c r="D293" i="1"/>
  <c r="D292" i="1"/>
  <c r="D291" i="1"/>
  <c r="D290" i="1"/>
  <c r="D289" i="1"/>
  <c r="D288" i="1"/>
  <c r="D287" i="1"/>
  <c r="D286" i="1"/>
  <c r="D285" i="1"/>
  <c r="D284" i="1"/>
  <c r="D283" i="1"/>
  <c r="D282" i="1"/>
  <c r="D281" i="1"/>
  <c r="D280" i="1"/>
  <c r="D279" i="1"/>
  <c r="D278" i="1"/>
  <c r="D277" i="1"/>
  <c r="D276" i="1"/>
  <c r="D275" i="1"/>
  <c r="D274" i="1"/>
  <c r="D273" i="1"/>
  <c r="D272" i="1"/>
  <c r="D271" i="1"/>
  <c r="D270" i="1"/>
  <c r="D269" i="1"/>
  <c r="D268" i="1"/>
  <c r="D267" i="1"/>
  <c r="D266" i="1"/>
  <c r="D265" i="1"/>
  <c r="D264" i="1"/>
  <c r="D263" i="1"/>
  <c r="D262" i="1"/>
  <c r="D261" i="1"/>
  <c r="D260" i="1"/>
  <c r="D259" i="1"/>
  <c r="D258" i="1"/>
  <c r="D257" i="1"/>
  <c r="D256" i="1"/>
  <c r="D255" i="1"/>
  <c r="D254" i="1"/>
  <c r="D253" i="1"/>
  <c r="D252" i="1"/>
  <c r="D251" i="1"/>
  <c r="D250" i="1"/>
  <c r="D249" i="1"/>
  <c r="D248" i="1"/>
  <c r="D247" i="1"/>
  <c r="D246" i="1"/>
  <c r="D245" i="1"/>
  <c r="D244" i="1"/>
  <c r="D243" i="1"/>
  <c r="D242" i="1"/>
  <c r="D241" i="1"/>
  <c r="D240" i="1"/>
  <c r="D239" i="1"/>
  <c r="D238" i="1"/>
  <c r="D237" i="1"/>
  <c r="D236" i="1"/>
  <c r="D235" i="1"/>
  <c r="D234" i="1"/>
  <c r="D233" i="1"/>
  <c r="D232" i="1"/>
  <c r="D231" i="1"/>
  <c r="D230" i="1"/>
  <c r="D229" i="1"/>
  <c r="D228" i="1"/>
  <c r="D227" i="1"/>
  <c r="D226" i="1"/>
  <c r="D225" i="1"/>
  <c r="D224" i="1"/>
  <c r="D223" i="1"/>
  <c r="D222" i="1"/>
  <c r="D221" i="1"/>
  <c r="D220" i="1"/>
  <c r="D219" i="1"/>
  <c r="D218" i="1"/>
  <c r="D217" i="1"/>
  <c r="D216" i="1"/>
  <c r="D215" i="1"/>
  <c r="D214" i="1"/>
  <c r="D213" i="1"/>
  <c r="D212" i="1"/>
  <c r="D211" i="1"/>
  <c r="D210" i="1"/>
  <c r="D209" i="1"/>
  <c r="D208" i="1"/>
  <c r="D207" i="1"/>
  <c r="D206" i="1"/>
  <c r="D205" i="1"/>
  <c r="D204" i="1"/>
  <c r="D203" i="1"/>
  <c r="D202" i="1"/>
  <c r="D201" i="1"/>
  <c r="D200" i="1"/>
  <c r="D199" i="1"/>
  <c r="D198" i="1"/>
  <c r="D197" i="1"/>
  <c r="D196" i="1"/>
  <c r="D195" i="1"/>
  <c r="D194" i="1"/>
  <c r="D193" i="1"/>
  <c r="D192" i="1"/>
  <c r="D191" i="1"/>
  <c r="D190" i="1"/>
  <c r="D189" i="1"/>
  <c r="D188" i="1"/>
  <c r="D187" i="1"/>
  <c r="D186" i="1"/>
  <c r="D185" i="1"/>
  <c r="D184" i="1"/>
  <c r="D183" i="1"/>
  <c r="D182" i="1"/>
  <c r="D181" i="1"/>
  <c r="D180" i="1"/>
  <c r="D179" i="1"/>
  <c r="D178" i="1"/>
  <c r="D177" i="1"/>
  <c r="D176" i="1"/>
  <c r="D175" i="1"/>
  <c r="D174" i="1"/>
  <c r="D173" i="1"/>
  <c r="D172" i="1"/>
  <c r="D171" i="1"/>
  <c r="D170" i="1"/>
  <c r="D169" i="1"/>
  <c r="D168" i="1"/>
  <c r="D167" i="1"/>
  <c r="D166" i="1"/>
  <c r="D165" i="1"/>
  <c r="D164" i="1"/>
  <c r="D163" i="1"/>
  <c r="D162" i="1"/>
  <c r="D161" i="1"/>
  <c r="D160" i="1"/>
  <c r="D159" i="1"/>
  <c r="D158" i="1"/>
  <c r="D157" i="1"/>
  <c r="D156" i="1"/>
  <c r="D155" i="1"/>
  <c r="D154" i="1"/>
  <c r="D153" i="1"/>
  <c r="D152" i="1"/>
  <c r="D151" i="1"/>
  <c r="D150" i="1"/>
  <c r="D149" i="1"/>
  <c r="D148" i="1"/>
  <c r="D147" i="1"/>
  <c r="D146" i="1"/>
  <c r="D145" i="1"/>
  <c r="D144" i="1"/>
  <c r="D143" i="1"/>
  <c r="D142" i="1"/>
  <c r="D141" i="1"/>
  <c r="D140" i="1"/>
  <c r="D139" i="1"/>
  <c r="D138" i="1"/>
  <c r="D137" i="1"/>
  <c r="D136" i="1"/>
  <c r="D135" i="1"/>
  <c r="D134" i="1"/>
  <c r="D133" i="1"/>
  <c r="D132" i="1"/>
  <c r="D131" i="1"/>
  <c r="D130" i="1"/>
  <c r="D129" i="1"/>
  <c r="D128" i="1"/>
  <c r="D127" i="1"/>
  <c r="D126" i="1"/>
  <c r="D125" i="1"/>
  <c r="D124" i="1"/>
  <c r="D123" i="1"/>
  <c r="D122" i="1"/>
  <c r="D121" i="1"/>
  <c r="D120" i="1"/>
  <c r="D119" i="1"/>
  <c r="D118" i="1"/>
  <c r="D117" i="1"/>
  <c r="D116" i="1"/>
  <c r="D115" i="1"/>
  <c r="D114" i="1"/>
  <c r="D113" i="1"/>
  <c r="D112" i="1"/>
  <c r="D111" i="1"/>
  <c r="D110" i="1"/>
  <c r="D109" i="1"/>
  <c r="D108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D3" i="1"/>
  <c r="D2" i="1"/>
  <c r="K23" i="1"/>
  <c r="K24" i="1"/>
  <c r="K21" i="1"/>
  <c r="K22" i="1"/>
  <c r="K19" i="1"/>
  <c r="K20" i="1"/>
  <c r="K17" i="1"/>
  <c r="K18" i="1"/>
  <c r="K14" i="1"/>
  <c r="K15" i="1"/>
  <c r="K11" i="1"/>
  <c r="K12" i="1"/>
  <c r="K9" i="1"/>
  <c r="K10" i="1"/>
  <c r="K7" i="1"/>
  <c r="K8" i="1"/>
  <c r="H6" i="1"/>
  <c r="E24" i="1"/>
  <c r="E25" i="1"/>
  <c r="E22" i="1"/>
  <c r="E23" i="1"/>
  <c r="E20" i="1"/>
  <c r="E21" i="1"/>
  <c r="E17" i="1"/>
  <c r="E18" i="1"/>
  <c r="E14" i="1"/>
  <c r="E15" i="1"/>
  <c r="E12" i="1"/>
  <c r="E13" i="1"/>
  <c r="E10" i="1"/>
  <c r="E11" i="1"/>
  <c r="E260" i="1"/>
  <c r="E261" i="1"/>
  <c r="E258" i="1"/>
  <c r="E259" i="1"/>
  <c r="E256" i="1"/>
  <c r="E257" i="1"/>
  <c r="E254" i="1"/>
  <c r="E255" i="1"/>
  <c r="E252" i="1"/>
  <c r="E253" i="1"/>
  <c r="B309" i="1"/>
  <c r="B310" i="1"/>
  <c r="B307" i="1"/>
  <c r="B308" i="1"/>
  <c r="B305" i="1"/>
  <c r="B306" i="1"/>
  <c r="B303" i="1"/>
  <c r="B304" i="1"/>
  <c r="B301" i="1"/>
  <c r="B302" i="1"/>
  <c r="B37" i="1"/>
  <c r="B38" i="1"/>
  <c r="B35" i="1"/>
  <c r="B36" i="1"/>
  <c r="B33" i="1"/>
  <c r="B34" i="1"/>
  <c r="B31" i="1"/>
  <c r="B32" i="1"/>
  <c r="B29" i="1"/>
  <c r="B30" i="1"/>
  <c r="B27" i="1"/>
  <c r="B28" i="1"/>
  <c r="B25" i="1"/>
  <c r="B26" i="1"/>
  <c r="B23" i="1"/>
  <c r="B24" i="1"/>
  <c r="B21" i="1"/>
  <c r="B22" i="1"/>
  <c r="B19" i="1"/>
  <c r="B20" i="1"/>
  <c r="B17" i="1"/>
  <c r="B18" i="1"/>
  <c r="B15" i="1"/>
  <c r="B16" i="1"/>
  <c r="B13" i="1"/>
  <c r="B14" i="1"/>
  <c r="B11" i="1"/>
  <c r="B12" i="1"/>
  <c r="B9" i="1"/>
  <c r="B10" i="1"/>
  <c r="B7" i="1"/>
  <c r="B8" i="1"/>
  <c r="B5" i="1"/>
  <c r="B6" i="1"/>
  <c r="B3" i="1"/>
  <c r="B4" i="1"/>
  <c r="B2" i="1"/>
  <c r="F284" i="1" l="1"/>
  <c r="F18" i="1"/>
  <c r="C112" i="1"/>
  <c r="C16" i="1"/>
  <c r="F93" i="1"/>
  <c r="I54" i="1"/>
  <c r="C51" i="1"/>
  <c r="C27" i="1"/>
  <c r="F242" i="1"/>
  <c r="I271" i="1"/>
  <c r="L259" i="1"/>
  <c r="C75" i="1"/>
  <c r="F21" i="1"/>
  <c r="I6" i="1"/>
  <c r="C54" i="1"/>
  <c r="C86" i="1"/>
  <c r="F45" i="1"/>
  <c r="I66" i="1"/>
  <c r="C102" i="1"/>
  <c r="F53" i="1"/>
  <c r="I78" i="1"/>
  <c r="I162" i="1"/>
  <c r="L285" i="1"/>
  <c r="L31" i="1"/>
  <c r="C78" i="1"/>
  <c r="C110" i="1"/>
  <c r="F77" i="1"/>
  <c r="I126" i="1"/>
  <c r="L43" i="1"/>
  <c r="F42" i="1"/>
  <c r="I138" i="1"/>
  <c r="C10" i="1"/>
  <c r="F261" i="1"/>
  <c r="F23" i="1"/>
  <c r="I15" i="1"/>
  <c r="L15" i="1"/>
  <c r="L103" i="1"/>
  <c r="C146" i="1"/>
  <c r="F99" i="1"/>
  <c r="I150" i="1"/>
  <c r="L115" i="1"/>
  <c r="C25" i="1"/>
  <c r="C149" i="1"/>
  <c r="F141" i="1"/>
  <c r="I198" i="1"/>
  <c r="L175" i="1"/>
  <c r="C213" i="1"/>
  <c r="F147" i="1"/>
  <c r="I224" i="1"/>
  <c r="L187" i="1"/>
  <c r="C49" i="1"/>
  <c r="C257" i="1"/>
  <c r="F170" i="1"/>
  <c r="L247" i="1"/>
  <c r="F16" i="1"/>
  <c r="C26" i="1"/>
  <c r="C52" i="1"/>
  <c r="C85" i="1"/>
  <c r="C111" i="1"/>
  <c r="C152" i="1"/>
  <c r="C259" i="1"/>
  <c r="F19" i="1"/>
  <c r="F52" i="1"/>
  <c r="F98" i="1"/>
  <c r="F164" i="1"/>
  <c r="I4" i="1"/>
  <c r="I76" i="1"/>
  <c r="I148" i="1"/>
  <c r="I258" i="1"/>
  <c r="C11" i="1"/>
  <c r="C23" i="1"/>
  <c r="C35" i="1"/>
  <c r="C309" i="1"/>
  <c r="F265" i="1"/>
  <c r="F24" i="1"/>
  <c r="L17" i="1"/>
  <c r="L33" i="1"/>
  <c r="L105" i="1"/>
  <c r="L177" i="1"/>
  <c r="L249" i="1"/>
  <c r="C165" i="1"/>
  <c r="C260" i="1"/>
  <c r="C2" i="1"/>
  <c r="C28" i="1"/>
  <c r="C61" i="1"/>
  <c r="C87" i="1"/>
  <c r="C114" i="1"/>
  <c r="C172" i="1"/>
  <c r="C261" i="1"/>
  <c r="F28" i="1"/>
  <c r="F54" i="1"/>
  <c r="F101" i="1"/>
  <c r="F171" i="1"/>
  <c r="I16" i="1"/>
  <c r="I88" i="1"/>
  <c r="I160" i="1"/>
  <c r="L45" i="1"/>
  <c r="L117" i="1"/>
  <c r="L189" i="1"/>
  <c r="L261" i="1"/>
  <c r="C3" i="1"/>
  <c r="C30" i="1"/>
  <c r="C62" i="1"/>
  <c r="C88" i="1"/>
  <c r="C121" i="1"/>
  <c r="C176" i="1"/>
  <c r="C284" i="1"/>
  <c r="F29" i="1"/>
  <c r="F55" i="1"/>
  <c r="F116" i="1"/>
  <c r="F173" i="1"/>
  <c r="I18" i="1"/>
  <c r="I90" i="1"/>
  <c r="L55" i="1"/>
  <c r="L127" i="1"/>
  <c r="L199" i="1"/>
  <c r="L271" i="1"/>
  <c r="C4" i="1"/>
  <c r="C37" i="1"/>
  <c r="C122" i="1"/>
  <c r="F30" i="1"/>
  <c r="F57" i="1"/>
  <c r="F117" i="1"/>
  <c r="F188" i="1"/>
  <c r="I28" i="1"/>
  <c r="I100" i="1"/>
  <c r="I172" i="1"/>
  <c r="L318" i="1"/>
  <c r="L57" i="1"/>
  <c r="L129" i="1"/>
  <c r="L201" i="1"/>
  <c r="L273" i="1"/>
  <c r="C63" i="1"/>
  <c r="C6" i="1"/>
  <c r="C38" i="1"/>
  <c r="C64" i="1"/>
  <c r="C97" i="1"/>
  <c r="C124" i="1"/>
  <c r="C185" i="1"/>
  <c r="F5" i="1"/>
  <c r="F31" i="1"/>
  <c r="F69" i="1"/>
  <c r="F122" i="1"/>
  <c r="F194" i="1"/>
  <c r="I30" i="1"/>
  <c r="I102" i="1"/>
  <c r="I174" i="1"/>
  <c r="L67" i="1"/>
  <c r="L139" i="1"/>
  <c r="L211" i="1"/>
  <c r="L283" i="1"/>
  <c r="C90" i="1"/>
  <c r="C13" i="1"/>
  <c r="C39" i="1"/>
  <c r="C66" i="1"/>
  <c r="C98" i="1"/>
  <c r="C125" i="1"/>
  <c r="C209" i="1"/>
  <c r="F6" i="1"/>
  <c r="F33" i="1"/>
  <c r="F70" i="1"/>
  <c r="F123" i="1"/>
  <c r="F212" i="1"/>
  <c r="I40" i="1"/>
  <c r="I112" i="1"/>
  <c r="I184" i="1"/>
  <c r="I251" i="1"/>
  <c r="L174" i="1"/>
  <c r="L23" i="1"/>
  <c r="L69" i="1"/>
  <c r="L141" i="1"/>
  <c r="L213" i="1"/>
  <c r="C177" i="1"/>
  <c r="C14" i="1"/>
  <c r="C40" i="1"/>
  <c r="C73" i="1"/>
  <c r="C99" i="1"/>
  <c r="C128" i="1"/>
  <c r="C211" i="1"/>
  <c r="F7" i="1"/>
  <c r="F40" i="1"/>
  <c r="F74" i="1"/>
  <c r="F125" i="1"/>
  <c r="F218" i="1"/>
  <c r="I42" i="1"/>
  <c r="I114" i="1"/>
  <c r="I186" i="1"/>
  <c r="C24" i="1"/>
  <c r="C12" i="1"/>
  <c r="C8" i="1"/>
  <c r="C20" i="1"/>
  <c r="C32" i="1"/>
  <c r="F197" i="1"/>
  <c r="F221" i="1"/>
  <c r="F149" i="1"/>
  <c r="F245" i="1"/>
  <c r="F289" i="1"/>
  <c r="F285" i="1"/>
  <c r="F219" i="1"/>
  <c r="F243" i="1"/>
  <c r="F195" i="1"/>
  <c r="F273" i="1"/>
  <c r="F237" i="1"/>
  <c r="F213" i="1"/>
  <c r="F189" i="1"/>
  <c r="F165" i="1"/>
  <c r="I230" i="1"/>
  <c r="I153" i="1"/>
  <c r="I93" i="1"/>
  <c r="I21" i="1"/>
  <c r="I13" i="1"/>
  <c r="I165" i="1"/>
  <c r="I105" i="1"/>
  <c r="I45" i="1"/>
  <c r="I189" i="1"/>
  <c r="I129" i="1"/>
  <c r="I57" i="1"/>
  <c r="I9" i="1"/>
  <c r="I315" i="1"/>
  <c r="I141" i="1"/>
  <c r="I81" i="1"/>
  <c r="I202" i="1"/>
  <c r="I117" i="1"/>
  <c r="I33" i="1"/>
  <c r="I177" i="1"/>
  <c r="I69" i="1"/>
  <c r="I187" i="1"/>
  <c r="I151" i="1"/>
  <c r="I127" i="1"/>
  <c r="I103" i="1"/>
  <c r="I79" i="1"/>
  <c r="I55" i="1"/>
  <c r="I31" i="1"/>
  <c r="I7" i="1"/>
  <c r="I273" i="1"/>
  <c r="I226" i="1"/>
  <c r="I200" i="1"/>
  <c r="I175" i="1"/>
  <c r="I163" i="1"/>
  <c r="I139" i="1"/>
  <c r="I115" i="1"/>
  <c r="I91" i="1"/>
  <c r="I67" i="1"/>
  <c r="I43" i="1"/>
  <c r="I19" i="1"/>
  <c r="I270" i="1"/>
  <c r="I218" i="1"/>
  <c r="I197" i="1"/>
  <c r="I185" i="1"/>
  <c r="I173" i="1"/>
  <c r="I161" i="1"/>
  <c r="I149" i="1"/>
  <c r="I137" i="1"/>
  <c r="I125" i="1"/>
  <c r="I113" i="1"/>
  <c r="I101" i="1"/>
  <c r="I89" i="1"/>
  <c r="I77" i="1"/>
  <c r="I65" i="1"/>
  <c r="I53" i="1"/>
  <c r="I41" i="1"/>
  <c r="I29" i="1"/>
  <c r="I17" i="1"/>
  <c r="I5" i="1"/>
  <c r="L72" i="1"/>
  <c r="L216" i="1"/>
  <c r="L48" i="1"/>
  <c r="L204" i="1"/>
  <c r="L240" i="1"/>
  <c r="L36" i="1"/>
  <c r="L228" i="1"/>
  <c r="L12" i="1"/>
  <c r="L180" i="1"/>
  <c r="L300" i="1"/>
  <c r="L288" i="1"/>
  <c r="L276" i="1"/>
  <c r="L264" i="1"/>
  <c r="L252" i="1"/>
  <c r="L192" i="1"/>
  <c r="L168" i="1"/>
  <c r="L156" i="1"/>
  <c r="L144" i="1"/>
  <c r="L132" i="1"/>
  <c r="L120" i="1"/>
  <c r="L108" i="1"/>
  <c r="L96" i="1"/>
  <c r="L84" i="1"/>
  <c r="L60" i="1"/>
  <c r="L24" i="1"/>
  <c r="L10" i="1"/>
  <c r="L82" i="1"/>
  <c r="L70" i="1"/>
  <c r="L58" i="1"/>
  <c r="L46" i="1"/>
  <c r="L34" i="1"/>
  <c r="L22" i="1"/>
  <c r="L7" i="1"/>
  <c r="L79" i="1"/>
  <c r="L151" i="1"/>
  <c r="L223" i="1"/>
  <c r="L295" i="1"/>
  <c r="F4" i="1"/>
  <c r="C15" i="1"/>
  <c r="C42" i="1"/>
  <c r="C74" i="1"/>
  <c r="C100" i="1"/>
  <c r="C141" i="1"/>
  <c r="C212" i="1"/>
  <c r="F9" i="1"/>
  <c r="F41" i="1"/>
  <c r="F75" i="1"/>
  <c r="F140" i="1"/>
  <c r="F236" i="1"/>
  <c r="I52" i="1"/>
  <c r="I124" i="1"/>
  <c r="I196" i="1"/>
  <c r="C256" i="1"/>
  <c r="C19" i="1"/>
  <c r="C31" i="1"/>
  <c r="C305" i="1"/>
  <c r="I254" i="1"/>
  <c r="L312" i="1"/>
  <c r="L9" i="1"/>
  <c r="L81" i="1"/>
  <c r="L153" i="1"/>
  <c r="L225" i="1"/>
  <c r="L297" i="1"/>
  <c r="C22" i="1"/>
  <c r="L19" i="1"/>
  <c r="L91" i="1"/>
  <c r="L163" i="1"/>
  <c r="L235" i="1"/>
  <c r="L307" i="1"/>
  <c r="C34" i="1"/>
  <c r="C18" i="1"/>
  <c r="C50" i="1"/>
  <c r="C76" i="1"/>
  <c r="C109" i="1"/>
  <c r="C148" i="1"/>
  <c r="C232" i="1"/>
  <c r="F17" i="1"/>
  <c r="F43" i="1"/>
  <c r="F92" i="1"/>
  <c r="F146" i="1"/>
  <c r="F272" i="1"/>
  <c r="I64" i="1"/>
  <c r="I136" i="1"/>
  <c r="I216" i="1"/>
  <c r="C9" i="1"/>
  <c r="C21" i="1"/>
  <c r="C33" i="1"/>
  <c r="F260" i="1"/>
  <c r="F22" i="1"/>
  <c r="I14" i="1"/>
  <c r="L14" i="1"/>
  <c r="L21" i="1"/>
  <c r="L93" i="1"/>
  <c r="L165" i="1"/>
  <c r="L237" i="1"/>
  <c r="L309" i="1"/>
  <c r="F303" i="1"/>
  <c r="L8" i="1"/>
  <c r="L20" i="1"/>
  <c r="L32" i="1"/>
  <c r="L44" i="1"/>
  <c r="L56" i="1"/>
  <c r="L68" i="1"/>
  <c r="L80" i="1"/>
  <c r="L92" i="1"/>
  <c r="L104" i="1"/>
  <c r="L116" i="1"/>
  <c r="L128" i="1"/>
  <c r="L140" i="1"/>
  <c r="L152" i="1"/>
  <c r="L164" i="1"/>
  <c r="L176" i="1"/>
  <c r="L188" i="1"/>
  <c r="L200" i="1"/>
  <c r="L212" i="1"/>
  <c r="L224" i="1"/>
  <c r="L236" i="1"/>
  <c r="L248" i="1"/>
  <c r="L260" i="1"/>
  <c r="L272" i="1"/>
  <c r="L284" i="1"/>
  <c r="L296" i="1"/>
  <c r="L308" i="1"/>
  <c r="C304" i="1"/>
  <c r="L94" i="1"/>
  <c r="L106" i="1"/>
  <c r="L118" i="1"/>
  <c r="L130" i="1"/>
  <c r="L142" i="1"/>
  <c r="L154" i="1"/>
  <c r="L166" i="1"/>
  <c r="L178" i="1"/>
  <c r="L190" i="1"/>
  <c r="L202" i="1"/>
  <c r="L214" i="1"/>
  <c r="L226" i="1"/>
  <c r="L238" i="1"/>
  <c r="L250" i="1"/>
  <c r="L262" i="1"/>
  <c r="L274" i="1"/>
  <c r="L286" i="1"/>
  <c r="L298" i="1"/>
  <c r="L310" i="1"/>
  <c r="C5" i="1"/>
  <c r="C17" i="1"/>
  <c r="C29" i="1"/>
  <c r="C41" i="1"/>
  <c r="C53" i="1"/>
  <c r="C65" i="1"/>
  <c r="C77" i="1"/>
  <c r="C89" i="1"/>
  <c r="C101" i="1"/>
  <c r="C113" i="1"/>
  <c r="C127" i="1"/>
  <c r="C151" i="1"/>
  <c r="C184" i="1"/>
  <c r="C225" i="1"/>
  <c r="C273" i="1"/>
  <c r="F8" i="1"/>
  <c r="F20" i="1"/>
  <c r="F32" i="1"/>
  <c r="F44" i="1"/>
  <c r="F56" i="1"/>
  <c r="F76" i="1"/>
  <c r="F100" i="1"/>
  <c r="F124" i="1"/>
  <c r="F148" i="1"/>
  <c r="F172" i="1"/>
  <c r="F196" i="1"/>
  <c r="F220" i="1"/>
  <c r="F244" i="1"/>
  <c r="F286" i="1"/>
  <c r="I8" i="1"/>
  <c r="I20" i="1"/>
  <c r="I32" i="1"/>
  <c r="I44" i="1"/>
  <c r="I56" i="1"/>
  <c r="I68" i="1"/>
  <c r="I80" i="1"/>
  <c r="I92" i="1"/>
  <c r="I104" i="1"/>
  <c r="I116" i="1"/>
  <c r="I128" i="1"/>
  <c r="I140" i="1"/>
  <c r="I152" i="1"/>
  <c r="I164" i="1"/>
  <c r="I176" i="1"/>
  <c r="I188" i="1"/>
  <c r="I201" i="1"/>
  <c r="I227" i="1"/>
  <c r="I283" i="1"/>
  <c r="L11" i="1"/>
  <c r="L35" i="1"/>
  <c r="L47" i="1"/>
  <c r="L59" i="1"/>
  <c r="L71" i="1"/>
  <c r="L83" i="1"/>
  <c r="L95" i="1"/>
  <c r="L107" i="1"/>
  <c r="L119" i="1"/>
  <c r="L131" i="1"/>
  <c r="L143" i="1"/>
  <c r="L155" i="1"/>
  <c r="L167" i="1"/>
  <c r="L179" i="1"/>
  <c r="L191" i="1"/>
  <c r="L203" i="1"/>
  <c r="L215" i="1"/>
  <c r="L227" i="1"/>
  <c r="L239" i="1"/>
  <c r="L251" i="1"/>
  <c r="L263" i="1"/>
  <c r="L275" i="1"/>
  <c r="L287" i="1"/>
  <c r="L299" i="1"/>
  <c r="L311" i="1"/>
  <c r="C7" i="1"/>
  <c r="C43" i="1"/>
  <c r="C55" i="1"/>
  <c r="C67" i="1"/>
  <c r="C79" i="1"/>
  <c r="C91" i="1"/>
  <c r="C103" i="1"/>
  <c r="C115" i="1"/>
  <c r="C129" i="1"/>
  <c r="C153" i="1"/>
  <c r="C187" i="1"/>
  <c r="C233" i="1"/>
  <c r="C297" i="1"/>
  <c r="F10" i="1"/>
  <c r="F34" i="1"/>
  <c r="F46" i="1"/>
  <c r="F58" i="1"/>
  <c r="F80" i="1"/>
  <c r="F104" i="1"/>
  <c r="F128" i="1"/>
  <c r="F152" i="1"/>
  <c r="F176" i="1"/>
  <c r="F200" i="1"/>
  <c r="F224" i="1"/>
  <c r="F248" i="1"/>
  <c r="F296" i="1"/>
  <c r="I10" i="1"/>
  <c r="I22" i="1"/>
  <c r="I34" i="1"/>
  <c r="I46" i="1"/>
  <c r="I58" i="1"/>
  <c r="I70" i="1"/>
  <c r="I82" i="1"/>
  <c r="I94" i="1"/>
  <c r="I106" i="1"/>
  <c r="I118" i="1"/>
  <c r="I130" i="1"/>
  <c r="I142" i="1"/>
  <c r="I154" i="1"/>
  <c r="I166" i="1"/>
  <c r="I178" i="1"/>
  <c r="I190" i="1"/>
  <c r="I206" i="1"/>
  <c r="I235" i="1"/>
  <c r="I316" i="1"/>
  <c r="L13" i="1"/>
  <c r="L25" i="1"/>
  <c r="L37" i="1"/>
  <c r="L49" i="1"/>
  <c r="L61" i="1"/>
  <c r="L73" i="1"/>
  <c r="L85" i="1"/>
  <c r="L97" i="1"/>
  <c r="L109" i="1"/>
  <c r="L121" i="1"/>
  <c r="L133" i="1"/>
  <c r="L145" i="1"/>
  <c r="L157" i="1"/>
  <c r="L169" i="1"/>
  <c r="L181" i="1"/>
  <c r="L193" i="1"/>
  <c r="L205" i="1"/>
  <c r="L217" i="1"/>
  <c r="L229" i="1"/>
  <c r="L241" i="1"/>
  <c r="L253" i="1"/>
  <c r="L265" i="1"/>
  <c r="L277" i="1"/>
  <c r="L289" i="1"/>
  <c r="L301" i="1"/>
  <c r="L313" i="1"/>
  <c r="C44" i="1"/>
  <c r="C56" i="1"/>
  <c r="C68" i="1"/>
  <c r="C80" i="1"/>
  <c r="C92" i="1"/>
  <c r="C104" i="1"/>
  <c r="C116" i="1"/>
  <c r="C134" i="1"/>
  <c r="C158" i="1"/>
  <c r="C188" i="1"/>
  <c r="C235" i="1"/>
  <c r="F11" i="1"/>
  <c r="F35" i="1"/>
  <c r="F47" i="1"/>
  <c r="F62" i="1"/>
  <c r="F81" i="1"/>
  <c r="F105" i="1"/>
  <c r="F129" i="1"/>
  <c r="F153" i="1"/>
  <c r="F177" i="1"/>
  <c r="F201" i="1"/>
  <c r="F225" i="1"/>
  <c r="F249" i="1"/>
  <c r="F297" i="1"/>
  <c r="I11" i="1"/>
  <c r="I23" i="1"/>
  <c r="I35" i="1"/>
  <c r="I47" i="1"/>
  <c r="I59" i="1"/>
  <c r="I71" i="1"/>
  <c r="I83" i="1"/>
  <c r="I95" i="1"/>
  <c r="I107" i="1"/>
  <c r="I119" i="1"/>
  <c r="I131" i="1"/>
  <c r="I143" i="1"/>
  <c r="I155" i="1"/>
  <c r="I167" i="1"/>
  <c r="I179" i="1"/>
  <c r="I191" i="1"/>
  <c r="I210" i="1"/>
  <c r="I236" i="1"/>
  <c r="L26" i="1"/>
  <c r="L38" i="1"/>
  <c r="L50" i="1"/>
  <c r="L62" i="1"/>
  <c r="L74" i="1"/>
  <c r="L86" i="1"/>
  <c r="L98" i="1"/>
  <c r="L110" i="1"/>
  <c r="L122" i="1"/>
  <c r="L134" i="1"/>
  <c r="L146" i="1"/>
  <c r="L158" i="1"/>
  <c r="L170" i="1"/>
  <c r="L182" i="1"/>
  <c r="L194" i="1"/>
  <c r="L206" i="1"/>
  <c r="L218" i="1"/>
  <c r="L230" i="1"/>
  <c r="L242" i="1"/>
  <c r="L254" i="1"/>
  <c r="L266" i="1"/>
  <c r="L278" i="1"/>
  <c r="L290" i="1"/>
  <c r="L302" i="1"/>
  <c r="L314" i="1"/>
  <c r="I314" i="1"/>
  <c r="C45" i="1"/>
  <c r="C57" i="1"/>
  <c r="C69" i="1"/>
  <c r="C81" i="1"/>
  <c r="C93" i="1"/>
  <c r="C105" i="1"/>
  <c r="C117" i="1"/>
  <c r="C136" i="1"/>
  <c r="C160" i="1"/>
  <c r="C189" i="1"/>
  <c r="C236" i="1"/>
  <c r="F12" i="1"/>
  <c r="F36" i="1"/>
  <c r="F48" i="1"/>
  <c r="F63" i="1"/>
  <c r="F86" i="1"/>
  <c r="F110" i="1"/>
  <c r="F134" i="1"/>
  <c r="F158" i="1"/>
  <c r="F182" i="1"/>
  <c r="F206" i="1"/>
  <c r="F230" i="1"/>
  <c r="F308" i="1"/>
  <c r="I12" i="1"/>
  <c r="I24" i="1"/>
  <c r="I36" i="1"/>
  <c r="I48" i="1"/>
  <c r="I60" i="1"/>
  <c r="I72" i="1"/>
  <c r="I84" i="1"/>
  <c r="I96" i="1"/>
  <c r="I108" i="1"/>
  <c r="I120" i="1"/>
  <c r="I132" i="1"/>
  <c r="I144" i="1"/>
  <c r="I156" i="1"/>
  <c r="I168" i="1"/>
  <c r="I180" i="1"/>
  <c r="I192" i="1"/>
  <c r="I211" i="1"/>
  <c r="I247" i="1"/>
  <c r="L27" i="1"/>
  <c r="L39" i="1"/>
  <c r="L51" i="1"/>
  <c r="L63" i="1"/>
  <c r="L75" i="1"/>
  <c r="L87" i="1"/>
  <c r="L99" i="1"/>
  <c r="L111" i="1"/>
  <c r="L123" i="1"/>
  <c r="L135" i="1"/>
  <c r="L147" i="1"/>
  <c r="L159" i="1"/>
  <c r="L171" i="1"/>
  <c r="L183" i="1"/>
  <c r="L195" i="1"/>
  <c r="L207" i="1"/>
  <c r="L219" i="1"/>
  <c r="L231" i="1"/>
  <c r="L243" i="1"/>
  <c r="L255" i="1"/>
  <c r="L267" i="1"/>
  <c r="L279" i="1"/>
  <c r="L291" i="1"/>
  <c r="L303" i="1"/>
  <c r="L315" i="1"/>
  <c r="C46" i="1"/>
  <c r="C58" i="1"/>
  <c r="C70" i="1"/>
  <c r="C82" i="1"/>
  <c r="C94" i="1"/>
  <c r="C106" i="1"/>
  <c r="C118" i="1"/>
  <c r="C137" i="1"/>
  <c r="C161" i="1"/>
  <c r="C196" i="1"/>
  <c r="C237" i="1"/>
  <c r="C310" i="1"/>
  <c r="F13" i="1"/>
  <c r="F25" i="1"/>
  <c r="F37" i="1"/>
  <c r="F49" i="1"/>
  <c r="F64" i="1"/>
  <c r="F87" i="1"/>
  <c r="F111" i="1"/>
  <c r="F135" i="1"/>
  <c r="F159" i="1"/>
  <c r="F183" i="1"/>
  <c r="F207" i="1"/>
  <c r="F231" i="1"/>
  <c r="F309" i="1"/>
  <c r="I25" i="1"/>
  <c r="I37" i="1"/>
  <c r="I49" i="1"/>
  <c r="I61" i="1"/>
  <c r="I73" i="1"/>
  <c r="I85" i="1"/>
  <c r="I97" i="1"/>
  <c r="I109" i="1"/>
  <c r="I121" i="1"/>
  <c r="I133" i="1"/>
  <c r="I145" i="1"/>
  <c r="I157" i="1"/>
  <c r="I169" i="1"/>
  <c r="I181" i="1"/>
  <c r="I193" i="1"/>
  <c r="I212" i="1"/>
  <c r="I248" i="1"/>
  <c r="L16" i="1"/>
  <c r="L28" i="1"/>
  <c r="L40" i="1"/>
  <c r="L52" i="1"/>
  <c r="L64" i="1"/>
  <c r="L76" i="1"/>
  <c r="L88" i="1"/>
  <c r="L100" i="1"/>
  <c r="L112" i="1"/>
  <c r="L124" i="1"/>
  <c r="L136" i="1"/>
  <c r="L148" i="1"/>
  <c r="L160" i="1"/>
  <c r="L172" i="1"/>
  <c r="L184" i="1"/>
  <c r="L196" i="1"/>
  <c r="L208" i="1"/>
  <c r="L220" i="1"/>
  <c r="L232" i="1"/>
  <c r="L244" i="1"/>
  <c r="L256" i="1"/>
  <c r="L268" i="1"/>
  <c r="L280" i="1"/>
  <c r="L292" i="1"/>
  <c r="L304" i="1"/>
  <c r="L316" i="1"/>
  <c r="C47" i="1"/>
  <c r="C59" i="1"/>
  <c r="C71" i="1"/>
  <c r="C83" i="1"/>
  <c r="C95" i="1"/>
  <c r="C107" i="1"/>
  <c r="C119" i="1"/>
  <c r="C139" i="1"/>
  <c r="C163" i="1"/>
  <c r="C201" i="1"/>
  <c r="C249" i="1"/>
  <c r="F2" i="1"/>
  <c r="F14" i="1"/>
  <c r="F26" i="1"/>
  <c r="F38" i="1"/>
  <c r="F50" i="1"/>
  <c r="F65" i="1"/>
  <c r="F88" i="1"/>
  <c r="F112" i="1"/>
  <c r="F136" i="1"/>
  <c r="F160" i="1"/>
  <c r="F184" i="1"/>
  <c r="F208" i="1"/>
  <c r="F232" i="1"/>
  <c r="F262" i="1"/>
  <c r="I2" i="1"/>
  <c r="I26" i="1"/>
  <c r="I38" i="1"/>
  <c r="I50" i="1"/>
  <c r="I62" i="1"/>
  <c r="I74" i="1"/>
  <c r="I86" i="1"/>
  <c r="I98" i="1"/>
  <c r="I110" i="1"/>
  <c r="I122" i="1"/>
  <c r="I134" i="1"/>
  <c r="I146" i="1"/>
  <c r="I158" i="1"/>
  <c r="I170" i="1"/>
  <c r="I182" i="1"/>
  <c r="I194" i="1"/>
  <c r="I213" i="1"/>
  <c r="L29" i="1"/>
  <c r="L41" i="1"/>
  <c r="L53" i="1"/>
  <c r="L65" i="1"/>
  <c r="L77" i="1"/>
  <c r="L89" i="1"/>
  <c r="L101" i="1"/>
  <c r="L113" i="1"/>
  <c r="L125" i="1"/>
  <c r="L137" i="1"/>
  <c r="L149" i="1"/>
  <c r="L161" i="1"/>
  <c r="L173" i="1"/>
  <c r="L185" i="1"/>
  <c r="L197" i="1"/>
  <c r="L209" i="1"/>
  <c r="L221" i="1"/>
  <c r="L233" i="1"/>
  <c r="L245" i="1"/>
  <c r="L257" i="1"/>
  <c r="L269" i="1"/>
  <c r="L281" i="1"/>
  <c r="L293" i="1"/>
  <c r="L305" i="1"/>
  <c r="L317" i="1"/>
  <c r="C36" i="1"/>
  <c r="C48" i="1"/>
  <c r="C60" i="1"/>
  <c r="C72" i="1"/>
  <c r="C84" i="1"/>
  <c r="C96" i="1"/>
  <c r="C108" i="1"/>
  <c r="C120" i="1"/>
  <c r="C140" i="1"/>
  <c r="C164" i="1"/>
  <c r="C208" i="1"/>
  <c r="F3" i="1"/>
  <c r="F15" i="1"/>
  <c r="F27" i="1"/>
  <c r="F39" i="1"/>
  <c r="F51" i="1"/>
  <c r="F68" i="1"/>
  <c r="F89" i="1"/>
  <c r="F113" i="1"/>
  <c r="F137" i="1"/>
  <c r="F161" i="1"/>
  <c r="F185" i="1"/>
  <c r="F209" i="1"/>
  <c r="F233" i="1"/>
  <c r="I3" i="1"/>
  <c r="I27" i="1"/>
  <c r="I39" i="1"/>
  <c r="I51" i="1"/>
  <c r="I63" i="1"/>
  <c r="I75" i="1"/>
  <c r="I87" i="1"/>
  <c r="I99" i="1"/>
  <c r="I111" i="1"/>
  <c r="I123" i="1"/>
  <c r="I135" i="1"/>
  <c r="I147" i="1"/>
  <c r="I159" i="1"/>
  <c r="I171" i="1"/>
  <c r="I183" i="1"/>
  <c r="I195" i="1"/>
  <c r="I215" i="1"/>
  <c r="L18" i="1"/>
  <c r="L30" i="1"/>
  <c r="L42" i="1"/>
  <c r="L54" i="1"/>
  <c r="L66" i="1"/>
  <c r="L78" i="1"/>
  <c r="L90" i="1"/>
  <c r="L102" i="1"/>
  <c r="L114" i="1"/>
  <c r="L126" i="1"/>
  <c r="L138" i="1"/>
  <c r="L150" i="1"/>
  <c r="L162" i="1"/>
  <c r="L186" i="1"/>
  <c r="L198" i="1"/>
  <c r="L210" i="1"/>
  <c r="L222" i="1"/>
  <c r="L234" i="1"/>
  <c r="L246" i="1"/>
  <c r="L258" i="1"/>
  <c r="L270" i="1"/>
  <c r="L282" i="1"/>
  <c r="L294" i="1"/>
  <c r="L306" i="1"/>
  <c r="I228" i="1"/>
  <c r="I249" i="1"/>
  <c r="I272" i="1"/>
  <c r="I199" i="1"/>
  <c r="I214" i="1"/>
  <c r="I234" i="1"/>
  <c r="I252" i="1"/>
  <c r="I278" i="1"/>
  <c r="I282" i="1"/>
  <c r="I237" i="1"/>
  <c r="I259" i="1"/>
  <c r="I284" i="1"/>
  <c r="I203" i="1"/>
  <c r="I222" i="1"/>
  <c r="I239" i="1"/>
  <c r="I260" i="1"/>
  <c r="I285" i="1"/>
  <c r="I204" i="1"/>
  <c r="I223" i="1"/>
  <c r="I240" i="1"/>
  <c r="I261" i="1"/>
  <c r="I292" i="1"/>
  <c r="I242" i="1"/>
  <c r="I263" i="1"/>
  <c r="I313" i="1"/>
  <c r="I306" i="1"/>
  <c r="I208" i="1"/>
  <c r="I225" i="1"/>
  <c r="I246" i="1"/>
  <c r="I266" i="1"/>
  <c r="I238" i="1"/>
  <c r="I250" i="1"/>
  <c r="I262" i="1"/>
  <c r="I274" i="1"/>
  <c r="I286" i="1"/>
  <c r="I275" i="1"/>
  <c r="I288" i="1"/>
  <c r="I264" i="1"/>
  <c r="I276" i="1"/>
  <c r="I290" i="1"/>
  <c r="I205" i="1"/>
  <c r="I217" i="1"/>
  <c r="I229" i="1"/>
  <c r="I241" i="1"/>
  <c r="I253" i="1"/>
  <c r="I265" i="1"/>
  <c r="I277" i="1"/>
  <c r="I291" i="1"/>
  <c r="I207" i="1"/>
  <c r="I219" i="1"/>
  <c r="I231" i="1"/>
  <c r="I243" i="1"/>
  <c r="I255" i="1"/>
  <c r="I267" i="1"/>
  <c r="I279" i="1"/>
  <c r="I294" i="1"/>
  <c r="I311" i="1"/>
  <c r="I220" i="1"/>
  <c r="I232" i="1"/>
  <c r="I244" i="1"/>
  <c r="I256" i="1"/>
  <c r="I268" i="1"/>
  <c r="I280" i="1"/>
  <c r="I301" i="1"/>
  <c r="I209" i="1"/>
  <c r="I221" i="1"/>
  <c r="I233" i="1"/>
  <c r="I245" i="1"/>
  <c r="I257" i="1"/>
  <c r="I269" i="1"/>
  <c r="I281" i="1"/>
  <c r="I312" i="1"/>
  <c r="I296" i="1"/>
  <c r="I300" i="1"/>
  <c r="I302" i="1"/>
  <c r="I303" i="1"/>
  <c r="I304" i="1"/>
  <c r="I289" i="1"/>
  <c r="I293" i="1"/>
  <c r="I305" i="1"/>
  <c r="I317" i="1"/>
  <c r="I295" i="1"/>
  <c r="I307" i="1"/>
  <c r="I308" i="1"/>
  <c r="I297" i="1"/>
  <c r="I309" i="1"/>
  <c r="I298" i="1"/>
  <c r="I310" i="1"/>
  <c r="I287" i="1"/>
  <c r="I299" i="1"/>
  <c r="F66" i="1"/>
  <c r="F78" i="1"/>
  <c r="F90" i="1"/>
  <c r="F102" i="1"/>
  <c r="F114" i="1"/>
  <c r="F126" i="1"/>
  <c r="F138" i="1"/>
  <c r="F150" i="1"/>
  <c r="F162" i="1"/>
  <c r="F174" i="1"/>
  <c r="F186" i="1"/>
  <c r="F198" i="1"/>
  <c r="F210" i="1"/>
  <c r="F222" i="1"/>
  <c r="F234" i="1"/>
  <c r="F246" i="1"/>
  <c r="F266" i="1"/>
  <c r="F290" i="1"/>
  <c r="F67" i="1"/>
  <c r="F79" i="1"/>
  <c r="F91" i="1"/>
  <c r="F103" i="1"/>
  <c r="F115" i="1"/>
  <c r="F127" i="1"/>
  <c r="F139" i="1"/>
  <c r="F151" i="1"/>
  <c r="F163" i="1"/>
  <c r="F175" i="1"/>
  <c r="F187" i="1"/>
  <c r="F199" i="1"/>
  <c r="F211" i="1"/>
  <c r="F223" i="1"/>
  <c r="F235" i="1"/>
  <c r="F247" i="1"/>
  <c r="F267" i="1"/>
  <c r="F291" i="1"/>
  <c r="F82" i="1"/>
  <c r="F94" i="1"/>
  <c r="F106" i="1"/>
  <c r="F118" i="1"/>
  <c r="F130" i="1"/>
  <c r="F142" i="1"/>
  <c r="F154" i="1"/>
  <c r="F166" i="1"/>
  <c r="F178" i="1"/>
  <c r="F190" i="1"/>
  <c r="F202" i="1"/>
  <c r="F214" i="1"/>
  <c r="F226" i="1"/>
  <c r="F238" i="1"/>
  <c r="F250" i="1"/>
  <c r="F274" i="1"/>
  <c r="F298" i="1"/>
  <c r="F59" i="1"/>
  <c r="F71" i="1"/>
  <c r="F83" i="1"/>
  <c r="F95" i="1"/>
  <c r="F107" i="1"/>
  <c r="F119" i="1"/>
  <c r="F131" i="1"/>
  <c r="F143" i="1"/>
  <c r="F155" i="1"/>
  <c r="F167" i="1"/>
  <c r="F179" i="1"/>
  <c r="F191" i="1"/>
  <c r="F203" i="1"/>
  <c r="F215" i="1"/>
  <c r="F227" i="1"/>
  <c r="F239" i="1"/>
  <c r="F253" i="1"/>
  <c r="F277" i="1"/>
  <c r="F301" i="1"/>
  <c r="F60" i="1"/>
  <c r="F72" i="1"/>
  <c r="F84" i="1"/>
  <c r="F96" i="1"/>
  <c r="F108" i="1"/>
  <c r="F120" i="1"/>
  <c r="F132" i="1"/>
  <c r="F144" i="1"/>
  <c r="F156" i="1"/>
  <c r="F168" i="1"/>
  <c r="F180" i="1"/>
  <c r="F192" i="1"/>
  <c r="F204" i="1"/>
  <c r="F216" i="1"/>
  <c r="F228" i="1"/>
  <c r="F240" i="1"/>
  <c r="F254" i="1"/>
  <c r="F278" i="1"/>
  <c r="F302" i="1"/>
  <c r="F61" i="1"/>
  <c r="F73" i="1"/>
  <c r="F85" i="1"/>
  <c r="F97" i="1"/>
  <c r="F109" i="1"/>
  <c r="F121" i="1"/>
  <c r="F133" i="1"/>
  <c r="F145" i="1"/>
  <c r="F157" i="1"/>
  <c r="F169" i="1"/>
  <c r="F181" i="1"/>
  <c r="F193" i="1"/>
  <c r="F205" i="1"/>
  <c r="F217" i="1"/>
  <c r="F229" i="1"/>
  <c r="F241" i="1"/>
  <c r="F255" i="1"/>
  <c r="F279" i="1"/>
  <c r="F300" i="1"/>
  <c r="F256" i="1"/>
  <c r="F268" i="1"/>
  <c r="F280" i="1"/>
  <c r="F292" i="1"/>
  <c r="F304" i="1"/>
  <c r="F257" i="1"/>
  <c r="F269" i="1"/>
  <c r="F281" i="1"/>
  <c r="F293" i="1"/>
  <c r="F305" i="1"/>
  <c r="F258" i="1"/>
  <c r="F270" i="1"/>
  <c r="F282" i="1"/>
  <c r="F294" i="1"/>
  <c r="F306" i="1"/>
  <c r="F259" i="1"/>
  <c r="F271" i="1"/>
  <c r="F283" i="1"/>
  <c r="F295" i="1"/>
  <c r="F307" i="1"/>
  <c r="F251" i="1"/>
  <c r="F263" i="1"/>
  <c r="F275" i="1"/>
  <c r="F287" i="1"/>
  <c r="F299" i="1"/>
  <c r="F252" i="1"/>
  <c r="F264" i="1"/>
  <c r="F276" i="1"/>
  <c r="F288" i="1"/>
  <c r="C280" i="1"/>
  <c r="C281" i="1"/>
  <c r="C283" i="1"/>
  <c r="C285" i="1"/>
  <c r="C306" i="1"/>
  <c r="C302" i="1"/>
  <c r="C170" i="1"/>
  <c r="C194" i="1"/>
  <c r="C218" i="1"/>
  <c r="C242" i="1"/>
  <c r="C266" i="1"/>
  <c r="C290" i="1"/>
  <c r="C220" i="1"/>
  <c r="C244" i="1"/>
  <c r="C268" i="1"/>
  <c r="C292" i="1"/>
  <c r="C173" i="1"/>
  <c r="C197" i="1"/>
  <c r="C221" i="1"/>
  <c r="C245" i="1"/>
  <c r="C269" i="1"/>
  <c r="C293" i="1"/>
  <c r="C175" i="1"/>
  <c r="C199" i="1"/>
  <c r="C223" i="1"/>
  <c r="C247" i="1"/>
  <c r="C271" i="1"/>
  <c r="C295" i="1"/>
  <c r="C200" i="1"/>
  <c r="C224" i="1"/>
  <c r="C248" i="1"/>
  <c r="C272" i="1"/>
  <c r="C296" i="1"/>
  <c r="C182" i="1"/>
  <c r="C206" i="1"/>
  <c r="C230" i="1"/>
  <c r="C254" i="1"/>
  <c r="C278" i="1"/>
  <c r="C130" i="1"/>
  <c r="C142" i="1"/>
  <c r="C154" i="1"/>
  <c r="C166" i="1"/>
  <c r="C178" i="1"/>
  <c r="C190" i="1"/>
  <c r="C202" i="1"/>
  <c r="C214" i="1"/>
  <c r="C226" i="1"/>
  <c r="C238" i="1"/>
  <c r="C250" i="1"/>
  <c r="C262" i="1"/>
  <c r="C274" i="1"/>
  <c r="C286" i="1"/>
  <c r="C298" i="1"/>
  <c r="C131" i="1"/>
  <c r="C143" i="1"/>
  <c r="C155" i="1"/>
  <c r="C167" i="1"/>
  <c r="C179" i="1"/>
  <c r="C191" i="1"/>
  <c r="C203" i="1"/>
  <c r="C215" i="1"/>
  <c r="C227" i="1"/>
  <c r="C239" i="1"/>
  <c r="C251" i="1"/>
  <c r="C263" i="1"/>
  <c r="C275" i="1"/>
  <c r="C287" i="1"/>
  <c r="C299" i="1"/>
  <c r="C132" i="1"/>
  <c r="C144" i="1"/>
  <c r="C156" i="1"/>
  <c r="C168" i="1"/>
  <c r="C180" i="1"/>
  <c r="C192" i="1"/>
  <c r="C204" i="1"/>
  <c r="C216" i="1"/>
  <c r="C228" i="1"/>
  <c r="C240" i="1"/>
  <c r="C252" i="1"/>
  <c r="C264" i="1"/>
  <c r="C276" i="1"/>
  <c r="C288" i="1"/>
  <c r="C300" i="1"/>
  <c r="C133" i="1"/>
  <c r="C145" i="1"/>
  <c r="C157" i="1"/>
  <c r="C169" i="1"/>
  <c r="C181" i="1"/>
  <c r="C193" i="1"/>
  <c r="C205" i="1"/>
  <c r="C217" i="1"/>
  <c r="C229" i="1"/>
  <c r="C241" i="1"/>
  <c r="C253" i="1"/>
  <c r="C265" i="1"/>
  <c r="C277" i="1"/>
  <c r="C289" i="1"/>
  <c r="C301" i="1"/>
  <c r="C123" i="1"/>
  <c r="C135" i="1"/>
  <c r="C147" i="1"/>
  <c r="C159" i="1"/>
  <c r="C171" i="1"/>
  <c r="C183" i="1"/>
  <c r="C195" i="1"/>
  <c r="C207" i="1"/>
  <c r="C219" i="1"/>
  <c r="C231" i="1"/>
  <c r="C243" i="1"/>
  <c r="C255" i="1"/>
  <c r="C267" i="1"/>
  <c r="C279" i="1"/>
  <c r="C291" i="1"/>
  <c r="C303" i="1"/>
  <c r="C126" i="1"/>
  <c r="C138" i="1"/>
  <c r="C150" i="1"/>
  <c r="C162" i="1"/>
  <c r="C174" i="1"/>
  <c r="C186" i="1"/>
  <c r="C198" i="1"/>
  <c r="C210" i="1"/>
  <c r="C222" i="1"/>
  <c r="C234" i="1"/>
  <c r="C246" i="1"/>
  <c r="C258" i="1"/>
  <c r="C270" i="1"/>
  <c r="C282" i="1"/>
  <c r="C294" i="1"/>
  <c r="C308" i="1"/>
  <c r="C307" i="1"/>
</calcChain>
</file>

<file path=xl/sharedStrings.xml><?xml version="1.0" encoding="utf-8"?>
<sst xmlns="http://schemas.openxmlformats.org/spreadsheetml/2006/main" count="195" uniqueCount="71">
  <si>
    <t>Date</t>
  </si>
  <si>
    <t>Tatua 78306 2021/22 Litres</t>
  </si>
  <si>
    <t>Tatua 78306 2020/21 Litres</t>
  </si>
  <si>
    <t>Tatua 78306 2019/20 Litres</t>
  </si>
  <si>
    <t>Tatua 78306 2018/19 Litres</t>
  </si>
  <si>
    <t>Days from peak</t>
  </si>
  <si>
    <t>Means</t>
  </si>
  <si>
    <t>Term</t>
  </si>
  <si>
    <t>Fitted Mean</t>
  </si>
  <si>
    <t>Year</t>
  </si>
  <si>
    <t xml:space="preserve"> </t>
  </si>
  <si>
    <t>Tatua 78306 2021/22 KgMS/Cow</t>
  </si>
  <si>
    <t>Tatua 78306 2020/21 KgMS/Cow</t>
  </si>
  <si>
    <t>Tatua 78306 2019/20 KgMS/Cow</t>
  </si>
  <si>
    <t>Tatua 78306 2018/19 KgMS/Cow</t>
  </si>
  <si>
    <t>Tatua 78306 2021/22 Fat (kg)</t>
  </si>
  <si>
    <t>Cows</t>
  </si>
  <si>
    <t>Fat/cow Kg</t>
  </si>
  <si>
    <t>Tatua 78306 2020/21 Fat (kg)</t>
  </si>
  <si>
    <t>Tatua 78306 2019/20 Fat (kg)</t>
  </si>
  <si>
    <t>Tatua 78306 2018/19 Fat (kg)</t>
  </si>
  <si>
    <t>Total</t>
  </si>
  <si>
    <t>Tatua 78306 2021/22 Protein (kg)</t>
  </si>
  <si>
    <t>Protein per cow</t>
  </si>
  <si>
    <t>Tatua 78306 2020/21 Protein (kg)</t>
  </si>
  <si>
    <t>Tatua 78306 2019/20 Protein (kg)</t>
  </si>
  <si>
    <t>Tatua 78306 2018/19 Protein (kg)</t>
  </si>
  <si>
    <t>Tatua 78306 2021/22 Milk Urea (3d avg)</t>
  </si>
  <si>
    <t>Tatua 78306 2020/21 Milk Urea (3d avg)</t>
  </si>
  <si>
    <t>Tatua 78306 2019/20 Milk Urea (3d avg)</t>
  </si>
  <si>
    <t>Tatua 78306 2018/19 Milk Urea (3d avg)</t>
  </si>
  <si>
    <t>SE Mean</t>
  </si>
  <si>
    <t>Days</t>
  </si>
  <si>
    <t>By days from peak</t>
  </si>
  <si>
    <t>MU vs days</t>
  </si>
  <si>
    <t>MU vs days from peak</t>
  </si>
  <si>
    <t>Raw DFP</t>
  </si>
  <si>
    <t>Quadratic estimate</t>
  </si>
  <si>
    <t>day</t>
  </si>
  <si>
    <t>SUMMARY OUTPUT</t>
  </si>
  <si>
    <t>Regression Statistics</t>
  </si>
  <si>
    <t>Multiple R</t>
  </si>
  <si>
    <t>R Square</t>
  </si>
  <si>
    <t>Adjusted R Square</t>
  </si>
  <si>
    <t>Standard Error</t>
  </si>
  <si>
    <t>Observations</t>
  </si>
  <si>
    <t>ANOVA</t>
  </si>
  <si>
    <t>Regression</t>
  </si>
  <si>
    <t>Residual</t>
  </si>
  <si>
    <t>Intercept</t>
  </si>
  <si>
    <t>df</t>
  </si>
  <si>
    <t>SS</t>
  </si>
  <si>
    <t>MS</t>
  </si>
  <si>
    <t>F</t>
  </si>
  <si>
    <t>Significance F</t>
  </si>
  <si>
    <t>Coefficients</t>
  </si>
  <si>
    <t>t Stat</t>
  </si>
  <si>
    <t>P-value</t>
  </si>
  <si>
    <t>Lower 95%</t>
  </si>
  <si>
    <t>Upper 95%</t>
  </si>
  <si>
    <t>Lower 95.0%</t>
  </si>
  <si>
    <t>Upper 95.0%</t>
  </si>
  <si>
    <t>X Variable 1</t>
  </si>
  <si>
    <t>PROBABILITY OUTPUT</t>
  </si>
  <si>
    <t>Percentile</t>
  </si>
  <si>
    <t>Y</t>
  </si>
  <si>
    <t>Yield/cow</t>
  </si>
  <si>
    <t>[MU]</t>
  </si>
  <si>
    <t>MU</t>
  </si>
  <si>
    <t>Yield (mg)</t>
  </si>
  <si>
    <t>Est urine urea (g)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</si>
</sst>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34"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2" fontId="0" fillId="0" borderId="0" xfId="0" applyNumberFormat="1"/>
    <xf numFmtId="0" fontId="17" fillId="13" borderId="0" xfId="22"/>
    <xf numFmtId="164" fontId="0" fillId="0" borderId="0" xfId="0" applyNumberFormat="1" applyAlignment="1">
      <alignment wrapText="1"/>
    </xf>
    <xf numFmtId="1" fontId="0" fillId="0" borderId="0" xfId="0" applyNumberFormat="1" applyAlignment="1">
      <alignment wrapText="1"/>
    </xf>
    <xf numFmtId="1" fontId="0" fillId="0" borderId="0" xfId="0" applyNumberFormat="1"/>
    <xf numFmtId="164" fontId="0" fillId="0" borderId="0" xfId="0" applyNumberFormat="1"/>
    <xf numFmtId="164" fontId="17" fillId="13" borderId="0" xfId="22" applyNumberFormat="1"/>
    <xf numFmtId="0" fontId="3" fillId="0" borderId="1" xfId="2"/>
    <xf numFmtId="0" fontId="4" fillId="0" borderId="2" xfId="3"/>
    <xf numFmtId="0" fontId="5" fillId="0" borderId="3" xfId="4" applyAlignment="1">
      <alignment vertical="top"/>
    </xf>
    <xf numFmtId="0" fontId="5" fillId="0" borderId="3" xfId="4" applyAlignment="1">
      <alignment vertical="top" wrapText="1"/>
    </xf>
    <xf numFmtId="0" fontId="0" fillId="0" borderId="0" xfId="0" applyAlignment="1">
      <alignment vertical="top"/>
    </xf>
    <xf numFmtId="0" fontId="9" fillId="5" borderId="4" xfId="9" applyAlignment="1">
      <alignment wrapText="1"/>
    </xf>
    <xf numFmtId="0" fontId="9" fillId="5" borderId="4" xfId="9"/>
    <xf numFmtId="2" fontId="11" fillId="6" borderId="4" xfId="11" applyNumberFormat="1" applyAlignment="1">
      <alignment wrapText="1"/>
    </xf>
    <xf numFmtId="2" fontId="11" fillId="6" borderId="4" xfId="11" applyNumberFormat="1"/>
    <xf numFmtId="0" fontId="11" fillId="6" borderId="4" xfId="11" applyAlignment="1">
      <alignment wrapText="1"/>
    </xf>
    <xf numFmtId="0" fontId="11" fillId="6" borderId="4" xfId="11"/>
    <xf numFmtId="2" fontId="17" fillId="13" borderId="4" xfId="22" applyNumberFormat="1" applyBorder="1"/>
    <xf numFmtId="0" fontId="0" fillId="0" borderId="10" xfId="0" applyBorder="1"/>
    <xf numFmtId="0" fontId="18" fillId="0" borderId="11" xfId="0" applyFont="1" applyBorder="1" applyAlignment="1">
      <alignment horizontal="center"/>
    </xf>
    <xf numFmtId="0" fontId="18" fillId="0" borderId="11" xfId="0" applyFont="1" applyBorder="1" applyAlignment="1">
      <alignment horizontal="centerContinuous"/>
    </xf>
    <xf numFmtId="0" fontId="9" fillId="5" borderId="4" xfId="9" applyAlignment="1"/>
    <xf numFmtId="2" fontId="9" fillId="5" borderId="4" xfId="9" applyNumberFormat="1" applyAlignment="1"/>
    <xf numFmtId="2" fontId="9" fillId="5" borderId="4" xfId="9" applyNumberFormat="1"/>
    <xf numFmtId="165" fontId="0" fillId="0" borderId="0" xfId="0" applyNumberFormat="1"/>
    <xf numFmtId="165" fontId="11" fillId="6" borderId="4" xfId="11" applyNumberFormat="1" applyAlignment="1">
      <alignment wrapText="1"/>
    </xf>
    <xf numFmtId="165" fontId="11" fillId="6" borderId="4" xfId="11" applyNumberFormat="1"/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165" fontId="0" fillId="0" borderId="0" xfId="0" applyNumberFormat="1" applyAlignment="1">
      <alignment horizont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NZ"/>
              <a:t>Daily Milk Volume (L)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Baseline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'Milk Volume'!$O$8:$O$324</c:f>
              <c:numCache>
                <c:formatCode>General</c:formatCode>
                <c:ptCount val="317"/>
                <c:pt idx="0">
                  <c:v>-87</c:v>
                </c:pt>
                <c:pt idx="1">
                  <c:v>-86</c:v>
                </c:pt>
                <c:pt idx="2">
                  <c:v>-85</c:v>
                </c:pt>
                <c:pt idx="3">
                  <c:v>-84</c:v>
                </c:pt>
                <c:pt idx="4">
                  <c:v>-83</c:v>
                </c:pt>
                <c:pt idx="5">
                  <c:v>-82</c:v>
                </c:pt>
                <c:pt idx="6">
                  <c:v>-81</c:v>
                </c:pt>
                <c:pt idx="7">
                  <c:v>-80</c:v>
                </c:pt>
                <c:pt idx="8">
                  <c:v>-79</c:v>
                </c:pt>
                <c:pt idx="9">
                  <c:v>-78</c:v>
                </c:pt>
                <c:pt idx="10">
                  <c:v>-77</c:v>
                </c:pt>
                <c:pt idx="11">
                  <c:v>-76</c:v>
                </c:pt>
                <c:pt idx="12">
                  <c:v>-75</c:v>
                </c:pt>
                <c:pt idx="13">
                  <c:v>-74</c:v>
                </c:pt>
                <c:pt idx="14">
                  <c:v>-73</c:v>
                </c:pt>
                <c:pt idx="15">
                  <c:v>-72</c:v>
                </c:pt>
                <c:pt idx="16">
                  <c:v>-71</c:v>
                </c:pt>
                <c:pt idx="17">
                  <c:v>-70</c:v>
                </c:pt>
                <c:pt idx="18">
                  <c:v>-69</c:v>
                </c:pt>
                <c:pt idx="19">
                  <c:v>-68</c:v>
                </c:pt>
                <c:pt idx="20">
                  <c:v>-67</c:v>
                </c:pt>
                <c:pt idx="21">
                  <c:v>-66</c:v>
                </c:pt>
                <c:pt idx="22">
                  <c:v>-65</c:v>
                </c:pt>
                <c:pt idx="23">
                  <c:v>-64</c:v>
                </c:pt>
                <c:pt idx="24">
                  <c:v>-63</c:v>
                </c:pt>
                <c:pt idx="25">
                  <c:v>-62</c:v>
                </c:pt>
                <c:pt idx="26">
                  <c:v>-61</c:v>
                </c:pt>
                <c:pt idx="27">
                  <c:v>-60</c:v>
                </c:pt>
                <c:pt idx="28">
                  <c:v>-59</c:v>
                </c:pt>
                <c:pt idx="29">
                  <c:v>-58</c:v>
                </c:pt>
                <c:pt idx="30">
                  <c:v>-57</c:v>
                </c:pt>
                <c:pt idx="31">
                  <c:v>-56</c:v>
                </c:pt>
                <c:pt idx="32">
                  <c:v>-55</c:v>
                </c:pt>
                <c:pt idx="33">
                  <c:v>-54</c:v>
                </c:pt>
                <c:pt idx="34">
                  <c:v>-53</c:v>
                </c:pt>
                <c:pt idx="35">
                  <c:v>-52</c:v>
                </c:pt>
                <c:pt idx="36">
                  <c:v>-51</c:v>
                </c:pt>
                <c:pt idx="37">
                  <c:v>-50</c:v>
                </c:pt>
                <c:pt idx="38">
                  <c:v>-49</c:v>
                </c:pt>
                <c:pt idx="39">
                  <c:v>-48</c:v>
                </c:pt>
                <c:pt idx="40">
                  <c:v>-47</c:v>
                </c:pt>
                <c:pt idx="41">
                  <c:v>-46</c:v>
                </c:pt>
                <c:pt idx="42">
                  <c:v>-45</c:v>
                </c:pt>
                <c:pt idx="43">
                  <c:v>-44</c:v>
                </c:pt>
                <c:pt idx="44">
                  <c:v>-43</c:v>
                </c:pt>
                <c:pt idx="45">
                  <c:v>-42</c:v>
                </c:pt>
                <c:pt idx="46">
                  <c:v>-41</c:v>
                </c:pt>
                <c:pt idx="47">
                  <c:v>-40</c:v>
                </c:pt>
                <c:pt idx="48">
                  <c:v>-39</c:v>
                </c:pt>
                <c:pt idx="49">
                  <c:v>-38</c:v>
                </c:pt>
                <c:pt idx="50">
                  <c:v>-37</c:v>
                </c:pt>
                <c:pt idx="51">
                  <c:v>-36</c:v>
                </c:pt>
                <c:pt idx="52">
                  <c:v>-35</c:v>
                </c:pt>
                <c:pt idx="53">
                  <c:v>-34</c:v>
                </c:pt>
                <c:pt idx="54">
                  <c:v>-33</c:v>
                </c:pt>
                <c:pt idx="55">
                  <c:v>-32</c:v>
                </c:pt>
                <c:pt idx="56">
                  <c:v>-31</c:v>
                </c:pt>
                <c:pt idx="57">
                  <c:v>-30</c:v>
                </c:pt>
                <c:pt idx="58">
                  <c:v>-29</c:v>
                </c:pt>
                <c:pt idx="59">
                  <c:v>-28</c:v>
                </c:pt>
                <c:pt idx="60">
                  <c:v>-27</c:v>
                </c:pt>
                <c:pt idx="61">
                  <c:v>-26</c:v>
                </c:pt>
                <c:pt idx="62">
                  <c:v>-25</c:v>
                </c:pt>
                <c:pt idx="63">
                  <c:v>-24</c:v>
                </c:pt>
                <c:pt idx="64">
                  <c:v>-23</c:v>
                </c:pt>
                <c:pt idx="65">
                  <c:v>-22</c:v>
                </c:pt>
                <c:pt idx="66">
                  <c:v>-21</c:v>
                </c:pt>
                <c:pt idx="67">
                  <c:v>-20</c:v>
                </c:pt>
                <c:pt idx="68">
                  <c:v>-19</c:v>
                </c:pt>
                <c:pt idx="69">
                  <c:v>-18</c:v>
                </c:pt>
                <c:pt idx="70">
                  <c:v>-17</c:v>
                </c:pt>
                <c:pt idx="71">
                  <c:v>-16</c:v>
                </c:pt>
                <c:pt idx="72">
                  <c:v>-15</c:v>
                </c:pt>
                <c:pt idx="73">
                  <c:v>-14</c:v>
                </c:pt>
                <c:pt idx="74">
                  <c:v>-13</c:v>
                </c:pt>
                <c:pt idx="75">
                  <c:v>-12</c:v>
                </c:pt>
                <c:pt idx="76">
                  <c:v>-11</c:v>
                </c:pt>
                <c:pt idx="77">
                  <c:v>-10</c:v>
                </c:pt>
                <c:pt idx="78">
                  <c:v>-9</c:v>
                </c:pt>
                <c:pt idx="79">
                  <c:v>-8</c:v>
                </c:pt>
                <c:pt idx="80">
                  <c:v>-7</c:v>
                </c:pt>
                <c:pt idx="81">
                  <c:v>-6</c:v>
                </c:pt>
                <c:pt idx="82">
                  <c:v>-5</c:v>
                </c:pt>
                <c:pt idx="83">
                  <c:v>-4</c:v>
                </c:pt>
                <c:pt idx="84">
                  <c:v>-3</c:v>
                </c:pt>
                <c:pt idx="85">
                  <c:v>-2</c:v>
                </c:pt>
                <c:pt idx="86">
                  <c:v>-1</c:v>
                </c:pt>
                <c:pt idx="87">
                  <c:v>0</c:v>
                </c:pt>
                <c:pt idx="88">
                  <c:v>1</c:v>
                </c:pt>
                <c:pt idx="89">
                  <c:v>2</c:v>
                </c:pt>
                <c:pt idx="90">
                  <c:v>3</c:v>
                </c:pt>
                <c:pt idx="91">
                  <c:v>4</c:v>
                </c:pt>
                <c:pt idx="92">
                  <c:v>5</c:v>
                </c:pt>
                <c:pt idx="93">
                  <c:v>6</c:v>
                </c:pt>
                <c:pt idx="94">
                  <c:v>7</c:v>
                </c:pt>
                <c:pt idx="95">
                  <c:v>8</c:v>
                </c:pt>
                <c:pt idx="96">
                  <c:v>9</c:v>
                </c:pt>
                <c:pt idx="97">
                  <c:v>10</c:v>
                </c:pt>
                <c:pt idx="98">
                  <c:v>11</c:v>
                </c:pt>
                <c:pt idx="99">
                  <c:v>12</c:v>
                </c:pt>
                <c:pt idx="100">
                  <c:v>13</c:v>
                </c:pt>
                <c:pt idx="101">
                  <c:v>14</c:v>
                </c:pt>
                <c:pt idx="102">
                  <c:v>15</c:v>
                </c:pt>
                <c:pt idx="103">
                  <c:v>16</c:v>
                </c:pt>
                <c:pt idx="104">
                  <c:v>17</c:v>
                </c:pt>
                <c:pt idx="105">
                  <c:v>18</c:v>
                </c:pt>
                <c:pt idx="106">
                  <c:v>19</c:v>
                </c:pt>
                <c:pt idx="107">
                  <c:v>20</c:v>
                </c:pt>
                <c:pt idx="108">
                  <c:v>21</c:v>
                </c:pt>
                <c:pt idx="109">
                  <c:v>22</c:v>
                </c:pt>
                <c:pt idx="110">
                  <c:v>23</c:v>
                </c:pt>
                <c:pt idx="111">
                  <c:v>24</c:v>
                </c:pt>
                <c:pt idx="112">
                  <c:v>25</c:v>
                </c:pt>
                <c:pt idx="113">
                  <c:v>26</c:v>
                </c:pt>
                <c:pt idx="114">
                  <c:v>27</c:v>
                </c:pt>
                <c:pt idx="115">
                  <c:v>28</c:v>
                </c:pt>
                <c:pt idx="116">
                  <c:v>29</c:v>
                </c:pt>
                <c:pt idx="117">
                  <c:v>30</c:v>
                </c:pt>
                <c:pt idx="118">
                  <c:v>31</c:v>
                </c:pt>
                <c:pt idx="119">
                  <c:v>32</c:v>
                </c:pt>
                <c:pt idx="120">
                  <c:v>33</c:v>
                </c:pt>
                <c:pt idx="121">
                  <c:v>34</c:v>
                </c:pt>
                <c:pt idx="122">
                  <c:v>35</c:v>
                </c:pt>
                <c:pt idx="123">
                  <c:v>36</c:v>
                </c:pt>
                <c:pt idx="124">
                  <c:v>37</c:v>
                </c:pt>
                <c:pt idx="125">
                  <c:v>38</c:v>
                </c:pt>
                <c:pt idx="126">
                  <c:v>39</c:v>
                </c:pt>
                <c:pt idx="127">
                  <c:v>40</c:v>
                </c:pt>
                <c:pt idx="128">
                  <c:v>41</c:v>
                </c:pt>
                <c:pt idx="129">
                  <c:v>42</c:v>
                </c:pt>
                <c:pt idx="130">
                  <c:v>43</c:v>
                </c:pt>
                <c:pt idx="131">
                  <c:v>44</c:v>
                </c:pt>
                <c:pt idx="132">
                  <c:v>45</c:v>
                </c:pt>
                <c:pt idx="133">
                  <c:v>46</c:v>
                </c:pt>
                <c:pt idx="134">
                  <c:v>47</c:v>
                </c:pt>
                <c:pt idx="135">
                  <c:v>48</c:v>
                </c:pt>
                <c:pt idx="136">
                  <c:v>49</c:v>
                </c:pt>
                <c:pt idx="137">
                  <c:v>50</c:v>
                </c:pt>
                <c:pt idx="138">
                  <c:v>51</c:v>
                </c:pt>
                <c:pt idx="139">
                  <c:v>52</c:v>
                </c:pt>
                <c:pt idx="140">
                  <c:v>53</c:v>
                </c:pt>
                <c:pt idx="141">
                  <c:v>54</c:v>
                </c:pt>
                <c:pt idx="142">
                  <c:v>55</c:v>
                </c:pt>
                <c:pt idx="143">
                  <c:v>56</c:v>
                </c:pt>
                <c:pt idx="144">
                  <c:v>57</c:v>
                </c:pt>
                <c:pt idx="145">
                  <c:v>58</c:v>
                </c:pt>
                <c:pt idx="146">
                  <c:v>59</c:v>
                </c:pt>
                <c:pt idx="147">
                  <c:v>60</c:v>
                </c:pt>
                <c:pt idx="148">
                  <c:v>61</c:v>
                </c:pt>
                <c:pt idx="149">
                  <c:v>62</c:v>
                </c:pt>
                <c:pt idx="150">
                  <c:v>63</c:v>
                </c:pt>
                <c:pt idx="151">
                  <c:v>64</c:v>
                </c:pt>
                <c:pt idx="152">
                  <c:v>65</c:v>
                </c:pt>
                <c:pt idx="153">
                  <c:v>66</c:v>
                </c:pt>
                <c:pt idx="154">
                  <c:v>67</c:v>
                </c:pt>
                <c:pt idx="155">
                  <c:v>68</c:v>
                </c:pt>
                <c:pt idx="156">
                  <c:v>69</c:v>
                </c:pt>
                <c:pt idx="157">
                  <c:v>70</c:v>
                </c:pt>
                <c:pt idx="158">
                  <c:v>71</c:v>
                </c:pt>
                <c:pt idx="159">
                  <c:v>72</c:v>
                </c:pt>
                <c:pt idx="160">
                  <c:v>73</c:v>
                </c:pt>
                <c:pt idx="161">
                  <c:v>74</c:v>
                </c:pt>
                <c:pt idx="162">
                  <c:v>75</c:v>
                </c:pt>
                <c:pt idx="163">
                  <c:v>76</c:v>
                </c:pt>
                <c:pt idx="164">
                  <c:v>77</c:v>
                </c:pt>
                <c:pt idx="165">
                  <c:v>78</c:v>
                </c:pt>
                <c:pt idx="166">
                  <c:v>79</c:v>
                </c:pt>
                <c:pt idx="167">
                  <c:v>80</c:v>
                </c:pt>
                <c:pt idx="168">
                  <c:v>81</c:v>
                </c:pt>
                <c:pt idx="169">
                  <c:v>82</c:v>
                </c:pt>
                <c:pt idx="170">
                  <c:v>83</c:v>
                </c:pt>
                <c:pt idx="171">
                  <c:v>84</c:v>
                </c:pt>
                <c:pt idx="172">
                  <c:v>85</c:v>
                </c:pt>
                <c:pt idx="173">
                  <c:v>86</c:v>
                </c:pt>
                <c:pt idx="174">
                  <c:v>87</c:v>
                </c:pt>
                <c:pt idx="175">
                  <c:v>88</c:v>
                </c:pt>
                <c:pt idx="176">
                  <c:v>89</c:v>
                </c:pt>
                <c:pt idx="177">
                  <c:v>90</c:v>
                </c:pt>
                <c:pt idx="178">
                  <c:v>91</c:v>
                </c:pt>
                <c:pt idx="179">
                  <c:v>92</c:v>
                </c:pt>
                <c:pt idx="180">
                  <c:v>93</c:v>
                </c:pt>
                <c:pt idx="181">
                  <c:v>94</c:v>
                </c:pt>
                <c:pt idx="182">
                  <c:v>95</c:v>
                </c:pt>
                <c:pt idx="183">
                  <c:v>96</c:v>
                </c:pt>
                <c:pt idx="184">
                  <c:v>97</c:v>
                </c:pt>
                <c:pt idx="185">
                  <c:v>98</c:v>
                </c:pt>
                <c:pt idx="186">
                  <c:v>99</c:v>
                </c:pt>
                <c:pt idx="187">
                  <c:v>100</c:v>
                </c:pt>
                <c:pt idx="188">
                  <c:v>101</c:v>
                </c:pt>
                <c:pt idx="189">
                  <c:v>102</c:v>
                </c:pt>
                <c:pt idx="190">
                  <c:v>103</c:v>
                </c:pt>
                <c:pt idx="191">
                  <c:v>104</c:v>
                </c:pt>
                <c:pt idx="192">
                  <c:v>105</c:v>
                </c:pt>
                <c:pt idx="193">
                  <c:v>106</c:v>
                </c:pt>
                <c:pt idx="194">
                  <c:v>107</c:v>
                </c:pt>
                <c:pt idx="195">
                  <c:v>108</c:v>
                </c:pt>
                <c:pt idx="196">
                  <c:v>109</c:v>
                </c:pt>
                <c:pt idx="197">
                  <c:v>110</c:v>
                </c:pt>
                <c:pt idx="198">
                  <c:v>111</c:v>
                </c:pt>
                <c:pt idx="199">
                  <c:v>112</c:v>
                </c:pt>
                <c:pt idx="200">
                  <c:v>113</c:v>
                </c:pt>
                <c:pt idx="201">
                  <c:v>114</c:v>
                </c:pt>
                <c:pt idx="202">
                  <c:v>115</c:v>
                </c:pt>
                <c:pt idx="203">
                  <c:v>116</c:v>
                </c:pt>
                <c:pt idx="204">
                  <c:v>117</c:v>
                </c:pt>
                <c:pt idx="205">
                  <c:v>118</c:v>
                </c:pt>
                <c:pt idx="206">
                  <c:v>119</c:v>
                </c:pt>
                <c:pt idx="207">
                  <c:v>120</c:v>
                </c:pt>
                <c:pt idx="208">
                  <c:v>121</c:v>
                </c:pt>
                <c:pt idx="209">
                  <c:v>122</c:v>
                </c:pt>
                <c:pt idx="210">
                  <c:v>123</c:v>
                </c:pt>
                <c:pt idx="211">
                  <c:v>124</c:v>
                </c:pt>
                <c:pt idx="212">
                  <c:v>125</c:v>
                </c:pt>
                <c:pt idx="213">
                  <c:v>126</c:v>
                </c:pt>
                <c:pt idx="214">
                  <c:v>127</c:v>
                </c:pt>
                <c:pt idx="215">
                  <c:v>128</c:v>
                </c:pt>
                <c:pt idx="216">
                  <c:v>129</c:v>
                </c:pt>
                <c:pt idx="217">
                  <c:v>130</c:v>
                </c:pt>
                <c:pt idx="218">
                  <c:v>131</c:v>
                </c:pt>
                <c:pt idx="219">
                  <c:v>132</c:v>
                </c:pt>
                <c:pt idx="220">
                  <c:v>133</c:v>
                </c:pt>
                <c:pt idx="221">
                  <c:v>134</c:v>
                </c:pt>
                <c:pt idx="222">
                  <c:v>135</c:v>
                </c:pt>
                <c:pt idx="223">
                  <c:v>136</c:v>
                </c:pt>
                <c:pt idx="224">
                  <c:v>137</c:v>
                </c:pt>
                <c:pt idx="225">
                  <c:v>138</c:v>
                </c:pt>
                <c:pt idx="226">
                  <c:v>139</c:v>
                </c:pt>
                <c:pt idx="227">
                  <c:v>140</c:v>
                </c:pt>
                <c:pt idx="228">
                  <c:v>141</c:v>
                </c:pt>
                <c:pt idx="229">
                  <c:v>142</c:v>
                </c:pt>
                <c:pt idx="230">
                  <c:v>143</c:v>
                </c:pt>
                <c:pt idx="231">
                  <c:v>144</c:v>
                </c:pt>
                <c:pt idx="232">
                  <c:v>145</c:v>
                </c:pt>
                <c:pt idx="233">
                  <c:v>146</c:v>
                </c:pt>
                <c:pt idx="234">
                  <c:v>147</c:v>
                </c:pt>
                <c:pt idx="235">
                  <c:v>148</c:v>
                </c:pt>
                <c:pt idx="236">
                  <c:v>149</c:v>
                </c:pt>
                <c:pt idx="237">
                  <c:v>150</c:v>
                </c:pt>
                <c:pt idx="238">
                  <c:v>151</c:v>
                </c:pt>
                <c:pt idx="239">
                  <c:v>152</c:v>
                </c:pt>
                <c:pt idx="240">
                  <c:v>153</c:v>
                </c:pt>
                <c:pt idx="241">
                  <c:v>154</c:v>
                </c:pt>
                <c:pt idx="242">
                  <c:v>155</c:v>
                </c:pt>
                <c:pt idx="243">
                  <c:v>156</c:v>
                </c:pt>
                <c:pt idx="244">
                  <c:v>157</c:v>
                </c:pt>
                <c:pt idx="245">
                  <c:v>158</c:v>
                </c:pt>
                <c:pt idx="246">
                  <c:v>159</c:v>
                </c:pt>
                <c:pt idx="247">
                  <c:v>160</c:v>
                </c:pt>
                <c:pt idx="248">
                  <c:v>161</c:v>
                </c:pt>
                <c:pt idx="249">
                  <c:v>162</c:v>
                </c:pt>
                <c:pt idx="250">
                  <c:v>163</c:v>
                </c:pt>
                <c:pt idx="251">
                  <c:v>164</c:v>
                </c:pt>
                <c:pt idx="252">
                  <c:v>165</c:v>
                </c:pt>
                <c:pt idx="253">
                  <c:v>166</c:v>
                </c:pt>
                <c:pt idx="254">
                  <c:v>167</c:v>
                </c:pt>
                <c:pt idx="255">
                  <c:v>168</c:v>
                </c:pt>
                <c:pt idx="256">
                  <c:v>169</c:v>
                </c:pt>
                <c:pt idx="257">
                  <c:v>170</c:v>
                </c:pt>
                <c:pt idx="258">
                  <c:v>171</c:v>
                </c:pt>
                <c:pt idx="259">
                  <c:v>172</c:v>
                </c:pt>
                <c:pt idx="260">
                  <c:v>173</c:v>
                </c:pt>
                <c:pt idx="261">
                  <c:v>174</c:v>
                </c:pt>
                <c:pt idx="262">
                  <c:v>175</c:v>
                </c:pt>
                <c:pt idx="263">
                  <c:v>176</c:v>
                </c:pt>
                <c:pt idx="264">
                  <c:v>177</c:v>
                </c:pt>
                <c:pt idx="265">
                  <c:v>178</c:v>
                </c:pt>
                <c:pt idx="266">
                  <c:v>179</c:v>
                </c:pt>
                <c:pt idx="267">
                  <c:v>180</c:v>
                </c:pt>
                <c:pt idx="268">
                  <c:v>181</c:v>
                </c:pt>
                <c:pt idx="269">
                  <c:v>182</c:v>
                </c:pt>
                <c:pt idx="270">
                  <c:v>183</c:v>
                </c:pt>
                <c:pt idx="271">
                  <c:v>184</c:v>
                </c:pt>
                <c:pt idx="272">
                  <c:v>185</c:v>
                </c:pt>
                <c:pt idx="273">
                  <c:v>186</c:v>
                </c:pt>
                <c:pt idx="274">
                  <c:v>187</c:v>
                </c:pt>
                <c:pt idx="275">
                  <c:v>188</c:v>
                </c:pt>
                <c:pt idx="276">
                  <c:v>189</c:v>
                </c:pt>
                <c:pt idx="277">
                  <c:v>190</c:v>
                </c:pt>
                <c:pt idx="278">
                  <c:v>191</c:v>
                </c:pt>
                <c:pt idx="279">
                  <c:v>192</c:v>
                </c:pt>
                <c:pt idx="280">
                  <c:v>193</c:v>
                </c:pt>
                <c:pt idx="281">
                  <c:v>194</c:v>
                </c:pt>
                <c:pt idx="282">
                  <c:v>195</c:v>
                </c:pt>
                <c:pt idx="283">
                  <c:v>196</c:v>
                </c:pt>
                <c:pt idx="284">
                  <c:v>197</c:v>
                </c:pt>
                <c:pt idx="285">
                  <c:v>198</c:v>
                </c:pt>
                <c:pt idx="286">
                  <c:v>199</c:v>
                </c:pt>
                <c:pt idx="287">
                  <c:v>200</c:v>
                </c:pt>
                <c:pt idx="288">
                  <c:v>201</c:v>
                </c:pt>
                <c:pt idx="289">
                  <c:v>202</c:v>
                </c:pt>
                <c:pt idx="290">
                  <c:v>203</c:v>
                </c:pt>
                <c:pt idx="291">
                  <c:v>204</c:v>
                </c:pt>
                <c:pt idx="292">
                  <c:v>205</c:v>
                </c:pt>
                <c:pt idx="293">
                  <c:v>206</c:v>
                </c:pt>
                <c:pt idx="294">
                  <c:v>207</c:v>
                </c:pt>
                <c:pt idx="295">
                  <c:v>208</c:v>
                </c:pt>
                <c:pt idx="296">
                  <c:v>209</c:v>
                </c:pt>
                <c:pt idx="297">
                  <c:v>210</c:v>
                </c:pt>
                <c:pt idx="298">
                  <c:v>211</c:v>
                </c:pt>
                <c:pt idx="299">
                  <c:v>212</c:v>
                </c:pt>
                <c:pt idx="300">
                  <c:v>213</c:v>
                </c:pt>
                <c:pt idx="301">
                  <c:v>214</c:v>
                </c:pt>
                <c:pt idx="302">
                  <c:v>215</c:v>
                </c:pt>
                <c:pt idx="303">
                  <c:v>216</c:v>
                </c:pt>
                <c:pt idx="304">
                  <c:v>217</c:v>
                </c:pt>
                <c:pt idx="305">
                  <c:v>218</c:v>
                </c:pt>
                <c:pt idx="306">
                  <c:v>219</c:v>
                </c:pt>
                <c:pt idx="307">
                  <c:v>220</c:v>
                </c:pt>
                <c:pt idx="308">
                  <c:v>221</c:v>
                </c:pt>
                <c:pt idx="309">
                  <c:v>222</c:v>
                </c:pt>
                <c:pt idx="310">
                  <c:v>223</c:v>
                </c:pt>
                <c:pt idx="311">
                  <c:v>224</c:v>
                </c:pt>
                <c:pt idx="312">
                  <c:v>225</c:v>
                </c:pt>
                <c:pt idx="313">
                  <c:v>226</c:v>
                </c:pt>
                <c:pt idx="314">
                  <c:v>227</c:v>
                </c:pt>
                <c:pt idx="315">
                  <c:v>228</c:v>
                </c:pt>
                <c:pt idx="316">
                  <c:v>229</c:v>
                </c:pt>
              </c:numCache>
            </c:numRef>
          </c:xVal>
          <c:yVal>
            <c:numRef>
              <c:f>'Milk Volume'!$P$8:$P$324</c:f>
              <c:numCache>
                <c:formatCode>General</c:formatCode>
                <c:ptCount val="317"/>
                <c:pt idx="0">
                  <c:v>1237.5999999999999</c:v>
                </c:pt>
                <c:pt idx="1">
                  <c:v>1371.1</c:v>
                </c:pt>
                <c:pt idx="2">
                  <c:v>1371.1</c:v>
                </c:pt>
                <c:pt idx="3">
                  <c:v>940.2</c:v>
                </c:pt>
                <c:pt idx="4">
                  <c:v>1175.2</c:v>
                </c:pt>
                <c:pt idx="5">
                  <c:v>1016.5</c:v>
                </c:pt>
                <c:pt idx="6">
                  <c:v>1285.8</c:v>
                </c:pt>
                <c:pt idx="7">
                  <c:v>1563.7</c:v>
                </c:pt>
                <c:pt idx="8">
                  <c:v>1823.2</c:v>
                </c:pt>
                <c:pt idx="9">
                  <c:v>2182.6999999999998</c:v>
                </c:pt>
                <c:pt idx="10">
                  <c:v>2053.6</c:v>
                </c:pt>
                <c:pt idx="11">
                  <c:v>2769</c:v>
                </c:pt>
                <c:pt idx="12">
                  <c:v>2769</c:v>
                </c:pt>
                <c:pt idx="13">
                  <c:v>3708.5</c:v>
                </c:pt>
                <c:pt idx="14">
                  <c:v>3949.2</c:v>
                </c:pt>
                <c:pt idx="15">
                  <c:v>4310.2</c:v>
                </c:pt>
                <c:pt idx="16">
                  <c:v>4535.5</c:v>
                </c:pt>
                <c:pt idx="17">
                  <c:v>4866.5</c:v>
                </c:pt>
                <c:pt idx="18">
                  <c:v>4378.6000000000004</c:v>
                </c:pt>
                <c:pt idx="19">
                  <c:v>5620.2</c:v>
                </c:pt>
                <c:pt idx="20">
                  <c:v>5735.7</c:v>
                </c:pt>
                <c:pt idx="21">
                  <c:v>6131.2</c:v>
                </c:pt>
                <c:pt idx="22">
                  <c:v>6268.5</c:v>
                </c:pt>
                <c:pt idx="23">
                  <c:v>6608.5</c:v>
                </c:pt>
                <c:pt idx="24">
                  <c:v>7983</c:v>
                </c:pt>
                <c:pt idx="25">
                  <c:v>7140.3</c:v>
                </c:pt>
                <c:pt idx="26">
                  <c:v>7406</c:v>
                </c:pt>
                <c:pt idx="27">
                  <c:v>7466.3</c:v>
                </c:pt>
                <c:pt idx="28">
                  <c:v>8618.5</c:v>
                </c:pt>
                <c:pt idx="29">
                  <c:v>8946</c:v>
                </c:pt>
                <c:pt idx="30">
                  <c:v>8926.5</c:v>
                </c:pt>
                <c:pt idx="31">
                  <c:v>8292.5</c:v>
                </c:pt>
                <c:pt idx="32">
                  <c:v>9415.5</c:v>
                </c:pt>
                <c:pt idx="33">
                  <c:v>8678.2999999999993</c:v>
                </c:pt>
                <c:pt idx="34">
                  <c:v>8828</c:v>
                </c:pt>
                <c:pt idx="35">
                  <c:v>9256.7000000000007</c:v>
                </c:pt>
                <c:pt idx="36">
                  <c:v>9118.2999999999993</c:v>
                </c:pt>
                <c:pt idx="37">
                  <c:v>9632</c:v>
                </c:pt>
                <c:pt idx="38">
                  <c:v>9466</c:v>
                </c:pt>
                <c:pt idx="39">
                  <c:v>9846</c:v>
                </c:pt>
                <c:pt idx="40">
                  <c:v>9809.2999999999993</c:v>
                </c:pt>
                <c:pt idx="41">
                  <c:v>10127.299999999999</c:v>
                </c:pt>
                <c:pt idx="42">
                  <c:v>9640.2999999999993</c:v>
                </c:pt>
                <c:pt idx="43">
                  <c:v>10144.299999999999</c:v>
                </c:pt>
                <c:pt idx="44">
                  <c:v>10481.299999999999</c:v>
                </c:pt>
                <c:pt idx="45">
                  <c:v>10479</c:v>
                </c:pt>
                <c:pt idx="46">
                  <c:v>10582.3</c:v>
                </c:pt>
                <c:pt idx="47">
                  <c:v>10469</c:v>
                </c:pt>
                <c:pt idx="48">
                  <c:v>10704.7</c:v>
                </c:pt>
                <c:pt idx="49">
                  <c:v>10878.7</c:v>
                </c:pt>
                <c:pt idx="50">
                  <c:v>10864.7</c:v>
                </c:pt>
                <c:pt idx="51">
                  <c:v>11287</c:v>
                </c:pt>
                <c:pt idx="52">
                  <c:v>11355.3</c:v>
                </c:pt>
                <c:pt idx="53">
                  <c:v>11384.3</c:v>
                </c:pt>
                <c:pt idx="54">
                  <c:v>11704</c:v>
                </c:pt>
                <c:pt idx="55">
                  <c:v>11766.7</c:v>
                </c:pt>
                <c:pt idx="56">
                  <c:v>11945.7</c:v>
                </c:pt>
                <c:pt idx="57">
                  <c:v>11896.3</c:v>
                </c:pt>
                <c:pt idx="58">
                  <c:v>12196</c:v>
                </c:pt>
                <c:pt idx="59">
                  <c:v>12356.3</c:v>
                </c:pt>
                <c:pt idx="60">
                  <c:v>12601</c:v>
                </c:pt>
                <c:pt idx="61">
                  <c:v>12778.3</c:v>
                </c:pt>
                <c:pt idx="62">
                  <c:v>12950</c:v>
                </c:pt>
                <c:pt idx="63">
                  <c:v>13069.3</c:v>
                </c:pt>
                <c:pt idx="64">
                  <c:v>13085</c:v>
                </c:pt>
                <c:pt idx="65">
                  <c:v>13219</c:v>
                </c:pt>
                <c:pt idx="66">
                  <c:v>13435.3</c:v>
                </c:pt>
                <c:pt idx="67">
                  <c:v>12971.3</c:v>
                </c:pt>
                <c:pt idx="68">
                  <c:v>13445.3</c:v>
                </c:pt>
                <c:pt idx="69">
                  <c:v>13212</c:v>
                </c:pt>
                <c:pt idx="70">
                  <c:v>13791.7</c:v>
                </c:pt>
                <c:pt idx="71">
                  <c:v>13417.3</c:v>
                </c:pt>
                <c:pt idx="72">
                  <c:v>13353.7</c:v>
                </c:pt>
                <c:pt idx="73">
                  <c:v>13196</c:v>
                </c:pt>
                <c:pt idx="74">
                  <c:v>13472.7</c:v>
                </c:pt>
                <c:pt idx="75">
                  <c:v>13141</c:v>
                </c:pt>
                <c:pt idx="76">
                  <c:v>13499</c:v>
                </c:pt>
                <c:pt idx="77">
                  <c:v>13701.3</c:v>
                </c:pt>
                <c:pt idx="78">
                  <c:v>13887</c:v>
                </c:pt>
                <c:pt idx="79">
                  <c:v>13628.3</c:v>
                </c:pt>
                <c:pt idx="80">
                  <c:v>14023.7</c:v>
                </c:pt>
                <c:pt idx="81">
                  <c:v>14053</c:v>
                </c:pt>
                <c:pt idx="82">
                  <c:v>14092.7</c:v>
                </c:pt>
                <c:pt idx="83">
                  <c:v>14207.7</c:v>
                </c:pt>
                <c:pt idx="84">
                  <c:v>14271</c:v>
                </c:pt>
                <c:pt idx="85">
                  <c:v>14362.3</c:v>
                </c:pt>
                <c:pt idx="86">
                  <c:v>14219.7</c:v>
                </c:pt>
                <c:pt idx="87">
                  <c:v>14660</c:v>
                </c:pt>
                <c:pt idx="88">
                  <c:v>13810.7</c:v>
                </c:pt>
                <c:pt idx="89">
                  <c:v>14154</c:v>
                </c:pt>
                <c:pt idx="90">
                  <c:v>14296</c:v>
                </c:pt>
                <c:pt idx="91">
                  <c:v>14221.7</c:v>
                </c:pt>
                <c:pt idx="92">
                  <c:v>14131</c:v>
                </c:pt>
                <c:pt idx="93">
                  <c:v>14282</c:v>
                </c:pt>
                <c:pt idx="94">
                  <c:v>14164.3</c:v>
                </c:pt>
                <c:pt idx="95">
                  <c:v>14119.7</c:v>
                </c:pt>
                <c:pt idx="96">
                  <c:v>14058</c:v>
                </c:pt>
                <c:pt idx="97">
                  <c:v>13928</c:v>
                </c:pt>
                <c:pt idx="98">
                  <c:v>13715.7</c:v>
                </c:pt>
                <c:pt idx="99">
                  <c:v>13883</c:v>
                </c:pt>
                <c:pt idx="100">
                  <c:v>13557</c:v>
                </c:pt>
                <c:pt idx="101">
                  <c:v>13722.7</c:v>
                </c:pt>
                <c:pt idx="102">
                  <c:v>13586.3</c:v>
                </c:pt>
                <c:pt idx="103">
                  <c:v>13963</c:v>
                </c:pt>
                <c:pt idx="104">
                  <c:v>14057.3</c:v>
                </c:pt>
                <c:pt idx="105">
                  <c:v>13749.7</c:v>
                </c:pt>
                <c:pt idx="106">
                  <c:v>13659.7</c:v>
                </c:pt>
                <c:pt idx="107">
                  <c:v>13825.7</c:v>
                </c:pt>
                <c:pt idx="108">
                  <c:v>13844</c:v>
                </c:pt>
                <c:pt idx="109">
                  <c:v>13644.7</c:v>
                </c:pt>
                <c:pt idx="110">
                  <c:v>13642.7</c:v>
                </c:pt>
                <c:pt idx="111">
                  <c:v>13646.7</c:v>
                </c:pt>
                <c:pt idx="112">
                  <c:v>13470.3</c:v>
                </c:pt>
                <c:pt idx="113">
                  <c:v>13503.7</c:v>
                </c:pt>
                <c:pt idx="114">
                  <c:v>13146.3</c:v>
                </c:pt>
                <c:pt idx="115">
                  <c:v>13457.7</c:v>
                </c:pt>
                <c:pt idx="116">
                  <c:v>13061.3</c:v>
                </c:pt>
                <c:pt idx="117">
                  <c:v>13083</c:v>
                </c:pt>
                <c:pt idx="118">
                  <c:v>13109.3</c:v>
                </c:pt>
                <c:pt idx="119">
                  <c:v>12785.3</c:v>
                </c:pt>
                <c:pt idx="120">
                  <c:v>12335.3</c:v>
                </c:pt>
                <c:pt idx="121">
                  <c:v>12792.7</c:v>
                </c:pt>
                <c:pt idx="122">
                  <c:v>12736</c:v>
                </c:pt>
                <c:pt idx="123">
                  <c:v>13259.3</c:v>
                </c:pt>
                <c:pt idx="124">
                  <c:v>12976.3</c:v>
                </c:pt>
                <c:pt idx="125">
                  <c:v>12970.3</c:v>
                </c:pt>
                <c:pt idx="126">
                  <c:v>12916.3</c:v>
                </c:pt>
                <c:pt idx="127">
                  <c:v>12712</c:v>
                </c:pt>
                <c:pt idx="128">
                  <c:v>12801</c:v>
                </c:pt>
                <c:pt idx="129">
                  <c:v>12631.7</c:v>
                </c:pt>
                <c:pt idx="130">
                  <c:v>12310.7</c:v>
                </c:pt>
                <c:pt idx="131">
                  <c:v>12329.7</c:v>
                </c:pt>
                <c:pt idx="132">
                  <c:v>12512.7</c:v>
                </c:pt>
                <c:pt idx="133">
                  <c:v>12364.7</c:v>
                </c:pt>
                <c:pt idx="134">
                  <c:v>12038.7</c:v>
                </c:pt>
                <c:pt idx="135">
                  <c:v>12074</c:v>
                </c:pt>
                <c:pt idx="136">
                  <c:v>12444</c:v>
                </c:pt>
                <c:pt idx="137">
                  <c:v>11845.5</c:v>
                </c:pt>
                <c:pt idx="138">
                  <c:v>12096</c:v>
                </c:pt>
                <c:pt idx="139">
                  <c:v>11998.7</c:v>
                </c:pt>
                <c:pt idx="140">
                  <c:v>12140</c:v>
                </c:pt>
                <c:pt idx="141">
                  <c:v>12050.3</c:v>
                </c:pt>
                <c:pt idx="142">
                  <c:v>12217.7</c:v>
                </c:pt>
                <c:pt idx="143">
                  <c:v>12336.7</c:v>
                </c:pt>
                <c:pt idx="144">
                  <c:v>12025.3</c:v>
                </c:pt>
                <c:pt idx="145">
                  <c:v>12253.7</c:v>
                </c:pt>
                <c:pt idx="146">
                  <c:v>12006.3</c:v>
                </c:pt>
                <c:pt idx="147">
                  <c:v>11855.3</c:v>
                </c:pt>
                <c:pt idx="148">
                  <c:v>11763</c:v>
                </c:pt>
                <c:pt idx="149">
                  <c:v>11797</c:v>
                </c:pt>
                <c:pt idx="150">
                  <c:v>11885.7</c:v>
                </c:pt>
                <c:pt idx="151">
                  <c:v>11929</c:v>
                </c:pt>
                <c:pt idx="152">
                  <c:v>12124.7</c:v>
                </c:pt>
                <c:pt idx="153">
                  <c:v>11997.7</c:v>
                </c:pt>
                <c:pt idx="154">
                  <c:v>12037.7</c:v>
                </c:pt>
                <c:pt idx="155">
                  <c:v>12446.7</c:v>
                </c:pt>
                <c:pt idx="156">
                  <c:v>11762.3</c:v>
                </c:pt>
                <c:pt idx="157">
                  <c:v>11942.7</c:v>
                </c:pt>
                <c:pt idx="158">
                  <c:v>12010</c:v>
                </c:pt>
                <c:pt idx="159">
                  <c:v>11491.7</c:v>
                </c:pt>
                <c:pt idx="160">
                  <c:v>11729.3</c:v>
                </c:pt>
                <c:pt idx="161">
                  <c:v>11733.3</c:v>
                </c:pt>
                <c:pt idx="162">
                  <c:v>12029.7</c:v>
                </c:pt>
                <c:pt idx="163">
                  <c:v>11707</c:v>
                </c:pt>
                <c:pt idx="164">
                  <c:v>11968</c:v>
                </c:pt>
                <c:pt idx="165">
                  <c:v>11987.7</c:v>
                </c:pt>
                <c:pt idx="166">
                  <c:v>11656</c:v>
                </c:pt>
                <c:pt idx="167">
                  <c:v>12048.7</c:v>
                </c:pt>
                <c:pt idx="168">
                  <c:v>11578</c:v>
                </c:pt>
                <c:pt idx="169">
                  <c:v>11872.3</c:v>
                </c:pt>
                <c:pt idx="170">
                  <c:v>11794.7</c:v>
                </c:pt>
                <c:pt idx="171">
                  <c:v>11667.3</c:v>
                </c:pt>
                <c:pt idx="172">
                  <c:v>11508</c:v>
                </c:pt>
                <c:pt idx="173">
                  <c:v>11597.7</c:v>
                </c:pt>
                <c:pt idx="174">
                  <c:v>11172</c:v>
                </c:pt>
                <c:pt idx="175">
                  <c:v>11161</c:v>
                </c:pt>
                <c:pt idx="176">
                  <c:v>10634.3</c:v>
                </c:pt>
                <c:pt idx="177">
                  <c:v>11467</c:v>
                </c:pt>
                <c:pt idx="178">
                  <c:v>10773</c:v>
                </c:pt>
                <c:pt idx="179">
                  <c:v>10803.7</c:v>
                </c:pt>
                <c:pt idx="180">
                  <c:v>10531.3</c:v>
                </c:pt>
                <c:pt idx="181">
                  <c:v>10784.7</c:v>
                </c:pt>
                <c:pt idx="182">
                  <c:v>10756</c:v>
                </c:pt>
                <c:pt idx="183">
                  <c:v>10710.7</c:v>
                </c:pt>
                <c:pt idx="184">
                  <c:v>10646.3</c:v>
                </c:pt>
                <c:pt idx="185">
                  <c:v>10562</c:v>
                </c:pt>
                <c:pt idx="186">
                  <c:v>10442.700000000001</c:v>
                </c:pt>
                <c:pt idx="187">
                  <c:v>10536.3</c:v>
                </c:pt>
                <c:pt idx="188">
                  <c:v>10635.3</c:v>
                </c:pt>
                <c:pt idx="189">
                  <c:v>10464.700000000001</c:v>
                </c:pt>
                <c:pt idx="190">
                  <c:v>10182.700000000001</c:v>
                </c:pt>
                <c:pt idx="191">
                  <c:v>10141.299999999999</c:v>
                </c:pt>
                <c:pt idx="192">
                  <c:v>9952.2999999999993</c:v>
                </c:pt>
                <c:pt idx="193">
                  <c:v>9643</c:v>
                </c:pt>
                <c:pt idx="194">
                  <c:v>9868</c:v>
                </c:pt>
                <c:pt idx="195">
                  <c:v>9721.2999999999993</c:v>
                </c:pt>
                <c:pt idx="196">
                  <c:v>10088.299999999999</c:v>
                </c:pt>
                <c:pt idx="197">
                  <c:v>9773</c:v>
                </c:pt>
                <c:pt idx="198">
                  <c:v>9572.2999999999993</c:v>
                </c:pt>
                <c:pt idx="199">
                  <c:v>9612.2999999999993</c:v>
                </c:pt>
                <c:pt idx="200">
                  <c:v>9556.7000000000007</c:v>
                </c:pt>
                <c:pt idx="201">
                  <c:v>9102</c:v>
                </c:pt>
                <c:pt idx="202">
                  <c:v>9113.7000000000007</c:v>
                </c:pt>
                <c:pt idx="203">
                  <c:v>9253.2999999999993</c:v>
                </c:pt>
                <c:pt idx="204">
                  <c:v>9156.7000000000007</c:v>
                </c:pt>
                <c:pt idx="205">
                  <c:v>9312.7000000000007</c:v>
                </c:pt>
                <c:pt idx="206">
                  <c:v>9441.2999999999993</c:v>
                </c:pt>
                <c:pt idx="207">
                  <c:v>9366</c:v>
                </c:pt>
                <c:pt idx="208">
                  <c:v>9256.2999999999993</c:v>
                </c:pt>
                <c:pt idx="209">
                  <c:v>8986.7000000000007</c:v>
                </c:pt>
                <c:pt idx="210">
                  <c:v>9016.7000000000007</c:v>
                </c:pt>
                <c:pt idx="211">
                  <c:v>9100</c:v>
                </c:pt>
                <c:pt idx="212">
                  <c:v>8895</c:v>
                </c:pt>
                <c:pt idx="213">
                  <c:v>8651.2999999999993</c:v>
                </c:pt>
                <c:pt idx="214">
                  <c:v>8491.2999999999993</c:v>
                </c:pt>
                <c:pt idx="215">
                  <c:v>8636.2999999999993</c:v>
                </c:pt>
                <c:pt idx="216">
                  <c:v>8828.2999999999993</c:v>
                </c:pt>
                <c:pt idx="217">
                  <c:v>8876</c:v>
                </c:pt>
                <c:pt idx="218">
                  <c:v>8945.2999999999993</c:v>
                </c:pt>
                <c:pt idx="219">
                  <c:v>8961.2999999999993</c:v>
                </c:pt>
                <c:pt idx="220">
                  <c:v>9029.2999999999993</c:v>
                </c:pt>
                <c:pt idx="221">
                  <c:v>8696.2999999999993</c:v>
                </c:pt>
                <c:pt idx="222">
                  <c:v>8545.7000000000007</c:v>
                </c:pt>
                <c:pt idx="223">
                  <c:v>8291.7000000000007</c:v>
                </c:pt>
                <c:pt idx="224">
                  <c:v>8118.3</c:v>
                </c:pt>
                <c:pt idx="225">
                  <c:v>8175.7</c:v>
                </c:pt>
                <c:pt idx="226">
                  <c:v>8303.2999999999993</c:v>
                </c:pt>
                <c:pt idx="227">
                  <c:v>8174</c:v>
                </c:pt>
                <c:pt idx="228">
                  <c:v>8083</c:v>
                </c:pt>
                <c:pt idx="229">
                  <c:v>8188.3</c:v>
                </c:pt>
                <c:pt idx="230">
                  <c:v>8094</c:v>
                </c:pt>
                <c:pt idx="231">
                  <c:v>8064</c:v>
                </c:pt>
                <c:pt idx="232">
                  <c:v>7897.3</c:v>
                </c:pt>
                <c:pt idx="233">
                  <c:v>8005</c:v>
                </c:pt>
                <c:pt idx="234">
                  <c:v>7863</c:v>
                </c:pt>
                <c:pt idx="235">
                  <c:v>7981</c:v>
                </c:pt>
                <c:pt idx="236">
                  <c:v>7877.7</c:v>
                </c:pt>
                <c:pt idx="237">
                  <c:v>7860.7</c:v>
                </c:pt>
                <c:pt idx="238">
                  <c:v>7659.3</c:v>
                </c:pt>
                <c:pt idx="239">
                  <c:v>7956</c:v>
                </c:pt>
                <c:pt idx="240">
                  <c:v>7711.3</c:v>
                </c:pt>
                <c:pt idx="241">
                  <c:v>7786.3</c:v>
                </c:pt>
                <c:pt idx="242">
                  <c:v>7882</c:v>
                </c:pt>
                <c:pt idx="243">
                  <c:v>7617.3</c:v>
                </c:pt>
                <c:pt idx="244">
                  <c:v>7778.7</c:v>
                </c:pt>
                <c:pt idx="245">
                  <c:v>7715.3</c:v>
                </c:pt>
                <c:pt idx="246">
                  <c:v>7737.7</c:v>
                </c:pt>
                <c:pt idx="247">
                  <c:v>7659.7</c:v>
                </c:pt>
                <c:pt idx="248">
                  <c:v>7648.5</c:v>
                </c:pt>
                <c:pt idx="249">
                  <c:v>7615.2</c:v>
                </c:pt>
                <c:pt idx="250">
                  <c:v>7221</c:v>
                </c:pt>
                <c:pt idx="251">
                  <c:v>7442</c:v>
                </c:pt>
                <c:pt idx="252">
                  <c:v>7376.7</c:v>
                </c:pt>
                <c:pt idx="253">
                  <c:v>7627.3</c:v>
                </c:pt>
                <c:pt idx="254">
                  <c:v>7723</c:v>
                </c:pt>
                <c:pt idx="255">
                  <c:v>7704</c:v>
                </c:pt>
                <c:pt idx="256">
                  <c:v>7631</c:v>
                </c:pt>
                <c:pt idx="257">
                  <c:v>7725.3</c:v>
                </c:pt>
                <c:pt idx="258">
                  <c:v>7853.3</c:v>
                </c:pt>
                <c:pt idx="259">
                  <c:v>7923</c:v>
                </c:pt>
                <c:pt idx="260">
                  <c:v>7738</c:v>
                </c:pt>
                <c:pt idx="261">
                  <c:v>7975.7</c:v>
                </c:pt>
                <c:pt idx="262">
                  <c:v>7702.7</c:v>
                </c:pt>
                <c:pt idx="263">
                  <c:v>7694.3</c:v>
                </c:pt>
                <c:pt idx="264">
                  <c:v>7630.3</c:v>
                </c:pt>
                <c:pt idx="265">
                  <c:v>7736.3</c:v>
                </c:pt>
                <c:pt idx="266">
                  <c:v>7780.3</c:v>
                </c:pt>
                <c:pt idx="267">
                  <c:v>7798.3</c:v>
                </c:pt>
                <c:pt idx="268">
                  <c:v>7774</c:v>
                </c:pt>
                <c:pt idx="269">
                  <c:v>7822</c:v>
                </c:pt>
                <c:pt idx="270">
                  <c:v>7607.7</c:v>
                </c:pt>
                <c:pt idx="271">
                  <c:v>7817.3</c:v>
                </c:pt>
                <c:pt idx="272">
                  <c:v>7665.3</c:v>
                </c:pt>
                <c:pt idx="273">
                  <c:v>7686.7</c:v>
                </c:pt>
                <c:pt idx="274">
                  <c:v>7635.7</c:v>
                </c:pt>
                <c:pt idx="275">
                  <c:v>7572</c:v>
                </c:pt>
                <c:pt idx="276">
                  <c:v>7593.3</c:v>
                </c:pt>
                <c:pt idx="277">
                  <c:v>7591.7</c:v>
                </c:pt>
                <c:pt idx="278">
                  <c:v>7401.3</c:v>
                </c:pt>
                <c:pt idx="279">
                  <c:v>7346.3</c:v>
                </c:pt>
                <c:pt idx="280">
                  <c:v>7494</c:v>
                </c:pt>
                <c:pt idx="281">
                  <c:v>7625</c:v>
                </c:pt>
                <c:pt idx="282">
                  <c:v>7220.3</c:v>
                </c:pt>
                <c:pt idx="283">
                  <c:v>7275.3</c:v>
                </c:pt>
                <c:pt idx="284">
                  <c:v>7266.7</c:v>
                </c:pt>
                <c:pt idx="285">
                  <c:v>7292.3</c:v>
                </c:pt>
                <c:pt idx="286">
                  <c:v>6705.3</c:v>
                </c:pt>
                <c:pt idx="287">
                  <c:v>6662.7</c:v>
                </c:pt>
                <c:pt idx="288">
                  <c:v>6578.7</c:v>
                </c:pt>
                <c:pt idx="289">
                  <c:v>6641.7</c:v>
                </c:pt>
                <c:pt idx="290">
                  <c:v>6777.3</c:v>
                </c:pt>
                <c:pt idx="291">
                  <c:v>6663.2</c:v>
                </c:pt>
                <c:pt idx="292">
                  <c:v>7020.3</c:v>
                </c:pt>
                <c:pt idx="293">
                  <c:v>6238</c:v>
                </c:pt>
                <c:pt idx="294">
                  <c:v>6426.3</c:v>
                </c:pt>
                <c:pt idx="295">
                  <c:v>7255</c:v>
                </c:pt>
                <c:pt idx="296">
                  <c:v>5947.7</c:v>
                </c:pt>
                <c:pt idx="297">
                  <c:v>6861</c:v>
                </c:pt>
                <c:pt idx="298">
                  <c:v>5459.3</c:v>
                </c:pt>
                <c:pt idx="299">
                  <c:v>6193.2</c:v>
                </c:pt>
                <c:pt idx="300">
                  <c:v>5323.2</c:v>
                </c:pt>
                <c:pt idx="301">
                  <c:v>5501.5</c:v>
                </c:pt>
                <c:pt idx="302">
                  <c:v>4266</c:v>
                </c:pt>
                <c:pt idx="303">
                  <c:v>3340</c:v>
                </c:pt>
                <c:pt idx="304">
                  <c:v>4590.1000000000004</c:v>
                </c:pt>
                <c:pt idx="305">
                  <c:v>3854.6</c:v>
                </c:pt>
                <c:pt idx="306">
                  <c:v>3668.6</c:v>
                </c:pt>
                <c:pt idx="307">
                  <c:v>1910.1</c:v>
                </c:pt>
                <c:pt idx="308">
                  <c:v>1910.1</c:v>
                </c:pt>
                <c:pt idx="309">
                  <c:v>1529.1</c:v>
                </c:pt>
                <c:pt idx="310">
                  <c:v>1529.1</c:v>
                </c:pt>
                <c:pt idx="311">
                  <c:v>1641.6</c:v>
                </c:pt>
                <c:pt idx="312">
                  <c:v>1613.1</c:v>
                </c:pt>
                <c:pt idx="313">
                  <c:v>1613.1</c:v>
                </c:pt>
                <c:pt idx="314">
                  <c:v>1228.5999999999999</c:v>
                </c:pt>
                <c:pt idx="315">
                  <c:v>1228.5999999999999</c:v>
                </c:pt>
                <c:pt idx="316">
                  <c:v>820.6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620-4928-8E9F-52161285E480}"/>
            </c:ext>
          </c:extLst>
        </c:ser>
        <c:ser>
          <c:idx val="1"/>
          <c:order val="1"/>
          <c:tx>
            <c:v>2021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'Milk Volume'!$M$7:$M$127</c:f>
              <c:numCache>
                <c:formatCode>0.00</c:formatCode>
                <c:ptCount val="121"/>
                <c:pt idx="0">
                  <c:v>-88</c:v>
                </c:pt>
                <c:pt idx="1">
                  <c:v>-87</c:v>
                </c:pt>
                <c:pt idx="2">
                  <c:v>-86</c:v>
                </c:pt>
                <c:pt idx="3">
                  <c:v>-85</c:v>
                </c:pt>
                <c:pt idx="4">
                  <c:v>-84</c:v>
                </c:pt>
                <c:pt idx="5">
                  <c:v>-83</c:v>
                </c:pt>
                <c:pt idx="6">
                  <c:v>-82</c:v>
                </c:pt>
                <c:pt idx="7">
                  <c:v>-81</c:v>
                </c:pt>
                <c:pt idx="8">
                  <c:v>-80</c:v>
                </c:pt>
                <c:pt idx="9">
                  <c:v>-79</c:v>
                </c:pt>
                <c:pt idx="10">
                  <c:v>-78</c:v>
                </c:pt>
                <c:pt idx="11">
                  <c:v>-77</c:v>
                </c:pt>
                <c:pt idx="12">
                  <c:v>-76</c:v>
                </c:pt>
                <c:pt idx="13">
                  <c:v>-75</c:v>
                </c:pt>
                <c:pt idx="14">
                  <c:v>-74</c:v>
                </c:pt>
                <c:pt idx="15">
                  <c:v>-73</c:v>
                </c:pt>
                <c:pt idx="16">
                  <c:v>-72</c:v>
                </c:pt>
                <c:pt idx="17">
                  <c:v>-71</c:v>
                </c:pt>
                <c:pt idx="18">
                  <c:v>-70</c:v>
                </c:pt>
                <c:pt idx="19">
                  <c:v>-69</c:v>
                </c:pt>
                <c:pt idx="20">
                  <c:v>-68</c:v>
                </c:pt>
                <c:pt idx="21">
                  <c:v>-67</c:v>
                </c:pt>
                <c:pt idx="22">
                  <c:v>-66</c:v>
                </c:pt>
                <c:pt idx="23">
                  <c:v>-65</c:v>
                </c:pt>
                <c:pt idx="24">
                  <c:v>-64</c:v>
                </c:pt>
                <c:pt idx="25">
                  <c:v>-63</c:v>
                </c:pt>
                <c:pt idx="26">
                  <c:v>-62</c:v>
                </c:pt>
                <c:pt idx="27">
                  <c:v>-61</c:v>
                </c:pt>
                <c:pt idx="28">
                  <c:v>-60</c:v>
                </c:pt>
                <c:pt idx="29">
                  <c:v>-59</c:v>
                </c:pt>
                <c:pt idx="30">
                  <c:v>-58</c:v>
                </c:pt>
                <c:pt idx="31">
                  <c:v>-57</c:v>
                </c:pt>
                <c:pt idx="32">
                  <c:v>-56</c:v>
                </c:pt>
                <c:pt idx="33">
                  <c:v>-55</c:v>
                </c:pt>
                <c:pt idx="34">
                  <c:v>-54</c:v>
                </c:pt>
                <c:pt idx="35">
                  <c:v>-53</c:v>
                </c:pt>
                <c:pt idx="36">
                  <c:v>-52</c:v>
                </c:pt>
                <c:pt idx="37">
                  <c:v>-51</c:v>
                </c:pt>
                <c:pt idx="38">
                  <c:v>-50</c:v>
                </c:pt>
                <c:pt idx="39">
                  <c:v>-49</c:v>
                </c:pt>
                <c:pt idx="40">
                  <c:v>-48</c:v>
                </c:pt>
                <c:pt idx="41">
                  <c:v>-47</c:v>
                </c:pt>
                <c:pt idx="42">
                  <c:v>-46</c:v>
                </c:pt>
                <c:pt idx="43">
                  <c:v>-45</c:v>
                </c:pt>
                <c:pt idx="44">
                  <c:v>-44</c:v>
                </c:pt>
                <c:pt idx="45">
                  <c:v>-43</c:v>
                </c:pt>
                <c:pt idx="46">
                  <c:v>-42</c:v>
                </c:pt>
                <c:pt idx="47">
                  <c:v>-41</c:v>
                </c:pt>
                <c:pt idx="48">
                  <c:v>-40</c:v>
                </c:pt>
                <c:pt idx="49">
                  <c:v>-39</c:v>
                </c:pt>
                <c:pt idx="50">
                  <c:v>-38</c:v>
                </c:pt>
                <c:pt idx="51">
                  <c:v>-37</c:v>
                </c:pt>
                <c:pt idx="52">
                  <c:v>-36</c:v>
                </c:pt>
                <c:pt idx="53">
                  <c:v>-35</c:v>
                </c:pt>
                <c:pt idx="54">
                  <c:v>-34</c:v>
                </c:pt>
                <c:pt idx="55">
                  <c:v>-33</c:v>
                </c:pt>
                <c:pt idx="56">
                  <c:v>-32</c:v>
                </c:pt>
                <c:pt idx="57">
                  <c:v>-31</c:v>
                </c:pt>
                <c:pt idx="58">
                  <c:v>-30</c:v>
                </c:pt>
                <c:pt idx="59">
                  <c:v>-29</c:v>
                </c:pt>
                <c:pt idx="60">
                  <c:v>-28</c:v>
                </c:pt>
                <c:pt idx="61">
                  <c:v>-27</c:v>
                </c:pt>
                <c:pt idx="62">
                  <c:v>-26</c:v>
                </c:pt>
                <c:pt idx="63">
                  <c:v>-25</c:v>
                </c:pt>
                <c:pt idx="64">
                  <c:v>-24</c:v>
                </c:pt>
                <c:pt idx="65">
                  <c:v>-23</c:v>
                </c:pt>
                <c:pt idx="66">
                  <c:v>-22</c:v>
                </c:pt>
                <c:pt idx="67">
                  <c:v>-21</c:v>
                </c:pt>
                <c:pt idx="68">
                  <c:v>-20</c:v>
                </c:pt>
                <c:pt idx="69">
                  <c:v>-19</c:v>
                </c:pt>
                <c:pt idx="70">
                  <c:v>-18</c:v>
                </c:pt>
                <c:pt idx="71">
                  <c:v>-17</c:v>
                </c:pt>
                <c:pt idx="72">
                  <c:v>-16</c:v>
                </c:pt>
                <c:pt idx="73">
                  <c:v>-15</c:v>
                </c:pt>
                <c:pt idx="74">
                  <c:v>-14</c:v>
                </c:pt>
                <c:pt idx="75">
                  <c:v>-13</c:v>
                </c:pt>
                <c:pt idx="76">
                  <c:v>-12</c:v>
                </c:pt>
                <c:pt idx="77">
                  <c:v>-11</c:v>
                </c:pt>
                <c:pt idx="78">
                  <c:v>-10</c:v>
                </c:pt>
                <c:pt idx="79">
                  <c:v>-9</c:v>
                </c:pt>
                <c:pt idx="80">
                  <c:v>-8</c:v>
                </c:pt>
                <c:pt idx="81">
                  <c:v>-7</c:v>
                </c:pt>
                <c:pt idx="82">
                  <c:v>-6</c:v>
                </c:pt>
                <c:pt idx="83">
                  <c:v>-5</c:v>
                </c:pt>
                <c:pt idx="84">
                  <c:v>-4</c:v>
                </c:pt>
                <c:pt idx="85">
                  <c:v>-3</c:v>
                </c:pt>
                <c:pt idx="86">
                  <c:v>-2</c:v>
                </c:pt>
                <c:pt idx="87">
                  <c:v>-1</c:v>
                </c:pt>
                <c:pt idx="88">
                  <c:v>0</c:v>
                </c:pt>
                <c:pt idx="89">
                  <c:v>1</c:v>
                </c:pt>
                <c:pt idx="90">
                  <c:v>2</c:v>
                </c:pt>
                <c:pt idx="91">
                  <c:v>3</c:v>
                </c:pt>
                <c:pt idx="92">
                  <c:v>4</c:v>
                </c:pt>
                <c:pt idx="93">
                  <c:v>5</c:v>
                </c:pt>
                <c:pt idx="94">
                  <c:v>6</c:v>
                </c:pt>
                <c:pt idx="95">
                  <c:v>7</c:v>
                </c:pt>
                <c:pt idx="96">
                  <c:v>8</c:v>
                </c:pt>
                <c:pt idx="97">
                  <c:v>9</c:v>
                </c:pt>
                <c:pt idx="98">
                  <c:v>10</c:v>
                </c:pt>
                <c:pt idx="99">
                  <c:v>11</c:v>
                </c:pt>
                <c:pt idx="100">
                  <c:v>12</c:v>
                </c:pt>
                <c:pt idx="101">
                  <c:v>13</c:v>
                </c:pt>
                <c:pt idx="102">
                  <c:v>14</c:v>
                </c:pt>
                <c:pt idx="103">
                  <c:v>15</c:v>
                </c:pt>
                <c:pt idx="104">
                  <c:v>16</c:v>
                </c:pt>
                <c:pt idx="105">
                  <c:v>17</c:v>
                </c:pt>
                <c:pt idx="106">
                  <c:v>18</c:v>
                </c:pt>
                <c:pt idx="107">
                  <c:v>19</c:v>
                </c:pt>
                <c:pt idx="108">
                  <c:v>20</c:v>
                </c:pt>
                <c:pt idx="109">
                  <c:v>21</c:v>
                </c:pt>
                <c:pt idx="110">
                  <c:v>22</c:v>
                </c:pt>
                <c:pt idx="111">
                  <c:v>23</c:v>
                </c:pt>
                <c:pt idx="112">
                  <c:v>24</c:v>
                </c:pt>
                <c:pt idx="113">
                  <c:v>25</c:v>
                </c:pt>
                <c:pt idx="114">
                  <c:v>26</c:v>
                </c:pt>
                <c:pt idx="115">
                  <c:v>27</c:v>
                </c:pt>
                <c:pt idx="116">
                  <c:v>28</c:v>
                </c:pt>
                <c:pt idx="117">
                  <c:v>29</c:v>
                </c:pt>
                <c:pt idx="118">
                  <c:v>30</c:v>
                </c:pt>
                <c:pt idx="119">
                  <c:v>31</c:v>
                </c:pt>
                <c:pt idx="120">
                  <c:v>32</c:v>
                </c:pt>
              </c:numCache>
            </c:numRef>
          </c:xVal>
          <c:yVal>
            <c:numRef>
              <c:f>'Milk Volume'!$K$7:$K$127</c:f>
              <c:numCache>
                <c:formatCode>General</c:formatCode>
                <c:ptCount val="121"/>
                <c:pt idx="0">
                  <c:v>1067</c:v>
                </c:pt>
                <c:pt idx="1">
                  <c:v>1067</c:v>
                </c:pt>
                <c:pt idx="2">
                  <c:v>1694.5</c:v>
                </c:pt>
                <c:pt idx="3">
                  <c:v>1694.5</c:v>
                </c:pt>
                <c:pt idx="4">
                  <c:v>2601.5</c:v>
                </c:pt>
                <c:pt idx="5">
                  <c:v>2601.5</c:v>
                </c:pt>
                <c:pt idx="6">
                  <c:v>3116</c:v>
                </c:pt>
                <c:pt idx="7">
                  <c:v>3904</c:v>
                </c:pt>
                <c:pt idx="8">
                  <c:v>3904</c:v>
                </c:pt>
                <c:pt idx="9">
                  <c:v>4615</c:v>
                </c:pt>
                <c:pt idx="10">
                  <c:v>5144.5</c:v>
                </c:pt>
                <c:pt idx="11">
                  <c:v>5144.5</c:v>
                </c:pt>
                <c:pt idx="12">
                  <c:v>5607</c:v>
                </c:pt>
                <c:pt idx="13">
                  <c:v>5607</c:v>
                </c:pt>
                <c:pt idx="14">
                  <c:v>6485.5</c:v>
                </c:pt>
                <c:pt idx="15">
                  <c:v>6485.5</c:v>
                </c:pt>
                <c:pt idx="16">
                  <c:v>7057.5</c:v>
                </c:pt>
                <c:pt idx="17">
                  <c:v>7057.5</c:v>
                </c:pt>
                <c:pt idx="18">
                  <c:v>7626</c:v>
                </c:pt>
                <c:pt idx="19">
                  <c:v>8252</c:v>
                </c:pt>
                <c:pt idx="20">
                  <c:v>8448</c:v>
                </c:pt>
                <c:pt idx="21">
                  <c:v>8696</c:v>
                </c:pt>
                <c:pt idx="22">
                  <c:v>8814</c:v>
                </c:pt>
                <c:pt idx="23">
                  <c:v>8994</c:v>
                </c:pt>
                <c:pt idx="24">
                  <c:v>9258</c:v>
                </c:pt>
                <c:pt idx="25">
                  <c:v>8995</c:v>
                </c:pt>
                <c:pt idx="26">
                  <c:v>9540</c:v>
                </c:pt>
                <c:pt idx="27">
                  <c:v>10336</c:v>
                </c:pt>
                <c:pt idx="28">
                  <c:v>10314</c:v>
                </c:pt>
                <c:pt idx="29">
                  <c:v>10109</c:v>
                </c:pt>
                <c:pt idx="30">
                  <c:v>10166</c:v>
                </c:pt>
                <c:pt idx="31">
                  <c:v>10291</c:v>
                </c:pt>
                <c:pt idx="32">
                  <c:v>10456</c:v>
                </c:pt>
                <c:pt idx="33">
                  <c:v>10535</c:v>
                </c:pt>
                <c:pt idx="34">
                  <c:v>10779</c:v>
                </c:pt>
                <c:pt idx="35">
                  <c:v>11155</c:v>
                </c:pt>
                <c:pt idx="36">
                  <c:v>10698</c:v>
                </c:pt>
                <c:pt idx="37">
                  <c:v>11151</c:v>
                </c:pt>
                <c:pt idx="38">
                  <c:v>11066</c:v>
                </c:pt>
                <c:pt idx="39">
                  <c:v>11422</c:v>
                </c:pt>
                <c:pt idx="40">
                  <c:v>11363</c:v>
                </c:pt>
                <c:pt idx="41">
                  <c:v>11615</c:v>
                </c:pt>
                <c:pt idx="42">
                  <c:v>11604</c:v>
                </c:pt>
                <c:pt idx="43">
                  <c:v>11687</c:v>
                </c:pt>
                <c:pt idx="44">
                  <c:v>11947</c:v>
                </c:pt>
                <c:pt idx="45">
                  <c:v>11645</c:v>
                </c:pt>
                <c:pt idx="46">
                  <c:v>11684</c:v>
                </c:pt>
                <c:pt idx="47">
                  <c:v>11701</c:v>
                </c:pt>
                <c:pt idx="48">
                  <c:v>11731</c:v>
                </c:pt>
                <c:pt idx="49">
                  <c:v>11655</c:v>
                </c:pt>
                <c:pt idx="50">
                  <c:v>12185</c:v>
                </c:pt>
                <c:pt idx="51">
                  <c:v>12013</c:v>
                </c:pt>
                <c:pt idx="52">
                  <c:v>12033</c:v>
                </c:pt>
                <c:pt idx="53">
                  <c:v>12199</c:v>
                </c:pt>
                <c:pt idx="54">
                  <c:v>12245</c:v>
                </c:pt>
                <c:pt idx="55">
                  <c:v>12217</c:v>
                </c:pt>
                <c:pt idx="56">
                  <c:v>12487</c:v>
                </c:pt>
                <c:pt idx="57">
                  <c:v>12850</c:v>
                </c:pt>
                <c:pt idx="58">
                  <c:v>13162</c:v>
                </c:pt>
                <c:pt idx="59">
                  <c:v>13294</c:v>
                </c:pt>
                <c:pt idx="60">
                  <c:v>13269</c:v>
                </c:pt>
                <c:pt idx="61">
                  <c:v>13657</c:v>
                </c:pt>
                <c:pt idx="62">
                  <c:v>13576</c:v>
                </c:pt>
                <c:pt idx="63">
                  <c:v>13364</c:v>
                </c:pt>
                <c:pt idx="64">
                  <c:v>13681</c:v>
                </c:pt>
                <c:pt idx="65">
                  <c:v>13712</c:v>
                </c:pt>
                <c:pt idx="66">
                  <c:v>13207</c:v>
                </c:pt>
                <c:pt idx="67">
                  <c:v>13496.5</c:v>
                </c:pt>
                <c:pt idx="68">
                  <c:v>13786</c:v>
                </c:pt>
                <c:pt idx="69">
                  <c:v>13813</c:v>
                </c:pt>
                <c:pt idx="70">
                  <c:v>13404</c:v>
                </c:pt>
                <c:pt idx="71">
                  <c:v>13579</c:v>
                </c:pt>
                <c:pt idx="72">
                  <c:v>13052</c:v>
                </c:pt>
                <c:pt idx="73">
                  <c:v>14093</c:v>
                </c:pt>
                <c:pt idx="74">
                  <c:v>13738</c:v>
                </c:pt>
                <c:pt idx="75">
                  <c:v>14047</c:v>
                </c:pt>
                <c:pt idx="76">
                  <c:v>13367</c:v>
                </c:pt>
                <c:pt idx="77">
                  <c:v>14016</c:v>
                </c:pt>
                <c:pt idx="78">
                  <c:v>13445</c:v>
                </c:pt>
                <c:pt idx="79">
                  <c:v>13949</c:v>
                </c:pt>
                <c:pt idx="80">
                  <c:v>13632</c:v>
                </c:pt>
                <c:pt idx="81">
                  <c:v>13421</c:v>
                </c:pt>
                <c:pt idx="82">
                  <c:v>13548</c:v>
                </c:pt>
                <c:pt idx="83">
                  <c:v>14212</c:v>
                </c:pt>
                <c:pt idx="84">
                  <c:v>13724</c:v>
                </c:pt>
                <c:pt idx="85">
                  <c:v>13938</c:v>
                </c:pt>
                <c:pt idx="86">
                  <c:v>13886</c:v>
                </c:pt>
                <c:pt idx="87">
                  <c:v>13433</c:v>
                </c:pt>
                <c:pt idx="88">
                  <c:v>14360</c:v>
                </c:pt>
                <c:pt idx="89">
                  <c:v>13906</c:v>
                </c:pt>
                <c:pt idx="90">
                  <c:v>13968</c:v>
                </c:pt>
                <c:pt idx="91">
                  <c:v>13853</c:v>
                </c:pt>
                <c:pt idx="92">
                  <c:v>13855</c:v>
                </c:pt>
                <c:pt idx="93">
                  <c:v>13450</c:v>
                </c:pt>
                <c:pt idx="94">
                  <c:v>13838</c:v>
                </c:pt>
                <c:pt idx="95">
                  <c:v>13521</c:v>
                </c:pt>
                <c:pt idx="96">
                  <c:v>13553</c:v>
                </c:pt>
                <c:pt idx="97">
                  <c:v>13651</c:v>
                </c:pt>
                <c:pt idx="98">
                  <c:v>13167</c:v>
                </c:pt>
                <c:pt idx="99">
                  <c:v>12949</c:v>
                </c:pt>
                <c:pt idx="100">
                  <c:v>13347</c:v>
                </c:pt>
                <c:pt idx="101">
                  <c:v>13325</c:v>
                </c:pt>
                <c:pt idx="102">
                  <c:v>12960</c:v>
                </c:pt>
                <c:pt idx="103">
                  <c:v>13163</c:v>
                </c:pt>
                <c:pt idx="104">
                  <c:v>12845</c:v>
                </c:pt>
                <c:pt idx="105">
                  <c:v>12928</c:v>
                </c:pt>
                <c:pt idx="106">
                  <c:v>13385</c:v>
                </c:pt>
                <c:pt idx="107">
                  <c:v>13442</c:v>
                </c:pt>
                <c:pt idx="108">
                  <c:v>13462</c:v>
                </c:pt>
                <c:pt idx="109">
                  <c:v>13083</c:v>
                </c:pt>
                <c:pt idx="110">
                  <c:v>13108</c:v>
                </c:pt>
                <c:pt idx="111">
                  <c:v>13521</c:v>
                </c:pt>
                <c:pt idx="112">
                  <c:v>12785</c:v>
                </c:pt>
                <c:pt idx="113">
                  <c:v>12883</c:v>
                </c:pt>
                <c:pt idx="114">
                  <c:v>13175</c:v>
                </c:pt>
                <c:pt idx="115">
                  <c:v>12521</c:v>
                </c:pt>
                <c:pt idx="116">
                  <c:v>12351</c:v>
                </c:pt>
                <c:pt idx="117">
                  <c:v>12630</c:v>
                </c:pt>
                <c:pt idx="118">
                  <c:v>12340</c:v>
                </c:pt>
                <c:pt idx="119">
                  <c:v>13031</c:v>
                </c:pt>
                <c:pt idx="120">
                  <c:v>12317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620-4928-8E9F-52161285E4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80273824"/>
        <c:axId val="780272992"/>
      </c:scatterChart>
      <c:valAx>
        <c:axId val="7802738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Days from peak flow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0272992"/>
        <c:crosses val="autoZero"/>
        <c:crossBetween val="midCat"/>
      </c:valAx>
      <c:valAx>
        <c:axId val="780272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Milk Volume (L)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027382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NZ" sz="3200"/>
              <a:t>MS per Cow (kg)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Baseline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'MS per Cow'!$G$8:$G$321</c:f>
              <c:numCache>
                <c:formatCode>General</c:formatCode>
                <c:ptCount val="314"/>
                <c:pt idx="0">
                  <c:v>-84</c:v>
                </c:pt>
                <c:pt idx="1">
                  <c:v>-83</c:v>
                </c:pt>
                <c:pt idx="2">
                  <c:v>-82</c:v>
                </c:pt>
                <c:pt idx="3">
                  <c:v>-81</c:v>
                </c:pt>
                <c:pt idx="4">
                  <c:v>-80</c:v>
                </c:pt>
                <c:pt idx="5">
                  <c:v>-79</c:v>
                </c:pt>
                <c:pt idx="6">
                  <c:v>-78</c:v>
                </c:pt>
                <c:pt idx="7">
                  <c:v>-77</c:v>
                </c:pt>
                <c:pt idx="8">
                  <c:v>-76</c:v>
                </c:pt>
                <c:pt idx="9">
                  <c:v>-75</c:v>
                </c:pt>
                <c:pt idx="10">
                  <c:v>-74</c:v>
                </c:pt>
                <c:pt idx="11">
                  <c:v>-73</c:v>
                </c:pt>
                <c:pt idx="12">
                  <c:v>-72</c:v>
                </c:pt>
                <c:pt idx="13">
                  <c:v>-71</c:v>
                </c:pt>
                <c:pt idx="14">
                  <c:v>-70</c:v>
                </c:pt>
                <c:pt idx="15">
                  <c:v>-69</c:v>
                </c:pt>
                <c:pt idx="16">
                  <c:v>-68</c:v>
                </c:pt>
                <c:pt idx="17">
                  <c:v>-67</c:v>
                </c:pt>
                <c:pt idx="18">
                  <c:v>-66</c:v>
                </c:pt>
                <c:pt idx="19">
                  <c:v>-65</c:v>
                </c:pt>
                <c:pt idx="20">
                  <c:v>-64</c:v>
                </c:pt>
                <c:pt idx="21">
                  <c:v>-63</c:v>
                </c:pt>
                <c:pt idx="22">
                  <c:v>-62</c:v>
                </c:pt>
                <c:pt idx="23">
                  <c:v>-61</c:v>
                </c:pt>
                <c:pt idx="24">
                  <c:v>-60</c:v>
                </c:pt>
                <c:pt idx="25">
                  <c:v>-59</c:v>
                </c:pt>
                <c:pt idx="26">
                  <c:v>-58</c:v>
                </c:pt>
                <c:pt idx="27">
                  <c:v>-57</c:v>
                </c:pt>
                <c:pt idx="28">
                  <c:v>-56</c:v>
                </c:pt>
                <c:pt idx="29">
                  <c:v>-55</c:v>
                </c:pt>
                <c:pt idx="30">
                  <c:v>-54</c:v>
                </c:pt>
                <c:pt idx="31">
                  <c:v>-53</c:v>
                </c:pt>
                <c:pt idx="32">
                  <c:v>-52</c:v>
                </c:pt>
                <c:pt idx="33">
                  <c:v>-51</c:v>
                </c:pt>
                <c:pt idx="34">
                  <c:v>-50</c:v>
                </c:pt>
                <c:pt idx="35">
                  <c:v>-49</c:v>
                </c:pt>
                <c:pt idx="36">
                  <c:v>-48</c:v>
                </c:pt>
                <c:pt idx="37">
                  <c:v>-47</c:v>
                </c:pt>
                <c:pt idx="38">
                  <c:v>-46</c:v>
                </c:pt>
                <c:pt idx="39">
                  <c:v>-45</c:v>
                </c:pt>
                <c:pt idx="40">
                  <c:v>-44</c:v>
                </c:pt>
                <c:pt idx="41">
                  <c:v>-43</c:v>
                </c:pt>
                <c:pt idx="42">
                  <c:v>-42</c:v>
                </c:pt>
                <c:pt idx="43">
                  <c:v>-41</c:v>
                </c:pt>
                <c:pt idx="44">
                  <c:v>-40</c:v>
                </c:pt>
                <c:pt idx="45">
                  <c:v>-39</c:v>
                </c:pt>
                <c:pt idx="46">
                  <c:v>-38</c:v>
                </c:pt>
                <c:pt idx="47">
                  <c:v>-37</c:v>
                </c:pt>
                <c:pt idx="48">
                  <c:v>-36</c:v>
                </c:pt>
                <c:pt idx="49">
                  <c:v>-35</c:v>
                </c:pt>
                <c:pt idx="50">
                  <c:v>-34</c:v>
                </c:pt>
                <c:pt idx="51">
                  <c:v>-33</c:v>
                </c:pt>
                <c:pt idx="52">
                  <c:v>-32</c:v>
                </c:pt>
                <c:pt idx="53">
                  <c:v>-31</c:v>
                </c:pt>
                <c:pt idx="54">
                  <c:v>-30</c:v>
                </c:pt>
                <c:pt idx="55">
                  <c:v>-29</c:v>
                </c:pt>
                <c:pt idx="56">
                  <c:v>-28</c:v>
                </c:pt>
                <c:pt idx="57">
                  <c:v>-27</c:v>
                </c:pt>
                <c:pt idx="58">
                  <c:v>-26</c:v>
                </c:pt>
                <c:pt idx="59">
                  <c:v>-25</c:v>
                </c:pt>
                <c:pt idx="60">
                  <c:v>-24</c:v>
                </c:pt>
                <c:pt idx="61">
                  <c:v>-23</c:v>
                </c:pt>
                <c:pt idx="62">
                  <c:v>-22</c:v>
                </c:pt>
                <c:pt idx="63">
                  <c:v>-21</c:v>
                </c:pt>
                <c:pt idx="64">
                  <c:v>-20</c:v>
                </c:pt>
                <c:pt idx="65">
                  <c:v>-19</c:v>
                </c:pt>
                <c:pt idx="66">
                  <c:v>-18</c:v>
                </c:pt>
                <c:pt idx="67">
                  <c:v>-17</c:v>
                </c:pt>
                <c:pt idx="68">
                  <c:v>-16</c:v>
                </c:pt>
                <c:pt idx="69">
                  <c:v>-15</c:v>
                </c:pt>
                <c:pt idx="70">
                  <c:v>-14</c:v>
                </c:pt>
                <c:pt idx="71">
                  <c:v>-13</c:v>
                </c:pt>
                <c:pt idx="72">
                  <c:v>-12</c:v>
                </c:pt>
                <c:pt idx="73">
                  <c:v>-11</c:v>
                </c:pt>
                <c:pt idx="74">
                  <c:v>-10</c:v>
                </c:pt>
                <c:pt idx="75">
                  <c:v>-9</c:v>
                </c:pt>
                <c:pt idx="76">
                  <c:v>-8</c:v>
                </c:pt>
                <c:pt idx="77">
                  <c:v>-7</c:v>
                </c:pt>
                <c:pt idx="78">
                  <c:v>-6</c:v>
                </c:pt>
                <c:pt idx="79">
                  <c:v>-5</c:v>
                </c:pt>
                <c:pt idx="80">
                  <c:v>-4</c:v>
                </c:pt>
                <c:pt idx="81">
                  <c:v>-3</c:v>
                </c:pt>
                <c:pt idx="82">
                  <c:v>-2</c:v>
                </c:pt>
                <c:pt idx="83">
                  <c:v>-1</c:v>
                </c:pt>
                <c:pt idx="84">
                  <c:v>0</c:v>
                </c:pt>
                <c:pt idx="85">
                  <c:v>1</c:v>
                </c:pt>
                <c:pt idx="86">
                  <c:v>2</c:v>
                </c:pt>
                <c:pt idx="87">
                  <c:v>3</c:v>
                </c:pt>
                <c:pt idx="88">
                  <c:v>4</c:v>
                </c:pt>
                <c:pt idx="89">
                  <c:v>5</c:v>
                </c:pt>
                <c:pt idx="90">
                  <c:v>6</c:v>
                </c:pt>
                <c:pt idx="91">
                  <c:v>7</c:v>
                </c:pt>
                <c:pt idx="92">
                  <c:v>8</c:v>
                </c:pt>
                <c:pt idx="93">
                  <c:v>9</c:v>
                </c:pt>
                <c:pt idx="94">
                  <c:v>10</c:v>
                </c:pt>
                <c:pt idx="95">
                  <c:v>11</c:v>
                </c:pt>
                <c:pt idx="96">
                  <c:v>12</c:v>
                </c:pt>
                <c:pt idx="97">
                  <c:v>13</c:v>
                </c:pt>
                <c:pt idx="98">
                  <c:v>14</c:v>
                </c:pt>
                <c:pt idx="99">
                  <c:v>15</c:v>
                </c:pt>
                <c:pt idx="100">
                  <c:v>16</c:v>
                </c:pt>
                <c:pt idx="101">
                  <c:v>17</c:v>
                </c:pt>
                <c:pt idx="102">
                  <c:v>18</c:v>
                </c:pt>
                <c:pt idx="103">
                  <c:v>19</c:v>
                </c:pt>
                <c:pt idx="104">
                  <c:v>20</c:v>
                </c:pt>
                <c:pt idx="105">
                  <c:v>21</c:v>
                </c:pt>
                <c:pt idx="106">
                  <c:v>22</c:v>
                </c:pt>
                <c:pt idx="107">
                  <c:v>23</c:v>
                </c:pt>
                <c:pt idx="108">
                  <c:v>24</c:v>
                </c:pt>
                <c:pt idx="109">
                  <c:v>25</c:v>
                </c:pt>
                <c:pt idx="110">
                  <c:v>26</c:v>
                </c:pt>
                <c:pt idx="111">
                  <c:v>27</c:v>
                </c:pt>
                <c:pt idx="112">
                  <c:v>28</c:v>
                </c:pt>
                <c:pt idx="113">
                  <c:v>29</c:v>
                </c:pt>
                <c:pt idx="114">
                  <c:v>30</c:v>
                </c:pt>
                <c:pt idx="115">
                  <c:v>31</c:v>
                </c:pt>
                <c:pt idx="116">
                  <c:v>32</c:v>
                </c:pt>
                <c:pt idx="117">
                  <c:v>33</c:v>
                </c:pt>
                <c:pt idx="118">
                  <c:v>34</c:v>
                </c:pt>
                <c:pt idx="119">
                  <c:v>35</c:v>
                </c:pt>
                <c:pt idx="120">
                  <c:v>36</c:v>
                </c:pt>
                <c:pt idx="121">
                  <c:v>37</c:v>
                </c:pt>
                <c:pt idx="122">
                  <c:v>38</c:v>
                </c:pt>
                <c:pt idx="123">
                  <c:v>39</c:v>
                </c:pt>
                <c:pt idx="124">
                  <c:v>40</c:v>
                </c:pt>
                <c:pt idx="125">
                  <c:v>41</c:v>
                </c:pt>
                <c:pt idx="126">
                  <c:v>42</c:v>
                </c:pt>
                <c:pt idx="127">
                  <c:v>43</c:v>
                </c:pt>
                <c:pt idx="128">
                  <c:v>44</c:v>
                </c:pt>
                <c:pt idx="129">
                  <c:v>45</c:v>
                </c:pt>
                <c:pt idx="130">
                  <c:v>46</c:v>
                </c:pt>
                <c:pt idx="131">
                  <c:v>47</c:v>
                </c:pt>
                <c:pt idx="132">
                  <c:v>48</c:v>
                </c:pt>
                <c:pt idx="133">
                  <c:v>49</c:v>
                </c:pt>
                <c:pt idx="134">
                  <c:v>50</c:v>
                </c:pt>
                <c:pt idx="135">
                  <c:v>51</c:v>
                </c:pt>
                <c:pt idx="136">
                  <c:v>52</c:v>
                </c:pt>
                <c:pt idx="137">
                  <c:v>53</c:v>
                </c:pt>
                <c:pt idx="138">
                  <c:v>54</c:v>
                </c:pt>
                <c:pt idx="139">
                  <c:v>55</c:v>
                </c:pt>
                <c:pt idx="140">
                  <c:v>56</c:v>
                </c:pt>
                <c:pt idx="141">
                  <c:v>57</c:v>
                </c:pt>
                <c:pt idx="142">
                  <c:v>58</c:v>
                </c:pt>
                <c:pt idx="143">
                  <c:v>59</c:v>
                </c:pt>
                <c:pt idx="144">
                  <c:v>60</c:v>
                </c:pt>
                <c:pt idx="145">
                  <c:v>61</c:v>
                </c:pt>
                <c:pt idx="146">
                  <c:v>62</c:v>
                </c:pt>
                <c:pt idx="147">
                  <c:v>63</c:v>
                </c:pt>
                <c:pt idx="148">
                  <c:v>64</c:v>
                </c:pt>
                <c:pt idx="149">
                  <c:v>65</c:v>
                </c:pt>
                <c:pt idx="150">
                  <c:v>66</c:v>
                </c:pt>
                <c:pt idx="151">
                  <c:v>67</c:v>
                </c:pt>
                <c:pt idx="152">
                  <c:v>68</c:v>
                </c:pt>
                <c:pt idx="153">
                  <c:v>69</c:v>
                </c:pt>
                <c:pt idx="154">
                  <c:v>70</c:v>
                </c:pt>
                <c:pt idx="155">
                  <c:v>71</c:v>
                </c:pt>
                <c:pt idx="156">
                  <c:v>72</c:v>
                </c:pt>
                <c:pt idx="157">
                  <c:v>73</c:v>
                </c:pt>
                <c:pt idx="158">
                  <c:v>74</c:v>
                </c:pt>
                <c:pt idx="159">
                  <c:v>75</c:v>
                </c:pt>
                <c:pt idx="160">
                  <c:v>76</c:v>
                </c:pt>
                <c:pt idx="161">
                  <c:v>77</c:v>
                </c:pt>
                <c:pt idx="162">
                  <c:v>78</c:v>
                </c:pt>
                <c:pt idx="163">
                  <c:v>79</c:v>
                </c:pt>
                <c:pt idx="164">
                  <c:v>80</c:v>
                </c:pt>
                <c:pt idx="165">
                  <c:v>81</c:v>
                </c:pt>
                <c:pt idx="166">
                  <c:v>82</c:v>
                </c:pt>
                <c:pt idx="167">
                  <c:v>83</c:v>
                </c:pt>
                <c:pt idx="168">
                  <c:v>84</c:v>
                </c:pt>
                <c:pt idx="169">
                  <c:v>85</c:v>
                </c:pt>
                <c:pt idx="170">
                  <c:v>86</c:v>
                </c:pt>
                <c:pt idx="171">
                  <c:v>87</c:v>
                </c:pt>
                <c:pt idx="172">
                  <c:v>88</c:v>
                </c:pt>
                <c:pt idx="173">
                  <c:v>89</c:v>
                </c:pt>
                <c:pt idx="174">
                  <c:v>90</c:v>
                </c:pt>
                <c:pt idx="175">
                  <c:v>91</c:v>
                </c:pt>
                <c:pt idx="176">
                  <c:v>92</c:v>
                </c:pt>
                <c:pt idx="177">
                  <c:v>93</c:v>
                </c:pt>
                <c:pt idx="178">
                  <c:v>94</c:v>
                </c:pt>
                <c:pt idx="179">
                  <c:v>95</c:v>
                </c:pt>
                <c:pt idx="180">
                  <c:v>96</c:v>
                </c:pt>
                <c:pt idx="181">
                  <c:v>97</c:v>
                </c:pt>
                <c:pt idx="182">
                  <c:v>98</c:v>
                </c:pt>
                <c:pt idx="183">
                  <c:v>99</c:v>
                </c:pt>
                <c:pt idx="184">
                  <c:v>100</c:v>
                </c:pt>
                <c:pt idx="185">
                  <c:v>101</c:v>
                </c:pt>
                <c:pt idx="186">
                  <c:v>102</c:v>
                </c:pt>
                <c:pt idx="187">
                  <c:v>103</c:v>
                </c:pt>
                <c:pt idx="188">
                  <c:v>104</c:v>
                </c:pt>
                <c:pt idx="189">
                  <c:v>105</c:v>
                </c:pt>
                <c:pt idx="190">
                  <c:v>106</c:v>
                </c:pt>
                <c:pt idx="191">
                  <c:v>107</c:v>
                </c:pt>
                <c:pt idx="192">
                  <c:v>108</c:v>
                </c:pt>
                <c:pt idx="193">
                  <c:v>109</c:v>
                </c:pt>
                <c:pt idx="194">
                  <c:v>110</c:v>
                </c:pt>
                <c:pt idx="195">
                  <c:v>111</c:v>
                </c:pt>
                <c:pt idx="196">
                  <c:v>112</c:v>
                </c:pt>
                <c:pt idx="197">
                  <c:v>113</c:v>
                </c:pt>
                <c:pt idx="198">
                  <c:v>114</c:v>
                </c:pt>
                <c:pt idx="199">
                  <c:v>115</c:v>
                </c:pt>
                <c:pt idx="200">
                  <c:v>116</c:v>
                </c:pt>
                <c:pt idx="201">
                  <c:v>117</c:v>
                </c:pt>
                <c:pt idx="202">
                  <c:v>118</c:v>
                </c:pt>
                <c:pt idx="203">
                  <c:v>119</c:v>
                </c:pt>
                <c:pt idx="204">
                  <c:v>120</c:v>
                </c:pt>
                <c:pt idx="205">
                  <c:v>121</c:v>
                </c:pt>
                <c:pt idx="206">
                  <c:v>122</c:v>
                </c:pt>
                <c:pt idx="207">
                  <c:v>123</c:v>
                </c:pt>
                <c:pt idx="208">
                  <c:v>124</c:v>
                </c:pt>
                <c:pt idx="209">
                  <c:v>125</c:v>
                </c:pt>
                <c:pt idx="210">
                  <c:v>126</c:v>
                </c:pt>
                <c:pt idx="211">
                  <c:v>127</c:v>
                </c:pt>
                <c:pt idx="212">
                  <c:v>128</c:v>
                </c:pt>
                <c:pt idx="213">
                  <c:v>129</c:v>
                </c:pt>
                <c:pt idx="214">
                  <c:v>130</c:v>
                </c:pt>
                <c:pt idx="215">
                  <c:v>131</c:v>
                </c:pt>
                <c:pt idx="216">
                  <c:v>132</c:v>
                </c:pt>
                <c:pt idx="217">
                  <c:v>133</c:v>
                </c:pt>
                <c:pt idx="218">
                  <c:v>134</c:v>
                </c:pt>
                <c:pt idx="219">
                  <c:v>135</c:v>
                </c:pt>
                <c:pt idx="220">
                  <c:v>136</c:v>
                </c:pt>
                <c:pt idx="221">
                  <c:v>137</c:v>
                </c:pt>
                <c:pt idx="222">
                  <c:v>138</c:v>
                </c:pt>
                <c:pt idx="223">
                  <c:v>139</c:v>
                </c:pt>
                <c:pt idx="224">
                  <c:v>140</c:v>
                </c:pt>
                <c:pt idx="225">
                  <c:v>141</c:v>
                </c:pt>
                <c:pt idx="226">
                  <c:v>142</c:v>
                </c:pt>
                <c:pt idx="227">
                  <c:v>143</c:v>
                </c:pt>
                <c:pt idx="228">
                  <c:v>144</c:v>
                </c:pt>
                <c:pt idx="229">
                  <c:v>145</c:v>
                </c:pt>
                <c:pt idx="230">
                  <c:v>146</c:v>
                </c:pt>
                <c:pt idx="231">
                  <c:v>147</c:v>
                </c:pt>
                <c:pt idx="232">
                  <c:v>148</c:v>
                </c:pt>
                <c:pt idx="233">
                  <c:v>149</c:v>
                </c:pt>
                <c:pt idx="234">
                  <c:v>150</c:v>
                </c:pt>
                <c:pt idx="235">
                  <c:v>151</c:v>
                </c:pt>
                <c:pt idx="236">
                  <c:v>152</c:v>
                </c:pt>
                <c:pt idx="237">
                  <c:v>153</c:v>
                </c:pt>
                <c:pt idx="238">
                  <c:v>154</c:v>
                </c:pt>
                <c:pt idx="239">
                  <c:v>155</c:v>
                </c:pt>
                <c:pt idx="240">
                  <c:v>156</c:v>
                </c:pt>
                <c:pt idx="241">
                  <c:v>157</c:v>
                </c:pt>
                <c:pt idx="242">
                  <c:v>158</c:v>
                </c:pt>
                <c:pt idx="243">
                  <c:v>159</c:v>
                </c:pt>
                <c:pt idx="244">
                  <c:v>160</c:v>
                </c:pt>
                <c:pt idx="245">
                  <c:v>161</c:v>
                </c:pt>
                <c:pt idx="246">
                  <c:v>162</c:v>
                </c:pt>
                <c:pt idx="247">
                  <c:v>163</c:v>
                </c:pt>
                <c:pt idx="248">
                  <c:v>164</c:v>
                </c:pt>
                <c:pt idx="249">
                  <c:v>165</c:v>
                </c:pt>
                <c:pt idx="250">
                  <c:v>166</c:v>
                </c:pt>
                <c:pt idx="251">
                  <c:v>167</c:v>
                </c:pt>
                <c:pt idx="252">
                  <c:v>168</c:v>
                </c:pt>
                <c:pt idx="253">
                  <c:v>169</c:v>
                </c:pt>
                <c:pt idx="254">
                  <c:v>170</c:v>
                </c:pt>
                <c:pt idx="255">
                  <c:v>171</c:v>
                </c:pt>
                <c:pt idx="256">
                  <c:v>172</c:v>
                </c:pt>
                <c:pt idx="257">
                  <c:v>173</c:v>
                </c:pt>
                <c:pt idx="258">
                  <c:v>174</c:v>
                </c:pt>
                <c:pt idx="259">
                  <c:v>175</c:v>
                </c:pt>
                <c:pt idx="260">
                  <c:v>176</c:v>
                </c:pt>
                <c:pt idx="261">
                  <c:v>177</c:v>
                </c:pt>
                <c:pt idx="262">
                  <c:v>178</c:v>
                </c:pt>
                <c:pt idx="263">
                  <c:v>179</c:v>
                </c:pt>
                <c:pt idx="264">
                  <c:v>180</c:v>
                </c:pt>
                <c:pt idx="265">
                  <c:v>181</c:v>
                </c:pt>
                <c:pt idx="266">
                  <c:v>182</c:v>
                </c:pt>
                <c:pt idx="267">
                  <c:v>183</c:v>
                </c:pt>
                <c:pt idx="268">
                  <c:v>184</c:v>
                </c:pt>
                <c:pt idx="269">
                  <c:v>185</c:v>
                </c:pt>
                <c:pt idx="270">
                  <c:v>186</c:v>
                </c:pt>
                <c:pt idx="271">
                  <c:v>187</c:v>
                </c:pt>
                <c:pt idx="272">
                  <c:v>188</c:v>
                </c:pt>
                <c:pt idx="273">
                  <c:v>189</c:v>
                </c:pt>
                <c:pt idx="274">
                  <c:v>190</c:v>
                </c:pt>
                <c:pt idx="275">
                  <c:v>191</c:v>
                </c:pt>
                <c:pt idx="276">
                  <c:v>192</c:v>
                </c:pt>
                <c:pt idx="277">
                  <c:v>193</c:v>
                </c:pt>
                <c:pt idx="278">
                  <c:v>194</c:v>
                </c:pt>
                <c:pt idx="279">
                  <c:v>195</c:v>
                </c:pt>
                <c:pt idx="280">
                  <c:v>196</c:v>
                </c:pt>
                <c:pt idx="281">
                  <c:v>197</c:v>
                </c:pt>
                <c:pt idx="282">
                  <c:v>198</c:v>
                </c:pt>
                <c:pt idx="283">
                  <c:v>199</c:v>
                </c:pt>
                <c:pt idx="284">
                  <c:v>200</c:v>
                </c:pt>
                <c:pt idx="285">
                  <c:v>201</c:v>
                </c:pt>
                <c:pt idx="286">
                  <c:v>202</c:v>
                </c:pt>
                <c:pt idx="287">
                  <c:v>203</c:v>
                </c:pt>
                <c:pt idx="288">
                  <c:v>204</c:v>
                </c:pt>
                <c:pt idx="289">
                  <c:v>205</c:v>
                </c:pt>
                <c:pt idx="290">
                  <c:v>206</c:v>
                </c:pt>
                <c:pt idx="291">
                  <c:v>207</c:v>
                </c:pt>
                <c:pt idx="292">
                  <c:v>208</c:v>
                </c:pt>
                <c:pt idx="293">
                  <c:v>209</c:v>
                </c:pt>
                <c:pt idx="294">
                  <c:v>210</c:v>
                </c:pt>
                <c:pt idx="295">
                  <c:v>211</c:v>
                </c:pt>
                <c:pt idx="296">
                  <c:v>212</c:v>
                </c:pt>
                <c:pt idx="297">
                  <c:v>213</c:v>
                </c:pt>
                <c:pt idx="298">
                  <c:v>214</c:v>
                </c:pt>
                <c:pt idx="299">
                  <c:v>215</c:v>
                </c:pt>
                <c:pt idx="300">
                  <c:v>216</c:v>
                </c:pt>
                <c:pt idx="301">
                  <c:v>217</c:v>
                </c:pt>
                <c:pt idx="302">
                  <c:v>218</c:v>
                </c:pt>
                <c:pt idx="303">
                  <c:v>219</c:v>
                </c:pt>
                <c:pt idx="304">
                  <c:v>220</c:v>
                </c:pt>
                <c:pt idx="305">
                  <c:v>221</c:v>
                </c:pt>
                <c:pt idx="306">
                  <c:v>222</c:v>
                </c:pt>
                <c:pt idx="307">
                  <c:v>223</c:v>
                </c:pt>
                <c:pt idx="308">
                  <c:v>224</c:v>
                </c:pt>
                <c:pt idx="309">
                  <c:v>225</c:v>
                </c:pt>
                <c:pt idx="310">
                  <c:v>226</c:v>
                </c:pt>
                <c:pt idx="311">
                  <c:v>227</c:v>
                </c:pt>
                <c:pt idx="312">
                  <c:v>228</c:v>
                </c:pt>
                <c:pt idx="313">
                  <c:v>229</c:v>
                </c:pt>
              </c:numCache>
            </c:numRef>
          </c:xVal>
          <c:yVal>
            <c:numRef>
              <c:f>'MS per Cow'!$H$8:$H$321</c:f>
              <c:numCache>
                <c:formatCode>General</c:formatCode>
                <c:ptCount val="314"/>
                <c:pt idx="0">
                  <c:v>-2.46E-2</c:v>
                </c:pt>
                <c:pt idx="1">
                  <c:v>0.10539999999999999</c:v>
                </c:pt>
                <c:pt idx="2">
                  <c:v>0.10324999999999999</c:v>
                </c:pt>
                <c:pt idx="3">
                  <c:v>0.16325000000000001</c:v>
                </c:pt>
                <c:pt idx="4">
                  <c:v>0.20824999999999999</c:v>
                </c:pt>
                <c:pt idx="5">
                  <c:v>0.27324999999999999</c:v>
                </c:pt>
                <c:pt idx="6">
                  <c:v>0.33825</c:v>
                </c:pt>
                <c:pt idx="7">
                  <c:v>0.32111000000000001</c:v>
                </c:pt>
                <c:pt idx="8">
                  <c:v>0.41825000000000001</c:v>
                </c:pt>
                <c:pt idx="9">
                  <c:v>0.41825000000000001</c:v>
                </c:pt>
                <c:pt idx="10">
                  <c:v>0.63824999999999998</c:v>
                </c:pt>
                <c:pt idx="11">
                  <c:v>0.61</c:v>
                </c:pt>
                <c:pt idx="12">
                  <c:v>0.66332999999999998</c:v>
                </c:pt>
                <c:pt idx="13">
                  <c:v>0.69333</c:v>
                </c:pt>
                <c:pt idx="14">
                  <c:v>0.74333000000000005</c:v>
                </c:pt>
                <c:pt idx="15">
                  <c:v>0.90325</c:v>
                </c:pt>
                <c:pt idx="16">
                  <c:v>0.96325000000000005</c:v>
                </c:pt>
                <c:pt idx="17">
                  <c:v>0.99324999999999997</c:v>
                </c:pt>
                <c:pt idx="18">
                  <c:v>1.05325</c:v>
                </c:pt>
                <c:pt idx="19">
                  <c:v>1.06325</c:v>
                </c:pt>
                <c:pt idx="20">
                  <c:v>0.98</c:v>
                </c:pt>
                <c:pt idx="21">
                  <c:v>1.0033300000000001</c:v>
                </c:pt>
                <c:pt idx="22">
                  <c:v>1.06</c:v>
                </c:pt>
                <c:pt idx="23">
                  <c:v>1.09667</c:v>
                </c:pt>
                <c:pt idx="24">
                  <c:v>1.1033299999999999</c:v>
                </c:pt>
                <c:pt idx="25">
                  <c:v>1.1166700000000001</c:v>
                </c:pt>
                <c:pt idx="26">
                  <c:v>1.25325</c:v>
                </c:pt>
                <c:pt idx="27">
                  <c:v>1.2782500000000001</c:v>
                </c:pt>
                <c:pt idx="28">
                  <c:v>1.19333</c:v>
                </c:pt>
                <c:pt idx="29">
                  <c:v>1.3532500000000001</c:v>
                </c:pt>
                <c:pt idx="30">
                  <c:v>1.2733300000000001</c:v>
                </c:pt>
                <c:pt idx="31">
                  <c:v>1.29</c:v>
                </c:pt>
                <c:pt idx="32">
                  <c:v>1.3433299999999999</c:v>
                </c:pt>
                <c:pt idx="33">
                  <c:v>1.33</c:v>
                </c:pt>
                <c:pt idx="34">
                  <c:v>1.3833299999999999</c:v>
                </c:pt>
                <c:pt idx="35">
                  <c:v>1.36</c:v>
                </c:pt>
                <c:pt idx="36">
                  <c:v>1.38</c:v>
                </c:pt>
                <c:pt idx="37">
                  <c:v>1.3833299999999999</c:v>
                </c:pt>
                <c:pt idx="38">
                  <c:v>1.4266700000000001</c:v>
                </c:pt>
                <c:pt idx="39">
                  <c:v>1.3433299999999999</c:v>
                </c:pt>
                <c:pt idx="40">
                  <c:v>1.42</c:v>
                </c:pt>
                <c:pt idx="41">
                  <c:v>1.4566699999999999</c:v>
                </c:pt>
                <c:pt idx="42">
                  <c:v>1.46333</c:v>
                </c:pt>
                <c:pt idx="43">
                  <c:v>1.47333</c:v>
                </c:pt>
                <c:pt idx="44">
                  <c:v>1.47</c:v>
                </c:pt>
                <c:pt idx="45">
                  <c:v>1.4966699999999999</c:v>
                </c:pt>
                <c:pt idx="46">
                  <c:v>1.5233300000000001</c:v>
                </c:pt>
                <c:pt idx="47">
                  <c:v>1.50667</c:v>
                </c:pt>
                <c:pt idx="48">
                  <c:v>1.56667</c:v>
                </c:pt>
                <c:pt idx="49">
                  <c:v>1.58667</c:v>
                </c:pt>
                <c:pt idx="50">
                  <c:v>1.6</c:v>
                </c:pt>
                <c:pt idx="51">
                  <c:v>1.62</c:v>
                </c:pt>
                <c:pt idx="52">
                  <c:v>1.64</c:v>
                </c:pt>
                <c:pt idx="53">
                  <c:v>1.66333</c:v>
                </c:pt>
                <c:pt idx="54">
                  <c:v>1.6666700000000001</c:v>
                </c:pt>
                <c:pt idx="55">
                  <c:v>1.7066699999999999</c:v>
                </c:pt>
                <c:pt idx="56">
                  <c:v>1.7166699999999999</c:v>
                </c:pt>
                <c:pt idx="57">
                  <c:v>1.78</c:v>
                </c:pt>
                <c:pt idx="58">
                  <c:v>1.8033300000000001</c:v>
                </c:pt>
                <c:pt idx="59">
                  <c:v>1.80667</c:v>
                </c:pt>
                <c:pt idx="60">
                  <c:v>1.8433299999999999</c:v>
                </c:pt>
                <c:pt idx="61">
                  <c:v>1.83667</c:v>
                </c:pt>
                <c:pt idx="62">
                  <c:v>1.8633299999999999</c:v>
                </c:pt>
                <c:pt idx="63">
                  <c:v>1.89</c:v>
                </c:pt>
                <c:pt idx="64">
                  <c:v>1.83</c:v>
                </c:pt>
                <c:pt idx="65">
                  <c:v>1.92333</c:v>
                </c:pt>
                <c:pt idx="66">
                  <c:v>1.8866700000000001</c:v>
                </c:pt>
                <c:pt idx="67">
                  <c:v>1.9254</c:v>
                </c:pt>
                <c:pt idx="68">
                  <c:v>1.8966700000000001</c:v>
                </c:pt>
                <c:pt idx="69">
                  <c:v>1.9</c:v>
                </c:pt>
                <c:pt idx="70">
                  <c:v>1.8833299999999999</c:v>
                </c:pt>
                <c:pt idx="71">
                  <c:v>1.8833299999999999</c:v>
                </c:pt>
                <c:pt idx="72">
                  <c:v>1.89</c:v>
                </c:pt>
                <c:pt idx="73">
                  <c:v>1.9032500000000001</c:v>
                </c:pt>
                <c:pt idx="74">
                  <c:v>1.9166700000000001</c:v>
                </c:pt>
                <c:pt idx="75">
                  <c:v>1.94</c:v>
                </c:pt>
                <c:pt idx="76">
                  <c:v>1.8866700000000001</c:v>
                </c:pt>
                <c:pt idx="77">
                  <c:v>1.95333</c:v>
                </c:pt>
                <c:pt idx="78">
                  <c:v>1.9566699999999999</c:v>
                </c:pt>
                <c:pt idx="79">
                  <c:v>1.98</c:v>
                </c:pt>
                <c:pt idx="80">
                  <c:v>2</c:v>
                </c:pt>
                <c:pt idx="81">
                  <c:v>2.02</c:v>
                </c:pt>
                <c:pt idx="82">
                  <c:v>2.0299999999999998</c:v>
                </c:pt>
                <c:pt idx="83">
                  <c:v>2.0233300000000001</c:v>
                </c:pt>
                <c:pt idx="84">
                  <c:v>2.0633300000000001</c:v>
                </c:pt>
                <c:pt idx="85">
                  <c:v>1.97333</c:v>
                </c:pt>
                <c:pt idx="86">
                  <c:v>2.0299999999999998</c:v>
                </c:pt>
                <c:pt idx="87">
                  <c:v>2.03667</c:v>
                </c:pt>
                <c:pt idx="88">
                  <c:v>2.02</c:v>
                </c:pt>
                <c:pt idx="89">
                  <c:v>2.0033300000000001</c:v>
                </c:pt>
                <c:pt idx="90">
                  <c:v>2.0299999999999998</c:v>
                </c:pt>
                <c:pt idx="91">
                  <c:v>2.0133299999999998</c:v>
                </c:pt>
                <c:pt idx="92">
                  <c:v>2.02</c:v>
                </c:pt>
                <c:pt idx="93">
                  <c:v>2.0133299999999998</c:v>
                </c:pt>
                <c:pt idx="94">
                  <c:v>1.98333</c:v>
                </c:pt>
                <c:pt idx="95">
                  <c:v>1.9666699999999999</c:v>
                </c:pt>
                <c:pt idx="96">
                  <c:v>1.9566699999999999</c:v>
                </c:pt>
                <c:pt idx="97">
                  <c:v>1.9266700000000001</c:v>
                </c:pt>
                <c:pt idx="98">
                  <c:v>1.92333</c:v>
                </c:pt>
                <c:pt idx="99">
                  <c:v>1.94</c:v>
                </c:pt>
                <c:pt idx="100">
                  <c:v>1.95333</c:v>
                </c:pt>
                <c:pt idx="101">
                  <c:v>1.9766699999999999</c:v>
                </c:pt>
                <c:pt idx="102">
                  <c:v>1.95</c:v>
                </c:pt>
                <c:pt idx="103">
                  <c:v>1.92333</c:v>
                </c:pt>
                <c:pt idx="104">
                  <c:v>1.93</c:v>
                </c:pt>
                <c:pt idx="105">
                  <c:v>1.94</c:v>
                </c:pt>
                <c:pt idx="106">
                  <c:v>1.92</c:v>
                </c:pt>
                <c:pt idx="107">
                  <c:v>1.9166700000000001</c:v>
                </c:pt>
                <c:pt idx="108">
                  <c:v>1.93</c:v>
                </c:pt>
                <c:pt idx="109">
                  <c:v>1.90333</c:v>
                </c:pt>
                <c:pt idx="110">
                  <c:v>1.90333</c:v>
                </c:pt>
                <c:pt idx="111">
                  <c:v>1.89333</c:v>
                </c:pt>
                <c:pt idx="112">
                  <c:v>1.91333</c:v>
                </c:pt>
                <c:pt idx="113">
                  <c:v>1.85667</c:v>
                </c:pt>
                <c:pt idx="114">
                  <c:v>1.84667</c:v>
                </c:pt>
                <c:pt idx="115">
                  <c:v>1.86</c:v>
                </c:pt>
                <c:pt idx="116">
                  <c:v>1.82667</c:v>
                </c:pt>
                <c:pt idx="117">
                  <c:v>1.75</c:v>
                </c:pt>
                <c:pt idx="118">
                  <c:v>1.81667</c:v>
                </c:pt>
                <c:pt idx="119">
                  <c:v>1.84667</c:v>
                </c:pt>
                <c:pt idx="120">
                  <c:v>1.8833299999999999</c:v>
                </c:pt>
                <c:pt idx="121">
                  <c:v>1.8533299999999999</c:v>
                </c:pt>
                <c:pt idx="122">
                  <c:v>1.86</c:v>
                </c:pt>
                <c:pt idx="123">
                  <c:v>1.84667</c:v>
                </c:pt>
                <c:pt idx="124">
                  <c:v>1.82</c:v>
                </c:pt>
                <c:pt idx="125">
                  <c:v>1.83</c:v>
                </c:pt>
                <c:pt idx="126">
                  <c:v>1.81667</c:v>
                </c:pt>
                <c:pt idx="127">
                  <c:v>1.77</c:v>
                </c:pt>
                <c:pt idx="128">
                  <c:v>1.76667</c:v>
                </c:pt>
                <c:pt idx="129">
                  <c:v>1.80667</c:v>
                </c:pt>
                <c:pt idx="130">
                  <c:v>1.79667</c:v>
                </c:pt>
                <c:pt idx="131">
                  <c:v>1.75</c:v>
                </c:pt>
                <c:pt idx="132">
                  <c:v>1.7533300000000001</c:v>
                </c:pt>
                <c:pt idx="133">
                  <c:v>1.7933300000000001</c:v>
                </c:pt>
                <c:pt idx="134">
                  <c:v>1.68</c:v>
                </c:pt>
                <c:pt idx="135">
                  <c:v>1.74</c:v>
                </c:pt>
                <c:pt idx="136">
                  <c:v>1.75667</c:v>
                </c:pt>
                <c:pt idx="137">
                  <c:v>1.76667</c:v>
                </c:pt>
                <c:pt idx="138">
                  <c:v>1.7633300000000001</c:v>
                </c:pt>
                <c:pt idx="139">
                  <c:v>1.75667</c:v>
                </c:pt>
                <c:pt idx="140">
                  <c:v>1.77667</c:v>
                </c:pt>
                <c:pt idx="141">
                  <c:v>1.7266699999999999</c:v>
                </c:pt>
                <c:pt idx="142">
                  <c:v>1.7633300000000001</c:v>
                </c:pt>
                <c:pt idx="143">
                  <c:v>1.73</c:v>
                </c:pt>
                <c:pt idx="144">
                  <c:v>1.71</c:v>
                </c:pt>
                <c:pt idx="145">
                  <c:v>1.7266699999999999</c:v>
                </c:pt>
                <c:pt idx="146">
                  <c:v>1.73333</c:v>
                </c:pt>
                <c:pt idx="147">
                  <c:v>1.72</c:v>
                </c:pt>
                <c:pt idx="148">
                  <c:v>1.75</c:v>
                </c:pt>
                <c:pt idx="149">
                  <c:v>1.75667</c:v>
                </c:pt>
                <c:pt idx="150">
                  <c:v>1.73</c:v>
                </c:pt>
                <c:pt idx="151">
                  <c:v>1.74333</c:v>
                </c:pt>
                <c:pt idx="152">
                  <c:v>1.79667</c:v>
                </c:pt>
                <c:pt idx="153">
                  <c:v>1.7166699999999999</c:v>
                </c:pt>
                <c:pt idx="154">
                  <c:v>1.71333</c:v>
                </c:pt>
                <c:pt idx="155">
                  <c:v>1.7533300000000001</c:v>
                </c:pt>
                <c:pt idx="156">
                  <c:v>1.7</c:v>
                </c:pt>
                <c:pt idx="157">
                  <c:v>1.6866699999999999</c:v>
                </c:pt>
                <c:pt idx="158">
                  <c:v>1.72</c:v>
                </c:pt>
                <c:pt idx="159">
                  <c:v>1.74</c:v>
                </c:pt>
                <c:pt idx="160">
                  <c:v>1.7066699999999999</c:v>
                </c:pt>
                <c:pt idx="161">
                  <c:v>1.7366699999999999</c:v>
                </c:pt>
                <c:pt idx="162">
                  <c:v>1.75</c:v>
                </c:pt>
                <c:pt idx="163">
                  <c:v>1.70333</c:v>
                </c:pt>
                <c:pt idx="164">
                  <c:v>1.7466699999999999</c:v>
                </c:pt>
                <c:pt idx="165">
                  <c:v>1.7066699999999999</c:v>
                </c:pt>
                <c:pt idx="166">
                  <c:v>1.7366699999999999</c:v>
                </c:pt>
                <c:pt idx="167">
                  <c:v>1.71333</c:v>
                </c:pt>
                <c:pt idx="168">
                  <c:v>1.7</c:v>
                </c:pt>
                <c:pt idx="169">
                  <c:v>1.69</c:v>
                </c:pt>
                <c:pt idx="170">
                  <c:v>1.6966699999999999</c:v>
                </c:pt>
                <c:pt idx="171">
                  <c:v>1.6366700000000001</c:v>
                </c:pt>
                <c:pt idx="172">
                  <c:v>1.62</c:v>
                </c:pt>
                <c:pt idx="173">
                  <c:v>1.56667</c:v>
                </c:pt>
                <c:pt idx="174">
                  <c:v>1.73325</c:v>
                </c:pt>
                <c:pt idx="175">
                  <c:v>1.6033299999999999</c:v>
                </c:pt>
                <c:pt idx="176">
                  <c:v>1.62</c:v>
                </c:pt>
                <c:pt idx="177">
                  <c:v>1.57667</c:v>
                </c:pt>
                <c:pt idx="178">
                  <c:v>1.58667</c:v>
                </c:pt>
                <c:pt idx="179">
                  <c:v>1.5833299999999999</c:v>
                </c:pt>
                <c:pt idx="180">
                  <c:v>1.58</c:v>
                </c:pt>
                <c:pt idx="181">
                  <c:v>1.6</c:v>
                </c:pt>
                <c:pt idx="182">
                  <c:v>1.5833299999999999</c:v>
                </c:pt>
                <c:pt idx="183">
                  <c:v>1.56</c:v>
                </c:pt>
                <c:pt idx="184">
                  <c:v>1.5933299999999999</c:v>
                </c:pt>
                <c:pt idx="185">
                  <c:v>1.7022999999999999</c:v>
                </c:pt>
                <c:pt idx="186">
                  <c:v>1.6773</c:v>
                </c:pt>
                <c:pt idx="187">
                  <c:v>1.52</c:v>
                </c:pt>
                <c:pt idx="188">
                  <c:v>1.51667</c:v>
                </c:pt>
                <c:pt idx="189">
                  <c:v>1.4766699999999999</c:v>
                </c:pt>
                <c:pt idx="190">
                  <c:v>1.4466699999999999</c:v>
                </c:pt>
                <c:pt idx="191">
                  <c:v>1.4566699999999999</c:v>
                </c:pt>
                <c:pt idx="192">
                  <c:v>1.48</c:v>
                </c:pt>
                <c:pt idx="193">
                  <c:v>1.5333300000000001</c:v>
                </c:pt>
                <c:pt idx="194">
                  <c:v>1.47</c:v>
                </c:pt>
                <c:pt idx="195">
                  <c:v>1.4566699999999999</c:v>
                </c:pt>
                <c:pt idx="196">
                  <c:v>1.4466699999999999</c:v>
                </c:pt>
                <c:pt idx="197">
                  <c:v>1.44333</c:v>
                </c:pt>
                <c:pt idx="198">
                  <c:v>1.40333</c:v>
                </c:pt>
                <c:pt idx="199">
                  <c:v>1.3733299999999999</c:v>
                </c:pt>
                <c:pt idx="200">
                  <c:v>1.41</c:v>
                </c:pt>
                <c:pt idx="201">
                  <c:v>1.40333</c:v>
                </c:pt>
                <c:pt idx="202">
                  <c:v>1.3966700000000001</c:v>
                </c:pt>
                <c:pt idx="203">
                  <c:v>1.4466699999999999</c:v>
                </c:pt>
                <c:pt idx="204">
                  <c:v>1.4266700000000001</c:v>
                </c:pt>
                <c:pt idx="205">
                  <c:v>1.4366699999999999</c:v>
                </c:pt>
                <c:pt idx="206">
                  <c:v>1.3966700000000001</c:v>
                </c:pt>
                <c:pt idx="207">
                  <c:v>1.39333</c:v>
                </c:pt>
                <c:pt idx="208">
                  <c:v>1.42</c:v>
                </c:pt>
                <c:pt idx="209">
                  <c:v>1.4</c:v>
                </c:pt>
                <c:pt idx="210">
                  <c:v>1.3866700000000001</c:v>
                </c:pt>
                <c:pt idx="211">
                  <c:v>1.35</c:v>
                </c:pt>
                <c:pt idx="212">
                  <c:v>1.3833299999999999</c:v>
                </c:pt>
                <c:pt idx="213">
                  <c:v>1.39333</c:v>
                </c:pt>
                <c:pt idx="214">
                  <c:v>1.4</c:v>
                </c:pt>
                <c:pt idx="215">
                  <c:v>1.3966700000000001</c:v>
                </c:pt>
                <c:pt idx="216">
                  <c:v>1.41</c:v>
                </c:pt>
                <c:pt idx="217">
                  <c:v>1.4266700000000001</c:v>
                </c:pt>
                <c:pt idx="218">
                  <c:v>1.3966700000000001</c:v>
                </c:pt>
                <c:pt idx="219">
                  <c:v>1.3733299999999999</c:v>
                </c:pt>
                <c:pt idx="220">
                  <c:v>1.33667</c:v>
                </c:pt>
                <c:pt idx="221">
                  <c:v>1.29667</c:v>
                </c:pt>
                <c:pt idx="222">
                  <c:v>1.32</c:v>
                </c:pt>
                <c:pt idx="223">
                  <c:v>1.35</c:v>
                </c:pt>
                <c:pt idx="224">
                  <c:v>1.34</c:v>
                </c:pt>
                <c:pt idx="225">
                  <c:v>1.31</c:v>
                </c:pt>
                <c:pt idx="226">
                  <c:v>1.3433299999999999</c:v>
                </c:pt>
                <c:pt idx="227">
                  <c:v>1.34</c:v>
                </c:pt>
                <c:pt idx="228">
                  <c:v>1.3233299999999999</c:v>
                </c:pt>
                <c:pt idx="229">
                  <c:v>1.29667</c:v>
                </c:pt>
                <c:pt idx="230">
                  <c:v>1.33667</c:v>
                </c:pt>
                <c:pt idx="231">
                  <c:v>1.3233299999999999</c:v>
                </c:pt>
                <c:pt idx="232">
                  <c:v>1.31</c:v>
                </c:pt>
                <c:pt idx="233">
                  <c:v>1.32</c:v>
                </c:pt>
                <c:pt idx="234">
                  <c:v>1.29</c:v>
                </c:pt>
                <c:pt idx="235">
                  <c:v>1.30667</c:v>
                </c:pt>
                <c:pt idx="236">
                  <c:v>1.3133300000000001</c:v>
                </c:pt>
                <c:pt idx="237">
                  <c:v>1.2833300000000001</c:v>
                </c:pt>
                <c:pt idx="238">
                  <c:v>1.29667</c:v>
                </c:pt>
                <c:pt idx="239">
                  <c:v>1.29</c:v>
                </c:pt>
                <c:pt idx="240">
                  <c:v>1.26</c:v>
                </c:pt>
                <c:pt idx="241">
                  <c:v>1.2933300000000001</c:v>
                </c:pt>
                <c:pt idx="242">
                  <c:v>1.30667</c:v>
                </c:pt>
                <c:pt idx="243">
                  <c:v>1.30667</c:v>
                </c:pt>
                <c:pt idx="244">
                  <c:v>1.2833300000000001</c:v>
                </c:pt>
                <c:pt idx="245">
                  <c:v>1.2733300000000001</c:v>
                </c:pt>
                <c:pt idx="246">
                  <c:v>1.26667</c:v>
                </c:pt>
                <c:pt idx="247">
                  <c:v>1.21</c:v>
                </c:pt>
                <c:pt idx="248">
                  <c:v>1.2733300000000001</c:v>
                </c:pt>
                <c:pt idx="249">
                  <c:v>1.23</c:v>
                </c:pt>
                <c:pt idx="250">
                  <c:v>1.27</c:v>
                </c:pt>
                <c:pt idx="251">
                  <c:v>1.2933300000000001</c:v>
                </c:pt>
                <c:pt idx="252">
                  <c:v>1.30667</c:v>
                </c:pt>
                <c:pt idx="253">
                  <c:v>1.28667</c:v>
                </c:pt>
                <c:pt idx="254">
                  <c:v>1.31667</c:v>
                </c:pt>
                <c:pt idx="255">
                  <c:v>1.3433299999999999</c:v>
                </c:pt>
                <c:pt idx="256">
                  <c:v>1.3533299999999999</c:v>
                </c:pt>
                <c:pt idx="257">
                  <c:v>1.3233299999999999</c:v>
                </c:pt>
                <c:pt idx="258">
                  <c:v>1.3533299999999999</c:v>
                </c:pt>
                <c:pt idx="259">
                  <c:v>1.3233299999999999</c:v>
                </c:pt>
                <c:pt idx="260">
                  <c:v>1.31</c:v>
                </c:pt>
                <c:pt idx="261">
                  <c:v>1.30667</c:v>
                </c:pt>
                <c:pt idx="262">
                  <c:v>1.31667</c:v>
                </c:pt>
                <c:pt idx="263">
                  <c:v>1.33</c:v>
                </c:pt>
                <c:pt idx="264">
                  <c:v>1.32667</c:v>
                </c:pt>
                <c:pt idx="265">
                  <c:v>1.3333299999999999</c:v>
                </c:pt>
                <c:pt idx="266">
                  <c:v>1.33</c:v>
                </c:pt>
                <c:pt idx="267">
                  <c:v>1.30667</c:v>
                </c:pt>
                <c:pt idx="268">
                  <c:v>1.35</c:v>
                </c:pt>
                <c:pt idx="269">
                  <c:v>1.3033300000000001</c:v>
                </c:pt>
                <c:pt idx="270">
                  <c:v>1.3233299999999999</c:v>
                </c:pt>
                <c:pt idx="271">
                  <c:v>1.32</c:v>
                </c:pt>
                <c:pt idx="272">
                  <c:v>1.3</c:v>
                </c:pt>
                <c:pt idx="273">
                  <c:v>1.3233299999999999</c:v>
                </c:pt>
                <c:pt idx="274">
                  <c:v>1.30667</c:v>
                </c:pt>
                <c:pt idx="275">
                  <c:v>1.28</c:v>
                </c:pt>
                <c:pt idx="276">
                  <c:v>1.24333</c:v>
                </c:pt>
                <c:pt idx="277">
                  <c:v>1.25667</c:v>
                </c:pt>
                <c:pt idx="278">
                  <c:v>1.29667</c:v>
                </c:pt>
                <c:pt idx="279">
                  <c:v>1.2366699999999999</c:v>
                </c:pt>
                <c:pt idx="280">
                  <c:v>1.25667</c:v>
                </c:pt>
                <c:pt idx="281">
                  <c:v>1.25</c:v>
                </c:pt>
                <c:pt idx="282">
                  <c:v>1.2733300000000001</c:v>
                </c:pt>
                <c:pt idx="283">
                  <c:v>1.17</c:v>
                </c:pt>
                <c:pt idx="284">
                  <c:v>1.17</c:v>
                </c:pt>
                <c:pt idx="285">
                  <c:v>1.17</c:v>
                </c:pt>
                <c:pt idx="286">
                  <c:v>1.16333</c:v>
                </c:pt>
                <c:pt idx="287">
                  <c:v>1.20333</c:v>
                </c:pt>
                <c:pt idx="288">
                  <c:v>1.17445</c:v>
                </c:pt>
                <c:pt idx="289">
                  <c:v>1.2633300000000001</c:v>
                </c:pt>
                <c:pt idx="290">
                  <c:v>1.0900000000000001</c:v>
                </c:pt>
                <c:pt idx="291">
                  <c:v>1.1266700000000001</c:v>
                </c:pt>
                <c:pt idx="292">
                  <c:v>1.1694500000000001</c:v>
                </c:pt>
                <c:pt idx="293">
                  <c:v>1.03</c:v>
                </c:pt>
                <c:pt idx="294">
                  <c:v>1.21</c:v>
                </c:pt>
                <c:pt idx="295">
                  <c:v>0.96667000000000003</c:v>
                </c:pt>
                <c:pt idx="296">
                  <c:v>1.01945</c:v>
                </c:pt>
                <c:pt idx="297">
                  <c:v>0.95333000000000001</c:v>
                </c:pt>
                <c:pt idx="298">
                  <c:v>0.99333000000000005</c:v>
                </c:pt>
                <c:pt idx="299">
                  <c:v>0.93</c:v>
                </c:pt>
                <c:pt idx="300">
                  <c:v>0.66825000000000001</c:v>
                </c:pt>
                <c:pt idx="301">
                  <c:v>0.89229999999999998</c:v>
                </c:pt>
                <c:pt idx="302">
                  <c:v>0.74729999999999996</c:v>
                </c:pt>
                <c:pt idx="303">
                  <c:v>0.69730000000000003</c:v>
                </c:pt>
                <c:pt idx="304">
                  <c:v>0.36230000000000001</c:v>
                </c:pt>
                <c:pt idx="305">
                  <c:v>0.36230000000000001</c:v>
                </c:pt>
                <c:pt idx="306">
                  <c:v>0.33111000000000002</c:v>
                </c:pt>
                <c:pt idx="307">
                  <c:v>0.33111000000000002</c:v>
                </c:pt>
                <c:pt idx="308">
                  <c:v>0.36110999999999999</c:v>
                </c:pt>
                <c:pt idx="309">
                  <c:v>0.34111000000000002</c:v>
                </c:pt>
                <c:pt idx="310">
                  <c:v>0.34111000000000002</c:v>
                </c:pt>
                <c:pt idx="311">
                  <c:v>0.29110999999999998</c:v>
                </c:pt>
                <c:pt idx="312">
                  <c:v>0.29110999999999998</c:v>
                </c:pt>
                <c:pt idx="313">
                  <c:v>0.21110999999999999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072-431D-9DD7-5B367B8D35BD}"/>
            </c:ext>
          </c:extLst>
        </c:ser>
        <c:ser>
          <c:idx val="1"/>
          <c:order val="1"/>
          <c:tx>
            <c:v>2021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'Milk Volume'!$M$7:$M$127</c:f>
              <c:numCache>
                <c:formatCode>0.00</c:formatCode>
                <c:ptCount val="121"/>
                <c:pt idx="0">
                  <c:v>-88</c:v>
                </c:pt>
                <c:pt idx="1">
                  <c:v>-87</c:v>
                </c:pt>
                <c:pt idx="2">
                  <c:v>-86</c:v>
                </c:pt>
                <c:pt idx="3">
                  <c:v>-85</c:v>
                </c:pt>
                <c:pt idx="4">
                  <c:v>-84</c:v>
                </c:pt>
                <c:pt idx="5">
                  <c:v>-83</c:v>
                </c:pt>
                <c:pt idx="6">
                  <c:v>-82</c:v>
                </c:pt>
                <c:pt idx="7">
                  <c:v>-81</c:v>
                </c:pt>
                <c:pt idx="8">
                  <c:v>-80</c:v>
                </c:pt>
                <c:pt idx="9">
                  <c:v>-79</c:v>
                </c:pt>
                <c:pt idx="10">
                  <c:v>-78</c:v>
                </c:pt>
                <c:pt idx="11">
                  <c:v>-77</c:v>
                </c:pt>
                <c:pt idx="12">
                  <c:v>-76</c:v>
                </c:pt>
                <c:pt idx="13">
                  <c:v>-75</c:v>
                </c:pt>
                <c:pt idx="14">
                  <c:v>-74</c:v>
                </c:pt>
                <c:pt idx="15">
                  <c:v>-73</c:v>
                </c:pt>
                <c:pt idx="16">
                  <c:v>-72</c:v>
                </c:pt>
                <c:pt idx="17">
                  <c:v>-71</c:v>
                </c:pt>
                <c:pt idx="18">
                  <c:v>-70</c:v>
                </c:pt>
                <c:pt idx="19">
                  <c:v>-69</c:v>
                </c:pt>
                <c:pt idx="20">
                  <c:v>-68</c:v>
                </c:pt>
                <c:pt idx="21">
                  <c:v>-67</c:v>
                </c:pt>
                <c:pt idx="22">
                  <c:v>-66</c:v>
                </c:pt>
                <c:pt idx="23">
                  <c:v>-65</c:v>
                </c:pt>
                <c:pt idx="24">
                  <c:v>-64</c:v>
                </c:pt>
                <c:pt idx="25">
                  <c:v>-63</c:v>
                </c:pt>
                <c:pt idx="26">
                  <c:v>-62</c:v>
                </c:pt>
                <c:pt idx="27">
                  <c:v>-61</c:v>
                </c:pt>
                <c:pt idx="28">
                  <c:v>-60</c:v>
                </c:pt>
                <c:pt idx="29">
                  <c:v>-59</c:v>
                </c:pt>
                <c:pt idx="30">
                  <c:v>-58</c:v>
                </c:pt>
                <c:pt idx="31">
                  <c:v>-57</c:v>
                </c:pt>
                <c:pt idx="32">
                  <c:v>-56</c:v>
                </c:pt>
                <c:pt idx="33">
                  <c:v>-55</c:v>
                </c:pt>
                <c:pt idx="34">
                  <c:v>-54</c:v>
                </c:pt>
                <c:pt idx="35">
                  <c:v>-53</c:v>
                </c:pt>
                <c:pt idx="36">
                  <c:v>-52</c:v>
                </c:pt>
                <c:pt idx="37">
                  <c:v>-51</c:v>
                </c:pt>
                <c:pt idx="38">
                  <c:v>-50</c:v>
                </c:pt>
                <c:pt idx="39">
                  <c:v>-49</c:v>
                </c:pt>
                <c:pt idx="40">
                  <c:v>-48</c:v>
                </c:pt>
                <c:pt idx="41">
                  <c:v>-47</c:v>
                </c:pt>
                <c:pt idx="42">
                  <c:v>-46</c:v>
                </c:pt>
                <c:pt idx="43">
                  <c:v>-45</c:v>
                </c:pt>
                <c:pt idx="44">
                  <c:v>-44</c:v>
                </c:pt>
                <c:pt idx="45">
                  <c:v>-43</c:v>
                </c:pt>
                <c:pt idx="46">
                  <c:v>-42</c:v>
                </c:pt>
                <c:pt idx="47">
                  <c:v>-41</c:v>
                </c:pt>
                <c:pt idx="48">
                  <c:v>-40</c:v>
                </c:pt>
                <c:pt idx="49">
                  <c:v>-39</c:v>
                </c:pt>
                <c:pt idx="50">
                  <c:v>-38</c:v>
                </c:pt>
                <c:pt idx="51">
                  <c:v>-37</c:v>
                </c:pt>
                <c:pt idx="52">
                  <c:v>-36</c:v>
                </c:pt>
                <c:pt idx="53">
                  <c:v>-35</c:v>
                </c:pt>
                <c:pt idx="54">
                  <c:v>-34</c:v>
                </c:pt>
                <c:pt idx="55">
                  <c:v>-33</c:v>
                </c:pt>
                <c:pt idx="56">
                  <c:v>-32</c:v>
                </c:pt>
                <c:pt idx="57">
                  <c:v>-31</c:v>
                </c:pt>
                <c:pt idx="58">
                  <c:v>-30</c:v>
                </c:pt>
                <c:pt idx="59">
                  <c:v>-29</c:v>
                </c:pt>
                <c:pt idx="60">
                  <c:v>-28</c:v>
                </c:pt>
                <c:pt idx="61">
                  <c:v>-27</c:v>
                </c:pt>
                <c:pt idx="62">
                  <c:v>-26</c:v>
                </c:pt>
                <c:pt idx="63">
                  <c:v>-25</c:v>
                </c:pt>
                <c:pt idx="64">
                  <c:v>-24</c:v>
                </c:pt>
                <c:pt idx="65">
                  <c:v>-23</c:v>
                </c:pt>
                <c:pt idx="66">
                  <c:v>-22</c:v>
                </c:pt>
                <c:pt idx="67">
                  <c:v>-21</c:v>
                </c:pt>
                <c:pt idx="68">
                  <c:v>-20</c:v>
                </c:pt>
                <c:pt idx="69">
                  <c:v>-19</c:v>
                </c:pt>
                <c:pt idx="70">
                  <c:v>-18</c:v>
                </c:pt>
                <c:pt idx="71">
                  <c:v>-17</c:v>
                </c:pt>
                <c:pt idx="72">
                  <c:v>-16</c:v>
                </c:pt>
                <c:pt idx="73">
                  <c:v>-15</c:v>
                </c:pt>
                <c:pt idx="74">
                  <c:v>-14</c:v>
                </c:pt>
                <c:pt idx="75">
                  <c:v>-13</c:v>
                </c:pt>
                <c:pt idx="76">
                  <c:v>-12</c:v>
                </c:pt>
                <c:pt idx="77">
                  <c:v>-11</c:v>
                </c:pt>
                <c:pt idx="78">
                  <c:v>-10</c:v>
                </c:pt>
                <c:pt idx="79">
                  <c:v>-9</c:v>
                </c:pt>
                <c:pt idx="80">
                  <c:v>-8</c:v>
                </c:pt>
                <c:pt idx="81">
                  <c:v>-7</c:v>
                </c:pt>
                <c:pt idx="82">
                  <c:v>-6</c:v>
                </c:pt>
                <c:pt idx="83">
                  <c:v>-5</c:v>
                </c:pt>
                <c:pt idx="84">
                  <c:v>-4</c:v>
                </c:pt>
                <c:pt idx="85">
                  <c:v>-3</c:v>
                </c:pt>
                <c:pt idx="86">
                  <c:v>-2</c:v>
                </c:pt>
                <c:pt idx="87">
                  <c:v>-1</c:v>
                </c:pt>
                <c:pt idx="88">
                  <c:v>0</c:v>
                </c:pt>
                <c:pt idx="89">
                  <c:v>1</c:v>
                </c:pt>
                <c:pt idx="90">
                  <c:v>2</c:v>
                </c:pt>
                <c:pt idx="91">
                  <c:v>3</c:v>
                </c:pt>
                <c:pt idx="92">
                  <c:v>4</c:v>
                </c:pt>
                <c:pt idx="93">
                  <c:v>5</c:v>
                </c:pt>
                <c:pt idx="94">
                  <c:v>6</c:v>
                </c:pt>
                <c:pt idx="95">
                  <c:v>7</c:v>
                </c:pt>
                <c:pt idx="96">
                  <c:v>8</c:v>
                </c:pt>
                <c:pt idx="97">
                  <c:v>9</c:v>
                </c:pt>
                <c:pt idx="98">
                  <c:v>10</c:v>
                </c:pt>
                <c:pt idx="99">
                  <c:v>11</c:v>
                </c:pt>
                <c:pt idx="100">
                  <c:v>12</c:v>
                </c:pt>
                <c:pt idx="101">
                  <c:v>13</c:v>
                </c:pt>
                <c:pt idx="102">
                  <c:v>14</c:v>
                </c:pt>
                <c:pt idx="103">
                  <c:v>15</c:v>
                </c:pt>
                <c:pt idx="104">
                  <c:v>16</c:v>
                </c:pt>
                <c:pt idx="105">
                  <c:v>17</c:v>
                </c:pt>
                <c:pt idx="106">
                  <c:v>18</c:v>
                </c:pt>
                <c:pt idx="107">
                  <c:v>19</c:v>
                </c:pt>
                <c:pt idx="108">
                  <c:v>20</c:v>
                </c:pt>
                <c:pt idx="109">
                  <c:v>21</c:v>
                </c:pt>
                <c:pt idx="110">
                  <c:v>22</c:v>
                </c:pt>
                <c:pt idx="111">
                  <c:v>23</c:v>
                </c:pt>
                <c:pt idx="112">
                  <c:v>24</c:v>
                </c:pt>
                <c:pt idx="113">
                  <c:v>25</c:v>
                </c:pt>
                <c:pt idx="114">
                  <c:v>26</c:v>
                </c:pt>
                <c:pt idx="115">
                  <c:v>27</c:v>
                </c:pt>
                <c:pt idx="116">
                  <c:v>28</c:v>
                </c:pt>
                <c:pt idx="117">
                  <c:v>29</c:v>
                </c:pt>
                <c:pt idx="118">
                  <c:v>30</c:v>
                </c:pt>
                <c:pt idx="119">
                  <c:v>31</c:v>
                </c:pt>
                <c:pt idx="120">
                  <c:v>32</c:v>
                </c:pt>
              </c:numCache>
            </c:numRef>
          </c:xVal>
          <c:yVal>
            <c:numRef>
              <c:f>'MS per Cow'!$B$7:$B$125</c:f>
              <c:numCache>
                <c:formatCode>General</c:formatCode>
                <c:ptCount val="119"/>
                <c:pt idx="0">
                  <c:v>0.17</c:v>
                </c:pt>
                <c:pt idx="1">
                  <c:v>0.17</c:v>
                </c:pt>
                <c:pt idx="2">
                  <c:v>0.28000000000000003</c:v>
                </c:pt>
                <c:pt idx="3">
                  <c:v>0.28000000000000003</c:v>
                </c:pt>
                <c:pt idx="4">
                  <c:v>0.41</c:v>
                </c:pt>
                <c:pt idx="5">
                  <c:v>0.41</c:v>
                </c:pt>
                <c:pt idx="6">
                  <c:v>0.49</c:v>
                </c:pt>
                <c:pt idx="7">
                  <c:v>0.61</c:v>
                </c:pt>
                <c:pt idx="8">
                  <c:v>0.61</c:v>
                </c:pt>
                <c:pt idx="9">
                  <c:v>0.71</c:v>
                </c:pt>
                <c:pt idx="10">
                  <c:v>0.8</c:v>
                </c:pt>
                <c:pt idx="11">
                  <c:v>0.8</c:v>
                </c:pt>
                <c:pt idx="12">
                  <c:v>0.88</c:v>
                </c:pt>
                <c:pt idx="13">
                  <c:v>0.88</c:v>
                </c:pt>
                <c:pt idx="14">
                  <c:v>1</c:v>
                </c:pt>
                <c:pt idx="15">
                  <c:v>1</c:v>
                </c:pt>
                <c:pt idx="16">
                  <c:v>1.0900000000000001</c:v>
                </c:pt>
                <c:pt idx="17">
                  <c:v>1.0900000000000001</c:v>
                </c:pt>
                <c:pt idx="18">
                  <c:v>1.1299999999999999</c:v>
                </c:pt>
                <c:pt idx="19">
                  <c:v>1.2</c:v>
                </c:pt>
                <c:pt idx="20">
                  <c:v>1.23</c:v>
                </c:pt>
                <c:pt idx="21">
                  <c:v>1.26</c:v>
                </c:pt>
                <c:pt idx="22">
                  <c:v>1.29</c:v>
                </c:pt>
                <c:pt idx="23">
                  <c:v>1.32</c:v>
                </c:pt>
                <c:pt idx="24">
                  <c:v>1.38</c:v>
                </c:pt>
                <c:pt idx="25">
                  <c:v>1.35</c:v>
                </c:pt>
                <c:pt idx="26">
                  <c:v>1.42</c:v>
                </c:pt>
                <c:pt idx="27">
                  <c:v>1.49</c:v>
                </c:pt>
                <c:pt idx="28">
                  <c:v>1.49</c:v>
                </c:pt>
                <c:pt idx="29">
                  <c:v>1.46</c:v>
                </c:pt>
                <c:pt idx="30">
                  <c:v>1.48</c:v>
                </c:pt>
                <c:pt idx="31">
                  <c:v>1.45</c:v>
                </c:pt>
                <c:pt idx="32">
                  <c:v>1.51</c:v>
                </c:pt>
                <c:pt idx="33">
                  <c:v>1.54</c:v>
                </c:pt>
                <c:pt idx="34">
                  <c:v>1.53</c:v>
                </c:pt>
                <c:pt idx="35">
                  <c:v>1.58</c:v>
                </c:pt>
                <c:pt idx="36">
                  <c:v>1.51</c:v>
                </c:pt>
                <c:pt idx="37">
                  <c:v>1.57</c:v>
                </c:pt>
                <c:pt idx="38">
                  <c:v>1.57</c:v>
                </c:pt>
                <c:pt idx="39">
                  <c:v>1.64</c:v>
                </c:pt>
                <c:pt idx="40">
                  <c:v>1.63</c:v>
                </c:pt>
                <c:pt idx="41">
                  <c:v>1.66</c:v>
                </c:pt>
                <c:pt idx="42">
                  <c:v>1.64</c:v>
                </c:pt>
                <c:pt idx="43">
                  <c:v>1.63</c:v>
                </c:pt>
                <c:pt idx="44">
                  <c:v>1.68</c:v>
                </c:pt>
                <c:pt idx="45">
                  <c:v>1.63</c:v>
                </c:pt>
                <c:pt idx="46">
                  <c:v>1.67</c:v>
                </c:pt>
                <c:pt idx="47">
                  <c:v>1.65</c:v>
                </c:pt>
                <c:pt idx="48">
                  <c:v>1.65</c:v>
                </c:pt>
                <c:pt idx="49">
                  <c:v>1.64</c:v>
                </c:pt>
                <c:pt idx="50">
                  <c:v>1.71</c:v>
                </c:pt>
                <c:pt idx="51">
                  <c:v>1.7</c:v>
                </c:pt>
                <c:pt idx="52">
                  <c:v>1.75</c:v>
                </c:pt>
                <c:pt idx="53">
                  <c:v>1.74</c:v>
                </c:pt>
                <c:pt idx="54">
                  <c:v>1.76</c:v>
                </c:pt>
                <c:pt idx="55">
                  <c:v>1.76</c:v>
                </c:pt>
                <c:pt idx="56">
                  <c:v>1.8</c:v>
                </c:pt>
                <c:pt idx="57">
                  <c:v>1.83</c:v>
                </c:pt>
                <c:pt idx="58">
                  <c:v>1.88</c:v>
                </c:pt>
                <c:pt idx="59">
                  <c:v>1.89</c:v>
                </c:pt>
                <c:pt idx="60">
                  <c:v>1.9449999999999998</c:v>
                </c:pt>
                <c:pt idx="61">
                  <c:v>2</c:v>
                </c:pt>
                <c:pt idx="62">
                  <c:v>1.97</c:v>
                </c:pt>
                <c:pt idx="63">
                  <c:v>1.94</c:v>
                </c:pt>
                <c:pt idx="64">
                  <c:v>1.99</c:v>
                </c:pt>
                <c:pt idx="65">
                  <c:v>2.0099999999999998</c:v>
                </c:pt>
                <c:pt idx="66">
                  <c:v>1.93</c:v>
                </c:pt>
                <c:pt idx="67">
                  <c:v>1.9699999999999998</c:v>
                </c:pt>
                <c:pt idx="68">
                  <c:v>2.0099999999999998</c:v>
                </c:pt>
                <c:pt idx="69">
                  <c:v>2.0099999999999998</c:v>
                </c:pt>
                <c:pt idx="70">
                  <c:v>1.92</c:v>
                </c:pt>
                <c:pt idx="71">
                  <c:v>1.96</c:v>
                </c:pt>
                <c:pt idx="72">
                  <c:v>1.86</c:v>
                </c:pt>
                <c:pt idx="73">
                  <c:v>2.04</c:v>
                </c:pt>
                <c:pt idx="74">
                  <c:v>1.97</c:v>
                </c:pt>
                <c:pt idx="75">
                  <c:v>2.0099999999999998</c:v>
                </c:pt>
                <c:pt idx="76">
                  <c:v>1.98</c:v>
                </c:pt>
                <c:pt idx="77">
                  <c:v>2.0499999999999998</c:v>
                </c:pt>
                <c:pt idx="78">
                  <c:v>1.97</c:v>
                </c:pt>
                <c:pt idx="79">
                  <c:v>2</c:v>
                </c:pt>
                <c:pt idx="80">
                  <c:v>2.02</c:v>
                </c:pt>
                <c:pt idx="81">
                  <c:v>1.97</c:v>
                </c:pt>
                <c:pt idx="82">
                  <c:v>1.97</c:v>
                </c:pt>
                <c:pt idx="83">
                  <c:v>2.02</c:v>
                </c:pt>
                <c:pt idx="84">
                  <c:v>2</c:v>
                </c:pt>
                <c:pt idx="85">
                  <c:v>2.0499999999999998</c:v>
                </c:pt>
                <c:pt idx="86">
                  <c:v>2.06</c:v>
                </c:pt>
                <c:pt idx="87">
                  <c:v>1.99</c:v>
                </c:pt>
                <c:pt idx="88">
                  <c:v>2.11</c:v>
                </c:pt>
                <c:pt idx="89">
                  <c:v>2.02</c:v>
                </c:pt>
                <c:pt idx="90">
                  <c:v>2.0299999999999998</c:v>
                </c:pt>
                <c:pt idx="91">
                  <c:v>2.02</c:v>
                </c:pt>
                <c:pt idx="92">
                  <c:v>1.99</c:v>
                </c:pt>
                <c:pt idx="93">
                  <c:v>1.97</c:v>
                </c:pt>
                <c:pt idx="94">
                  <c:v>2.02</c:v>
                </c:pt>
                <c:pt idx="95">
                  <c:v>1.97</c:v>
                </c:pt>
                <c:pt idx="96">
                  <c:v>1.97</c:v>
                </c:pt>
                <c:pt idx="97">
                  <c:v>1.99</c:v>
                </c:pt>
                <c:pt idx="98">
                  <c:v>1.92</c:v>
                </c:pt>
                <c:pt idx="99">
                  <c:v>1.9</c:v>
                </c:pt>
                <c:pt idx="100">
                  <c:v>1.94</c:v>
                </c:pt>
                <c:pt idx="101">
                  <c:v>1.97</c:v>
                </c:pt>
                <c:pt idx="102">
                  <c:v>1.98</c:v>
                </c:pt>
                <c:pt idx="103">
                  <c:v>1.97</c:v>
                </c:pt>
                <c:pt idx="104">
                  <c:v>1.93</c:v>
                </c:pt>
                <c:pt idx="105">
                  <c:v>1.92</c:v>
                </c:pt>
                <c:pt idx="106">
                  <c:v>1.95</c:v>
                </c:pt>
                <c:pt idx="107">
                  <c:v>1.98</c:v>
                </c:pt>
                <c:pt idx="108">
                  <c:v>1.95</c:v>
                </c:pt>
                <c:pt idx="109">
                  <c:v>1.92</c:v>
                </c:pt>
                <c:pt idx="110">
                  <c:v>1.93</c:v>
                </c:pt>
                <c:pt idx="111">
                  <c:v>1.99</c:v>
                </c:pt>
                <c:pt idx="112">
                  <c:v>1.87</c:v>
                </c:pt>
                <c:pt idx="113">
                  <c:v>1.87</c:v>
                </c:pt>
                <c:pt idx="114">
                  <c:v>1.89</c:v>
                </c:pt>
                <c:pt idx="115">
                  <c:v>1.84</c:v>
                </c:pt>
                <c:pt idx="116">
                  <c:v>1.81</c:v>
                </c:pt>
                <c:pt idx="117">
                  <c:v>1.83</c:v>
                </c:pt>
                <c:pt idx="118">
                  <c:v>1.81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072-431D-9DD7-5B367B8D35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10558688"/>
        <c:axId val="2010559520"/>
      </c:scatterChart>
      <c:valAx>
        <c:axId val="20105586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2400"/>
                  <a:t>Days from Peak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10559520"/>
        <c:crosses val="autoZero"/>
        <c:crossBetween val="midCat"/>
      </c:valAx>
      <c:valAx>
        <c:axId val="2010559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2400"/>
                  <a:t>Milk soilds yied (kg/day)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1055868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NZ" sz="3200"/>
              <a:t>Milkfat daily</a:t>
            </a:r>
            <a:r>
              <a:rPr lang="en-NZ" sz="3200" baseline="0"/>
              <a:t> per cow yield (kg)</a:t>
            </a:r>
            <a:endParaRPr lang="en-NZ" sz="3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0593222307388568E-2"/>
          <c:y val="1.1717375328083989E-2"/>
          <c:w val="0.91995086159952699"/>
          <c:h val="0.86773333333333336"/>
        </c:manualLayout>
      </c:layout>
      <c:scatterChart>
        <c:scatterStyle val="lineMarker"/>
        <c:varyColors val="0"/>
        <c:ser>
          <c:idx val="0"/>
          <c:order val="0"/>
          <c:tx>
            <c:v>baseline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'Milk fat per cow'!$P$8:$P$322</c:f>
              <c:numCache>
                <c:formatCode>General</c:formatCode>
                <c:ptCount val="315"/>
                <c:pt idx="0">
                  <c:v>-87</c:v>
                </c:pt>
                <c:pt idx="1">
                  <c:v>-84</c:v>
                </c:pt>
                <c:pt idx="2">
                  <c:v>-83</c:v>
                </c:pt>
                <c:pt idx="3">
                  <c:v>-82</c:v>
                </c:pt>
                <c:pt idx="4">
                  <c:v>-81</c:v>
                </c:pt>
                <c:pt idx="5">
                  <c:v>-80</c:v>
                </c:pt>
                <c:pt idx="6">
                  <c:v>-79</c:v>
                </c:pt>
                <c:pt idx="7">
                  <c:v>-78</c:v>
                </c:pt>
                <c:pt idx="8">
                  <c:v>-77</c:v>
                </c:pt>
                <c:pt idx="9">
                  <c:v>-76</c:v>
                </c:pt>
                <c:pt idx="10">
                  <c:v>-75</c:v>
                </c:pt>
                <c:pt idx="11">
                  <c:v>-74</c:v>
                </c:pt>
                <c:pt idx="12">
                  <c:v>-73</c:v>
                </c:pt>
                <c:pt idx="13">
                  <c:v>-72</c:v>
                </c:pt>
                <c:pt idx="14">
                  <c:v>-71</c:v>
                </c:pt>
                <c:pt idx="15">
                  <c:v>-70</c:v>
                </c:pt>
                <c:pt idx="16">
                  <c:v>-69</c:v>
                </c:pt>
                <c:pt idx="17">
                  <c:v>-68</c:v>
                </c:pt>
                <c:pt idx="18">
                  <c:v>-67</c:v>
                </c:pt>
                <c:pt idx="19">
                  <c:v>-66</c:v>
                </c:pt>
                <c:pt idx="20">
                  <c:v>-65</c:v>
                </c:pt>
                <c:pt idx="21">
                  <c:v>-64</c:v>
                </c:pt>
                <c:pt idx="22">
                  <c:v>-63</c:v>
                </c:pt>
                <c:pt idx="23">
                  <c:v>-62</c:v>
                </c:pt>
                <c:pt idx="24">
                  <c:v>-61</c:v>
                </c:pt>
                <c:pt idx="25">
                  <c:v>-60</c:v>
                </c:pt>
                <c:pt idx="26">
                  <c:v>-59</c:v>
                </c:pt>
                <c:pt idx="27">
                  <c:v>-58</c:v>
                </c:pt>
                <c:pt idx="28">
                  <c:v>-57</c:v>
                </c:pt>
                <c:pt idx="29">
                  <c:v>-56</c:v>
                </c:pt>
                <c:pt idx="30">
                  <c:v>-55</c:v>
                </c:pt>
                <c:pt idx="31">
                  <c:v>-54</c:v>
                </c:pt>
                <c:pt idx="32">
                  <c:v>-53</c:v>
                </c:pt>
                <c:pt idx="33">
                  <c:v>-52</c:v>
                </c:pt>
                <c:pt idx="34">
                  <c:v>-51</c:v>
                </c:pt>
                <c:pt idx="35">
                  <c:v>-50</c:v>
                </c:pt>
                <c:pt idx="36">
                  <c:v>-49</c:v>
                </c:pt>
                <c:pt idx="37">
                  <c:v>-48</c:v>
                </c:pt>
                <c:pt idx="38">
                  <c:v>-47</c:v>
                </c:pt>
                <c:pt idx="39">
                  <c:v>-46</c:v>
                </c:pt>
                <c:pt idx="40">
                  <c:v>-45</c:v>
                </c:pt>
                <c:pt idx="41">
                  <c:v>-44</c:v>
                </c:pt>
                <c:pt idx="42">
                  <c:v>-43</c:v>
                </c:pt>
                <c:pt idx="43">
                  <c:v>-42</c:v>
                </c:pt>
                <c:pt idx="44">
                  <c:v>-41</c:v>
                </c:pt>
                <c:pt idx="45">
                  <c:v>-40</c:v>
                </c:pt>
                <c:pt idx="46">
                  <c:v>-39</c:v>
                </c:pt>
                <c:pt idx="47">
                  <c:v>-38</c:v>
                </c:pt>
                <c:pt idx="48">
                  <c:v>-37</c:v>
                </c:pt>
                <c:pt idx="49">
                  <c:v>-36</c:v>
                </c:pt>
                <c:pt idx="50">
                  <c:v>-35</c:v>
                </c:pt>
                <c:pt idx="51">
                  <c:v>-34</c:v>
                </c:pt>
                <c:pt idx="52">
                  <c:v>-33</c:v>
                </c:pt>
                <c:pt idx="53">
                  <c:v>-32</c:v>
                </c:pt>
                <c:pt idx="54">
                  <c:v>-31</c:v>
                </c:pt>
                <c:pt idx="55">
                  <c:v>-30</c:v>
                </c:pt>
                <c:pt idx="56">
                  <c:v>-29</c:v>
                </c:pt>
                <c:pt idx="57">
                  <c:v>-28</c:v>
                </c:pt>
                <c:pt idx="58">
                  <c:v>-27</c:v>
                </c:pt>
                <c:pt idx="59">
                  <c:v>-26</c:v>
                </c:pt>
                <c:pt idx="60">
                  <c:v>-25</c:v>
                </c:pt>
                <c:pt idx="61">
                  <c:v>-24</c:v>
                </c:pt>
                <c:pt idx="62">
                  <c:v>-23</c:v>
                </c:pt>
                <c:pt idx="63">
                  <c:v>-22</c:v>
                </c:pt>
                <c:pt idx="64">
                  <c:v>-21</c:v>
                </c:pt>
                <c:pt idx="65">
                  <c:v>-20</c:v>
                </c:pt>
                <c:pt idx="66">
                  <c:v>-19</c:v>
                </c:pt>
                <c:pt idx="67">
                  <c:v>-18</c:v>
                </c:pt>
                <c:pt idx="68">
                  <c:v>-17</c:v>
                </c:pt>
                <c:pt idx="69">
                  <c:v>-16</c:v>
                </c:pt>
                <c:pt idx="70">
                  <c:v>-15</c:v>
                </c:pt>
                <c:pt idx="71">
                  <c:v>-14</c:v>
                </c:pt>
                <c:pt idx="72">
                  <c:v>-13</c:v>
                </c:pt>
                <c:pt idx="73">
                  <c:v>-12</c:v>
                </c:pt>
                <c:pt idx="74">
                  <c:v>-11</c:v>
                </c:pt>
                <c:pt idx="75">
                  <c:v>-10</c:v>
                </c:pt>
                <c:pt idx="76">
                  <c:v>-9</c:v>
                </c:pt>
                <c:pt idx="77">
                  <c:v>-8</c:v>
                </c:pt>
                <c:pt idx="78">
                  <c:v>-7</c:v>
                </c:pt>
                <c:pt idx="79">
                  <c:v>-6</c:v>
                </c:pt>
                <c:pt idx="80">
                  <c:v>-5</c:v>
                </c:pt>
                <c:pt idx="81">
                  <c:v>-4</c:v>
                </c:pt>
                <c:pt idx="82">
                  <c:v>-3</c:v>
                </c:pt>
                <c:pt idx="83">
                  <c:v>-2</c:v>
                </c:pt>
                <c:pt idx="84">
                  <c:v>-1</c:v>
                </c:pt>
                <c:pt idx="85">
                  <c:v>0</c:v>
                </c:pt>
                <c:pt idx="86">
                  <c:v>1</c:v>
                </c:pt>
                <c:pt idx="87">
                  <c:v>2</c:v>
                </c:pt>
                <c:pt idx="88">
                  <c:v>3</c:v>
                </c:pt>
                <c:pt idx="89">
                  <c:v>4</c:v>
                </c:pt>
                <c:pt idx="90">
                  <c:v>5</c:v>
                </c:pt>
                <c:pt idx="91">
                  <c:v>6</c:v>
                </c:pt>
                <c:pt idx="92">
                  <c:v>7</c:v>
                </c:pt>
                <c:pt idx="93">
                  <c:v>8</c:v>
                </c:pt>
                <c:pt idx="94">
                  <c:v>9</c:v>
                </c:pt>
                <c:pt idx="95">
                  <c:v>10</c:v>
                </c:pt>
                <c:pt idx="96">
                  <c:v>11</c:v>
                </c:pt>
                <c:pt idx="97">
                  <c:v>12</c:v>
                </c:pt>
                <c:pt idx="98">
                  <c:v>13</c:v>
                </c:pt>
                <c:pt idx="99">
                  <c:v>14</c:v>
                </c:pt>
                <c:pt idx="100">
                  <c:v>15</c:v>
                </c:pt>
                <c:pt idx="101">
                  <c:v>16</c:v>
                </c:pt>
                <c:pt idx="102">
                  <c:v>17</c:v>
                </c:pt>
                <c:pt idx="103">
                  <c:v>18</c:v>
                </c:pt>
                <c:pt idx="104">
                  <c:v>19</c:v>
                </c:pt>
                <c:pt idx="105">
                  <c:v>20</c:v>
                </c:pt>
                <c:pt idx="106">
                  <c:v>21</c:v>
                </c:pt>
                <c:pt idx="107">
                  <c:v>22</c:v>
                </c:pt>
                <c:pt idx="108">
                  <c:v>23</c:v>
                </c:pt>
                <c:pt idx="109">
                  <c:v>24</c:v>
                </c:pt>
                <c:pt idx="110">
                  <c:v>25</c:v>
                </c:pt>
                <c:pt idx="111">
                  <c:v>26</c:v>
                </c:pt>
                <c:pt idx="112">
                  <c:v>27</c:v>
                </c:pt>
                <c:pt idx="113">
                  <c:v>28</c:v>
                </c:pt>
                <c:pt idx="114">
                  <c:v>29</c:v>
                </c:pt>
                <c:pt idx="115">
                  <c:v>30</c:v>
                </c:pt>
                <c:pt idx="116">
                  <c:v>31</c:v>
                </c:pt>
                <c:pt idx="117">
                  <c:v>32</c:v>
                </c:pt>
                <c:pt idx="118">
                  <c:v>33</c:v>
                </c:pt>
                <c:pt idx="119">
                  <c:v>34</c:v>
                </c:pt>
                <c:pt idx="120">
                  <c:v>35</c:v>
                </c:pt>
                <c:pt idx="121">
                  <c:v>36</c:v>
                </c:pt>
                <c:pt idx="122">
                  <c:v>37</c:v>
                </c:pt>
                <c:pt idx="123">
                  <c:v>38</c:v>
                </c:pt>
                <c:pt idx="124">
                  <c:v>39</c:v>
                </c:pt>
                <c:pt idx="125">
                  <c:v>40</c:v>
                </c:pt>
                <c:pt idx="126">
                  <c:v>41</c:v>
                </c:pt>
                <c:pt idx="127">
                  <c:v>42</c:v>
                </c:pt>
                <c:pt idx="128">
                  <c:v>43</c:v>
                </c:pt>
                <c:pt idx="129">
                  <c:v>44</c:v>
                </c:pt>
                <c:pt idx="130">
                  <c:v>45</c:v>
                </c:pt>
                <c:pt idx="131">
                  <c:v>46</c:v>
                </c:pt>
                <c:pt idx="132">
                  <c:v>47</c:v>
                </c:pt>
                <c:pt idx="133">
                  <c:v>48</c:v>
                </c:pt>
                <c:pt idx="134">
                  <c:v>49</c:v>
                </c:pt>
                <c:pt idx="135">
                  <c:v>50</c:v>
                </c:pt>
                <c:pt idx="136">
                  <c:v>51</c:v>
                </c:pt>
                <c:pt idx="137">
                  <c:v>52</c:v>
                </c:pt>
                <c:pt idx="138">
                  <c:v>53</c:v>
                </c:pt>
                <c:pt idx="139">
                  <c:v>54</c:v>
                </c:pt>
                <c:pt idx="140">
                  <c:v>55</c:v>
                </c:pt>
                <c:pt idx="141">
                  <c:v>56</c:v>
                </c:pt>
                <c:pt idx="142">
                  <c:v>57</c:v>
                </c:pt>
                <c:pt idx="143">
                  <c:v>58</c:v>
                </c:pt>
                <c:pt idx="144">
                  <c:v>59</c:v>
                </c:pt>
                <c:pt idx="145">
                  <c:v>60</c:v>
                </c:pt>
                <c:pt idx="146">
                  <c:v>61</c:v>
                </c:pt>
                <c:pt idx="147">
                  <c:v>62</c:v>
                </c:pt>
                <c:pt idx="148">
                  <c:v>63</c:v>
                </c:pt>
                <c:pt idx="149">
                  <c:v>64</c:v>
                </c:pt>
                <c:pt idx="150">
                  <c:v>65</c:v>
                </c:pt>
                <c:pt idx="151">
                  <c:v>66</c:v>
                </c:pt>
                <c:pt idx="152">
                  <c:v>67</c:v>
                </c:pt>
                <c:pt idx="153">
                  <c:v>68</c:v>
                </c:pt>
                <c:pt idx="154">
                  <c:v>69</c:v>
                </c:pt>
                <c:pt idx="155">
                  <c:v>70</c:v>
                </c:pt>
                <c:pt idx="156">
                  <c:v>71</c:v>
                </c:pt>
                <c:pt idx="157">
                  <c:v>72</c:v>
                </c:pt>
                <c:pt idx="158">
                  <c:v>73</c:v>
                </c:pt>
                <c:pt idx="159">
                  <c:v>74</c:v>
                </c:pt>
                <c:pt idx="160">
                  <c:v>75</c:v>
                </c:pt>
                <c:pt idx="161">
                  <c:v>76</c:v>
                </c:pt>
                <c:pt idx="162">
                  <c:v>77</c:v>
                </c:pt>
                <c:pt idx="163">
                  <c:v>78</c:v>
                </c:pt>
                <c:pt idx="164">
                  <c:v>79</c:v>
                </c:pt>
                <c:pt idx="165">
                  <c:v>80</c:v>
                </c:pt>
                <c:pt idx="166">
                  <c:v>81</c:v>
                </c:pt>
                <c:pt idx="167">
                  <c:v>82</c:v>
                </c:pt>
                <c:pt idx="168">
                  <c:v>83</c:v>
                </c:pt>
                <c:pt idx="169">
                  <c:v>84</c:v>
                </c:pt>
                <c:pt idx="170">
                  <c:v>85</c:v>
                </c:pt>
                <c:pt idx="171">
                  <c:v>86</c:v>
                </c:pt>
                <c:pt idx="172">
                  <c:v>87</c:v>
                </c:pt>
                <c:pt idx="173">
                  <c:v>88</c:v>
                </c:pt>
                <c:pt idx="174">
                  <c:v>89</c:v>
                </c:pt>
                <c:pt idx="175">
                  <c:v>90</c:v>
                </c:pt>
                <c:pt idx="176">
                  <c:v>91</c:v>
                </c:pt>
                <c:pt idx="177">
                  <c:v>92</c:v>
                </c:pt>
                <c:pt idx="178">
                  <c:v>93</c:v>
                </c:pt>
                <c:pt idx="179">
                  <c:v>94</c:v>
                </c:pt>
                <c:pt idx="180">
                  <c:v>95</c:v>
                </c:pt>
                <c:pt idx="181">
                  <c:v>96</c:v>
                </c:pt>
                <c:pt idx="182">
                  <c:v>97</c:v>
                </c:pt>
                <c:pt idx="183">
                  <c:v>98</c:v>
                </c:pt>
                <c:pt idx="184">
                  <c:v>99</c:v>
                </c:pt>
                <c:pt idx="185">
                  <c:v>100</c:v>
                </c:pt>
                <c:pt idx="186">
                  <c:v>101</c:v>
                </c:pt>
                <c:pt idx="187">
                  <c:v>102</c:v>
                </c:pt>
                <c:pt idx="188">
                  <c:v>103</c:v>
                </c:pt>
                <c:pt idx="189">
                  <c:v>104</c:v>
                </c:pt>
                <c:pt idx="190">
                  <c:v>105</c:v>
                </c:pt>
                <c:pt idx="191">
                  <c:v>106</c:v>
                </c:pt>
                <c:pt idx="192">
                  <c:v>107</c:v>
                </c:pt>
                <c:pt idx="193">
                  <c:v>108</c:v>
                </c:pt>
                <c:pt idx="194">
                  <c:v>109</c:v>
                </c:pt>
                <c:pt idx="195">
                  <c:v>110</c:v>
                </c:pt>
                <c:pt idx="196">
                  <c:v>111</c:v>
                </c:pt>
                <c:pt idx="197">
                  <c:v>112</c:v>
                </c:pt>
                <c:pt idx="198">
                  <c:v>113</c:v>
                </c:pt>
                <c:pt idx="199">
                  <c:v>114</c:v>
                </c:pt>
                <c:pt idx="200">
                  <c:v>115</c:v>
                </c:pt>
                <c:pt idx="201">
                  <c:v>116</c:v>
                </c:pt>
                <c:pt idx="202">
                  <c:v>117</c:v>
                </c:pt>
                <c:pt idx="203">
                  <c:v>118</c:v>
                </c:pt>
                <c:pt idx="204">
                  <c:v>119</c:v>
                </c:pt>
                <c:pt idx="205">
                  <c:v>120</c:v>
                </c:pt>
                <c:pt idx="206">
                  <c:v>121</c:v>
                </c:pt>
                <c:pt idx="207">
                  <c:v>122</c:v>
                </c:pt>
                <c:pt idx="208">
                  <c:v>123</c:v>
                </c:pt>
                <c:pt idx="209">
                  <c:v>124</c:v>
                </c:pt>
                <c:pt idx="210">
                  <c:v>125</c:v>
                </c:pt>
                <c:pt idx="211">
                  <c:v>126</c:v>
                </c:pt>
                <c:pt idx="212">
                  <c:v>127</c:v>
                </c:pt>
                <c:pt idx="213">
                  <c:v>128</c:v>
                </c:pt>
                <c:pt idx="214">
                  <c:v>129</c:v>
                </c:pt>
                <c:pt idx="215">
                  <c:v>130</c:v>
                </c:pt>
                <c:pt idx="216">
                  <c:v>131</c:v>
                </c:pt>
                <c:pt idx="217">
                  <c:v>132</c:v>
                </c:pt>
                <c:pt idx="218">
                  <c:v>133</c:v>
                </c:pt>
                <c:pt idx="219">
                  <c:v>134</c:v>
                </c:pt>
                <c:pt idx="220">
                  <c:v>135</c:v>
                </c:pt>
                <c:pt idx="221">
                  <c:v>136</c:v>
                </c:pt>
                <c:pt idx="222">
                  <c:v>137</c:v>
                </c:pt>
                <c:pt idx="223">
                  <c:v>138</c:v>
                </c:pt>
                <c:pt idx="224">
                  <c:v>139</c:v>
                </c:pt>
                <c:pt idx="225">
                  <c:v>140</c:v>
                </c:pt>
                <c:pt idx="226">
                  <c:v>141</c:v>
                </c:pt>
                <c:pt idx="227">
                  <c:v>142</c:v>
                </c:pt>
                <c:pt idx="228">
                  <c:v>143</c:v>
                </c:pt>
                <c:pt idx="229">
                  <c:v>144</c:v>
                </c:pt>
                <c:pt idx="230">
                  <c:v>145</c:v>
                </c:pt>
                <c:pt idx="231">
                  <c:v>146</c:v>
                </c:pt>
                <c:pt idx="232">
                  <c:v>147</c:v>
                </c:pt>
                <c:pt idx="233">
                  <c:v>148</c:v>
                </c:pt>
                <c:pt idx="234">
                  <c:v>149</c:v>
                </c:pt>
                <c:pt idx="235">
                  <c:v>150</c:v>
                </c:pt>
                <c:pt idx="236">
                  <c:v>151</c:v>
                </c:pt>
                <c:pt idx="237">
                  <c:v>152</c:v>
                </c:pt>
                <c:pt idx="238">
                  <c:v>153</c:v>
                </c:pt>
                <c:pt idx="239">
                  <c:v>154</c:v>
                </c:pt>
                <c:pt idx="240">
                  <c:v>155</c:v>
                </c:pt>
                <c:pt idx="241">
                  <c:v>156</c:v>
                </c:pt>
                <c:pt idx="242">
                  <c:v>157</c:v>
                </c:pt>
                <c:pt idx="243">
                  <c:v>158</c:v>
                </c:pt>
                <c:pt idx="244">
                  <c:v>159</c:v>
                </c:pt>
                <c:pt idx="245">
                  <c:v>160</c:v>
                </c:pt>
                <c:pt idx="246">
                  <c:v>161</c:v>
                </c:pt>
                <c:pt idx="247">
                  <c:v>162</c:v>
                </c:pt>
                <c:pt idx="248">
                  <c:v>163</c:v>
                </c:pt>
                <c:pt idx="249">
                  <c:v>164</c:v>
                </c:pt>
                <c:pt idx="250">
                  <c:v>165</c:v>
                </c:pt>
                <c:pt idx="251">
                  <c:v>166</c:v>
                </c:pt>
                <c:pt idx="252">
                  <c:v>167</c:v>
                </c:pt>
                <c:pt idx="253">
                  <c:v>168</c:v>
                </c:pt>
                <c:pt idx="254">
                  <c:v>169</c:v>
                </c:pt>
                <c:pt idx="255">
                  <c:v>170</c:v>
                </c:pt>
                <c:pt idx="256">
                  <c:v>171</c:v>
                </c:pt>
                <c:pt idx="257">
                  <c:v>172</c:v>
                </c:pt>
                <c:pt idx="258">
                  <c:v>173</c:v>
                </c:pt>
                <c:pt idx="259">
                  <c:v>174</c:v>
                </c:pt>
                <c:pt idx="260">
                  <c:v>175</c:v>
                </c:pt>
                <c:pt idx="261">
                  <c:v>176</c:v>
                </c:pt>
                <c:pt idx="262">
                  <c:v>177</c:v>
                </c:pt>
                <c:pt idx="263">
                  <c:v>178</c:v>
                </c:pt>
                <c:pt idx="264">
                  <c:v>179</c:v>
                </c:pt>
                <c:pt idx="265">
                  <c:v>180</c:v>
                </c:pt>
                <c:pt idx="266">
                  <c:v>181</c:v>
                </c:pt>
                <c:pt idx="267">
                  <c:v>182</c:v>
                </c:pt>
                <c:pt idx="268">
                  <c:v>183</c:v>
                </c:pt>
                <c:pt idx="269">
                  <c:v>184</c:v>
                </c:pt>
                <c:pt idx="270">
                  <c:v>185</c:v>
                </c:pt>
                <c:pt idx="271">
                  <c:v>186</c:v>
                </c:pt>
                <c:pt idx="272">
                  <c:v>187</c:v>
                </c:pt>
                <c:pt idx="273">
                  <c:v>188</c:v>
                </c:pt>
                <c:pt idx="274">
                  <c:v>189</c:v>
                </c:pt>
                <c:pt idx="275">
                  <c:v>190</c:v>
                </c:pt>
                <c:pt idx="276">
                  <c:v>191</c:v>
                </c:pt>
                <c:pt idx="277">
                  <c:v>192</c:v>
                </c:pt>
                <c:pt idx="278">
                  <c:v>193</c:v>
                </c:pt>
                <c:pt idx="279">
                  <c:v>194</c:v>
                </c:pt>
                <c:pt idx="280">
                  <c:v>195</c:v>
                </c:pt>
                <c:pt idx="281">
                  <c:v>196</c:v>
                </c:pt>
                <c:pt idx="282">
                  <c:v>197</c:v>
                </c:pt>
                <c:pt idx="283">
                  <c:v>198</c:v>
                </c:pt>
                <c:pt idx="284">
                  <c:v>199</c:v>
                </c:pt>
                <c:pt idx="285">
                  <c:v>200</c:v>
                </c:pt>
                <c:pt idx="286">
                  <c:v>201</c:v>
                </c:pt>
                <c:pt idx="287">
                  <c:v>202</c:v>
                </c:pt>
                <c:pt idx="288">
                  <c:v>203</c:v>
                </c:pt>
                <c:pt idx="289">
                  <c:v>204</c:v>
                </c:pt>
                <c:pt idx="290">
                  <c:v>205</c:v>
                </c:pt>
                <c:pt idx="291">
                  <c:v>206</c:v>
                </c:pt>
                <c:pt idx="292">
                  <c:v>207</c:v>
                </c:pt>
                <c:pt idx="293">
                  <c:v>208</c:v>
                </c:pt>
                <c:pt idx="294">
                  <c:v>209</c:v>
                </c:pt>
                <c:pt idx="295">
                  <c:v>210</c:v>
                </c:pt>
                <c:pt idx="296">
                  <c:v>211</c:v>
                </c:pt>
                <c:pt idx="297">
                  <c:v>212</c:v>
                </c:pt>
                <c:pt idx="298">
                  <c:v>213</c:v>
                </c:pt>
                <c:pt idx="299">
                  <c:v>214</c:v>
                </c:pt>
                <c:pt idx="300">
                  <c:v>215</c:v>
                </c:pt>
                <c:pt idx="301">
                  <c:v>216</c:v>
                </c:pt>
                <c:pt idx="302">
                  <c:v>217</c:v>
                </c:pt>
                <c:pt idx="303">
                  <c:v>218</c:v>
                </c:pt>
                <c:pt idx="304">
                  <c:v>219</c:v>
                </c:pt>
                <c:pt idx="305">
                  <c:v>220</c:v>
                </c:pt>
                <c:pt idx="306">
                  <c:v>221</c:v>
                </c:pt>
                <c:pt idx="307">
                  <c:v>222</c:v>
                </c:pt>
                <c:pt idx="308">
                  <c:v>223</c:v>
                </c:pt>
                <c:pt idx="309">
                  <c:v>224</c:v>
                </c:pt>
                <c:pt idx="310">
                  <c:v>225</c:v>
                </c:pt>
                <c:pt idx="311">
                  <c:v>226</c:v>
                </c:pt>
                <c:pt idx="312">
                  <c:v>227</c:v>
                </c:pt>
                <c:pt idx="313">
                  <c:v>228</c:v>
                </c:pt>
                <c:pt idx="314">
                  <c:v>229</c:v>
                </c:pt>
              </c:numCache>
            </c:numRef>
          </c:xVal>
          <c:yVal>
            <c:numRef>
              <c:f>'Milk fat per cow'!$Q$8:$Q$322</c:f>
              <c:numCache>
                <c:formatCode>General</c:formatCode>
                <c:ptCount val="315"/>
                <c:pt idx="0">
                  <c:v>0</c:v>
                </c:pt>
                <c:pt idx="1">
                  <c:v>-2.2210000000000001E-2</c:v>
                </c:pt>
                <c:pt idx="2">
                  <c:v>-2.2210000000000001E-2</c:v>
                </c:pt>
                <c:pt idx="3">
                  <c:v>5.1200000000000002E-2</c:v>
                </c:pt>
                <c:pt idx="4">
                  <c:v>5.1200000000000002E-2</c:v>
                </c:pt>
                <c:pt idx="5">
                  <c:v>0.10945000000000001</c:v>
                </c:pt>
                <c:pt idx="6">
                  <c:v>0.10945000000000001</c:v>
                </c:pt>
                <c:pt idx="7">
                  <c:v>0.18096999999999999</c:v>
                </c:pt>
                <c:pt idx="8">
                  <c:v>0.18096999999999999</c:v>
                </c:pt>
                <c:pt idx="9">
                  <c:v>0.31911</c:v>
                </c:pt>
                <c:pt idx="10">
                  <c:v>0.22509000000000001</c:v>
                </c:pt>
                <c:pt idx="11">
                  <c:v>0.27088000000000001</c:v>
                </c:pt>
                <c:pt idx="12">
                  <c:v>0.35304000000000002</c:v>
                </c:pt>
                <c:pt idx="13">
                  <c:v>0.41563</c:v>
                </c:pt>
                <c:pt idx="14">
                  <c:v>0.41563</c:v>
                </c:pt>
                <c:pt idx="15">
                  <c:v>0.41876999999999998</c:v>
                </c:pt>
                <c:pt idx="16">
                  <c:v>0.41876999999999998</c:v>
                </c:pt>
                <c:pt idx="17">
                  <c:v>0.47467999999999999</c:v>
                </c:pt>
                <c:pt idx="18">
                  <c:v>0.47467999999999999</c:v>
                </c:pt>
                <c:pt idx="19">
                  <c:v>0.52454999999999996</c:v>
                </c:pt>
                <c:pt idx="20">
                  <c:v>0.52763000000000004</c:v>
                </c:pt>
                <c:pt idx="21">
                  <c:v>0.54945999999999995</c:v>
                </c:pt>
                <c:pt idx="22">
                  <c:v>0.54198999999999997</c:v>
                </c:pt>
                <c:pt idx="23">
                  <c:v>0.60231999999999997</c:v>
                </c:pt>
                <c:pt idx="24">
                  <c:v>0.62121000000000004</c:v>
                </c:pt>
                <c:pt idx="25">
                  <c:v>0.62434999999999996</c:v>
                </c:pt>
                <c:pt idx="26">
                  <c:v>0.63695000000000002</c:v>
                </c:pt>
                <c:pt idx="27">
                  <c:v>0.62444999999999995</c:v>
                </c:pt>
                <c:pt idx="28">
                  <c:v>0.63797999999999999</c:v>
                </c:pt>
                <c:pt idx="29">
                  <c:v>0.67035999999999996</c:v>
                </c:pt>
                <c:pt idx="30">
                  <c:v>0.68871000000000004</c:v>
                </c:pt>
                <c:pt idx="31">
                  <c:v>0.72438999999999998</c:v>
                </c:pt>
                <c:pt idx="32">
                  <c:v>0.74424999999999997</c:v>
                </c:pt>
                <c:pt idx="33">
                  <c:v>0.75519999999999998</c:v>
                </c:pt>
                <c:pt idx="34">
                  <c:v>0.77593999999999996</c:v>
                </c:pt>
                <c:pt idx="35">
                  <c:v>0.77293999999999996</c:v>
                </c:pt>
                <c:pt idx="36">
                  <c:v>0.78786999999999996</c:v>
                </c:pt>
                <c:pt idx="37">
                  <c:v>0.78508</c:v>
                </c:pt>
                <c:pt idx="38">
                  <c:v>0.76490000000000002</c:v>
                </c:pt>
                <c:pt idx="39">
                  <c:v>0.80820000000000003</c:v>
                </c:pt>
                <c:pt idx="40">
                  <c:v>0.78262000000000009</c:v>
                </c:pt>
                <c:pt idx="41">
                  <c:v>0.75704000000000005</c:v>
                </c:pt>
                <c:pt idx="42">
                  <c:v>0.81813000000000002</c:v>
                </c:pt>
                <c:pt idx="43">
                  <c:v>0.82828000000000002</c:v>
                </c:pt>
                <c:pt idx="44">
                  <c:v>0.83240000000000003</c:v>
                </c:pt>
                <c:pt idx="45">
                  <c:v>0.85118000000000005</c:v>
                </c:pt>
                <c:pt idx="46">
                  <c:v>0.84438999999999997</c:v>
                </c:pt>
                <c:pt idx="47">
                  <c:v>0.85129999999999995</c:v>
                </c:pt>
                <c:pt idx="48">
                  <c:v>0.84921000000000002</c:v>
                </c:pt>
                <c:pt idx="49">
                  <c:v>0.88268000000000002</c:v>
                </c:pt>
                <c:pt idx="50">
                  <c:v>0.88246999999999998</c:v>
                </c:pt>
                <c:pt idx="51">
                  <c:v>0.90249000000000001</c:v>
                </c:pt>
                <c:pt idx="52">
                  <c:v>0.90783000000000003</c:v>
                </c:pt>
                <c:pt idx="53">
                  <c:v>0.90517000000000003</c:v>
                </c:pt>
                <c:pt idx="54">
                  <c:v>0.93291999999999997</c:v>
                </c:pt>
                <c:pt idx="55">
                  <c:v>0.93544000000000005</c:v>
                </c:pt>
                <c:pt idx="56">
                  <c:v>0.95201000000000002</c:v>
                </c:pt>
                <c:pt idx="57">
                  <c:v>0.96155000000000002</c:v>
                </c:pt>
                <c:pt idx="58">
                  <c:v>0.99275999999999998</c:v>
                </c:pt>
                <c:pt idx="59">
                  <c:v>1.0095799999999999</c:v>
                </c:pt>
                <c:pt idx="60">
                  <c:v>1.0016799999999999</c:v>
                </c:pt>
                <c:pt idx="61">
                  <c:v>1.0115099999999999</c:v>
                </c:pt>
                <c:pt idx="62">
                  <c:v>1.07884</c:v>
                </c:pt>
                <c:pt idx="63">
                  <c:v>1.0214000000000001</c:v>
                </c:pt>
                <c:pt idx="64">
                  <c:v>1.06152</c:v>
                </c:pt>
                <c:pt idx="65">
                  <c:v>1.0456099999999999</c:v>
                </c:pt>
                <c:pt idx="66">
                  <c:v>1.0812900000000001</c:v>
                </c:pt>
                <c:pt idx="67">
                  <c:v>1.0740499999999999</c:v>
                </c:pt>
                <c:pt idx="68">
                  <c:v>1.0954200000000001</c:v>
                </c:pt>
                <c:pt idx="69">
                  <c:v>1.0706800000000001</c:v>
                </c:pt>
                <c:pt idx="70">
                  <c:v>1.05637</c:v>
                </c:pt>
                <c:pt idx="71">
                  <c:v>1.0648200000000001</c:v>
                </c:pt>
                <c:pt idx="72">
                  <c:v>1.04199</c:v>
                </c:pt>
                <c:pt idx="73">
                  <c:v>1.05647</c:v>
                </c:pt>
                <c:pt idx="74">
                  <c:v>1.09555</c:v>
                </c:pt>
                <c:pt idx="75">
                  <c:v>1.0416799999999999</c:v>
                </c:pt>
                <c:pt idx="76">
                  <c:v>1.0765899999999999</c:v>
                </c:pt>
                <c:pt idx="77">
                  <c:v>1.04637</c:v>
                </c:pt>
                <c:pt idx="78">
                  <c:v>1.0746800000000001</c:v>
                </c:pt>
                <c:pt idx="79">
                  <c:v>1.1045400000000001</c:v>
                </c:pt>
                <c:pt idx="80">
                  <c:v>1.06446</c:v>
                </c:pt>
                <c:pt idx="81">
                  <c:v>1.10853</c:v>
                </c:pt>
                <c:pt idx="82">
                  <c:v>1.10799</c:v>
                </c:pt>
                <c:pt idx="83">
                  <c:v>1.1287199999999999</c:v>
                </c:pt>
                <c:pt idx="84">
                  <c:v>1.14228</c:v>
                </c:pt>
                <c:pt idx="85">
                  <c:v>1.11999</c:v>
                </c:pt>
                <c:pt idx="86">
                  <c:v>1.0953599999999999</c:v>
                </c:pt>
                <c:pt idx="87">
                  <c:v>1.1392899999999999</c:v>
                </c:pt>
                <c:pt idx="88">
                  <c:v>1.1169100000000001</c:v>
                </c:pt>
                <c:pt idx="89">
                  <c:v>1.1041099999999999</c:v>
                </c:pt>
                <c:pt idx="90">
                  <c:v>1.1062000000000001</c:v>
                </c:pt>
                <c:pt idx="91">
                  <c:v>1.10745</c:v>
                </c:pt>
                <c:pt idx="92">
                  <c:v>1.1132299999999999</c:v>
                </c:pt>
                <c:pt idx="93">
                  <c:v>1.1032</c:v>
                </c:pt>
                <c:pt idx="94">
                  <c:v>1.1008599999999999</c:v>
                </c:pt>
                <c:pt idx="95">
                  <c:v>1.1083499999999999</c:v>
                </c:pt>
                <c:pt idx="96">
                  <c:v>1.1026199999999999</c:v>
                </c:pt>
                <c:pt idx="97">
                  <c:v>1.09934</c:v>
                </c:pt>
                <c:pt idx="98">
                  <c:v>1.0746100000000001</c:v>
                </c:pt>
                <c:pt idx="99">
                  <c:v>1.0682199999999999</c:v>
                </c:pt>
                <c:pt idx="100">
                  <c:v>1.07423</c:v>
                </c:pt>
                <c:pt idx="101">
                  <c:v>1.0803700000000001</c:v>
                </c:pt>
                <c:pt idx="102">
                  <c:v>1.09857</c:v>
                </c:pt>
                <c:pt idx="103">
                  <c:v>1.07595</c:v>
                </c:pt>
                <c:pt idx="104">
                  <c:v>1.0689</c:v>
                </c:pt>
                <c:pt idx="105">
                  <c:v>1.06368</c:v>
                </c:pt>
                <c:pt idx="106">
                  <c:v>1.0688299999999999</c:v>
                </c:pt>
                <c:pt idx="107">
                  <c:v>1.0668599999999999</c:v>
                </c:pt>
                <c:pt idx="108">
                  <c:v>1.06524</c:v>
                </c:pt>
                <c:pt idx="109">
                  <c:v>1.0496300000000001</c:v>
                </c:pt>
                <c:pt idx="110">
                  <c:v>1.04114</c:v>
                </c:pt>
                <c:pt idx="111">
                  <c:v>1.05864</c:v>
                </c:pt>
                <c:pt idx="112">
                  <c:v>1.04322</c:v>
                </c:pt>
                <c:pt idx="113">
                  <c:v>1.05986</c:v>
                </c:pt>
                <c:pt idx="114">
                  <c:v>1.03328</c:v>
                </c:pt>
                <c:pt idx="115">
                  <c:v>1.01868</c:v>
                </c:pt>
                <c:pt idx="116">
                  <c:v>1.0201</c:v>
                </c:pt>
                <c:pt idx="117">
                  <c:v>1.00495</c:v>
                </c:pt>
                <c:pt idx="118">
                  <c:v>0.99012</c:v>
                </c:pt>
                <c:pt idx="119">
                  <c:v>0.96608000000000005</c:v>
                </c:pt>
                <c:pt idx="120">
                  <c:v>1.0331300000000001</c:v>
                </c:pt>
                <c:pt idx="121">
                  <c:v>1.0330999999999999</c:v>
                </c:pt>
                <c:pt idx="122">
                  <c:v>1.0237799999999999</c:v>
                </c:pt>
                <c:pt idx="123">
                  <c:v>1.0184599999999999</c:v>
                </c:pt>
                <c:pt idx="124">
                  <c:v>1.0318499999999999</c:v>
                </c:pt>
                <c:pt idx="125">
                  <c:v>0.99573999999999996</c:v>
                </c:pt>
                <c:pt idx="126">
                  <c:v>1.0243100000000001</c:v>
                </c:pt>
                <c:pt idx="127">
                  <c:v>1.0085599999999999</c:v>
                </c:pt>
                <c:pt idx="128">
                  <c:v>0.99197999999999997</c:v>
                </c:pt>
                <c:pt idx="129">
                  <c:v>0.95753999999999995</c:v>
                </c:pt>
                <c:pt idx="130">
                  <c:v>0.98694999999999999</c:v>
                </c:pt>
                <c:pt idx="131">
                  <c:v>1.00282</c:v>
                </c:pt>
                <c:pt idx="132">
                  <c:v>0.97382000000000002</c:v>
                </c:pt>
                <c:pt idx="133">
                  <c:v>0.98131999999999997</c:v>
                </c:pt>
                <c:pt idx="134">
                  <c:v>0.99182999999999999</c:v>
                </c:pt>
                <c:pt idx="135">
                  <c:v>0.94777999999999996</c:v>
                </c:pt>
                <c:pt idx="136">
                  <c:v>0.95596999999999999</c:v>
                </c:pt>
                <c:pt idx="137">
                  <c:v>0.97336999999999996</c:v>
                </c:pt>
                <c:pt idx="138">
                  <c:v>0.97894000000000003</c:v>
                </c:pt>
                <c:pt idx="139">
                  <c:v>0.97628000000000004</c:v>
                </c:pt>
                <c:pt idx="140">
                  <c:v>0.97260999999999997</c:v>
                </c:pt>
                <c:pt idx="141">
                  <c:v>0.98090999999999995</c:v>
                </c:pt>
                <c:pt idx="142">
                  <c:v>0.95735999999999999</c:v>
                </c:pt>
                <c:pt idx="143">
                  <c:v>0.95833999999999997</c:v>
                </c:pt>
                <c:pt idx="144">
                  <c:v>0.95162000000000002</c:v>
                </c:pt>
                <c:pt idx="145">
                  <c:v>0.94037000000000004</c:v>
                </c:pt>
                <c:pt idx="146">
                  <c:v>0.94279000000000002</c:v>
                </c:pt>
                <c:pt idx="147">
                  <c:v>0.95648999999999995</c:v>
                </c:pt>
                <c:pt idx="148">
                  <c:v>0.95118000000000003</c:v>
                </c:pt>
                <c:pt idx="149">
                  <c:v>0.96174000000000004</c:v>
                </c:pt>
                <c:pt idx="150">
                  <c:v>0.98196000000000006</c:v>
                </c:pt>
                <c:pt idx="151">
                  <c:v>0.95716000000000001</c:v>
                </c:pt>
                <c:pt idx="152">
                  <c:v>0.96726999999999996</c:v>
                </c:pt>
                <c:pt idx="153">
                  <c:v>0.96242000000000005</c:v>
                </c:pt>
                <c:pt idx="154">
                  <c:v>0.97431999999999996</c:v>
                </c:pt>
                <c:pt idx="155">
                  <c:v>0.95260999999999996</c:v>
                </c:pt>
                <c:pt idx="156">
                  <c:v>0.96199000000000001</c:v>
                </c:pt>
                <c:pt idx="157">
                  <c:v>0.93996000000000002</c:v>
                </c:pt>
                <c:pt idx="158">
                  <c:v>0.92510999999999999</c:v>
                </c:pt>
                <c:pt idx="159">
                  <c:v>0.95270999999999995</c:v>
                </c:pt>
                <c:pt idx="160">
                  <c:v>0.96553</c:v>
                </c:pt>
                <c:pt idx="161">
                  <c:v>0.94155</c:v>
                </c:pt>
                <c:pt idx="162">
                  <c:v>0.97645000000000004</c:v>
                </c:pt>
                <c:pt idx="163">
                  <c:v>0.94098999999999999</c:v>
                </c:pt>
                <c:pt idx="164">
                  <c:v>0.95150000000000001</c:v>
                </c:pt>
                <c:pt idx="165">
                  <c:v>0.95564000000000004</c:v>
                </c:pt>
                <c:pt idx="166">
                  <c:v>0.95018000000000002</c:v>
                </c:pt>
                <c:pt idx="167">
                  <c:v>0.96962999999999999</c:v>
                </c:pt>
                <c:pt idx="168">
                  <c:v>0.95226999999999995</c:v>
                </c:pt>
                <c:pt idx="169">
                  <c:v>0.93379999999999996</c:v>
                </c:pt>
                <c:pt idx="170">
                  <c:v>0.94394999999999996</c:v>
                </c:pt>
                <c:pt idx="171">
                  <c:v>0.95047000000000004</c:v>
                </c:pt>
                <c:pt idx="172">
                  <c:v>0.92184999999999995</c:v>
                </c:pt>
                <c:pt idx="173">
                  <c:v>0.91830000000000001</c:v>
                </c:pt>
                <c:pt idx="174">
                  <c:v>0.91052</c:v>
                </c:pt>
                <c:pt idx="175">
                  <c:v>0.88443000000000005</c:v>
                </c:pt>
                <c:pt idx="176">
                  <c:v>0.9365</c:v>
                </c:pt>
                <c:pt idx="177">
                  <c:v>0.91676999999999997</c:v>
                </c:pt>
                <c:pt idx="178">
                  <c:v>0.91420000000000001</c:v>
                </c:pt>
                <c:pt idx="179">
                  <c:v>0.90690999999999999</c:v>
                </c:pt>
                <c:pt idx="180">
                  <c:v>0.90491999999999995</c:v>
                </c:pt>
                <c:pt idx="181">
                  <c:v>0.91188000000000002</c:v>
                </c:pt>
                <c:pt idx="182">
                  <c:v>0.91034000000000004</c:v>
                </c:pt>
                <c:pt idx="183">
                  <c:v>0.89910000000000001</c:v>
                </c:pt>
                <c:pt idx="184">
                  <c:v>0.89846000000000004</c:v>
                </c:pt>
                <c:pt idx="185">
                  <c:v>0.90883000000000003</c:v>
                </c:pt>
                <c:pt idx="186">
                  <c:v>0.92237000000000002</c:v>
                </c:pt>
                <c:pt idx="187">
                  <c:v>0.90208999999999995</c:v>
                </c:pt>
                <c:pt idx="188">
                  <c:v>0.86806000000000005</c:v>
                </c:pt>
                <c:pt idx="189">
                  <c:v>0.86124999999999996</c:v>
                </c:pt>
                <c:pt idx="190">
                  <c:v>0.85546999999999995</c:v>
                </c:pt>
                <c:pt idx="191">
                  <c:v>0.83287999999999995</c:v>
                </c:pt>
                <c:pt idx="192">
                  <c:v>0.83555000000000001</c:v>
                </c:pt>
                <c:pt idx="193">
                  <c:v>0.86543999999999999</c:v>
                </c:pt>
                <c:pt idx="194">
                  <c:v>0.89361999999999997</c:v>
                </c:pt>
                <c:pt idx="195">
                  <c:v>0.86750000000000005</c:v>
                </c:pt>
                <c:pt idx="196">
                  <c:v>0.85024999999999995</c:v>
                </c:pt>
                <c:pt idx="197">
                  <c:v>0.85087999999999997</c:v>
                </c:pt>
                <c:pt idx="198">
                  <c:v>0.8236</c:v>
                </c:pt>
                <c:pt idx="199">
                  <c:v>0.83650999999999998</c:v>
                </c:pt>
                <c:pt idx="200">
                  <c:v>0.81118000000000001</c:v>
                </c:pt>
                <c:pt idx="201">
                  <c:v>0.79998999999999998</c:v>
                </c:pt>
                <c:pt idx="202">
                  <c:v>0.80428999999999995</c:v>
                </c:pt>
                <c:pt idx="203">
                  <c:v>0.80649999999999999</c:v>
                </c:pt>
                <c:pt idx="204">
                  <c:v>0.82816999999999996</c:v>
                </c:pt>
                <c:pt idx="205">
                  <c:v>0.82581000000000004</c:v>
                </c:pt>
                <c:pt idx="206">
                  <c:v>0.82708999999999999</c:v>
                </c:pt>
                <c:pt idx="207">
                  <c:v>0.81433999999999995</c:v>
                </c:pt>
                <c:pt idx="208">
                  <c:v>0.81077999999999995</c:v>
                </c:pt>
                <c:pt idx="209">
                  <c:v>0.83165999999999995</c:v>
                </c:pt>
                <c:pt idx="210">
                  <c:v>0.80881000000000003</c:v>
                </c:pt>
                <c:pt idx="211">
                  <c:v>0.80722000000000005</c:v>
                </c:pt>
                <c:pt idx="212">
                  <c:v>0.79486999999999997</c:v>
                </c:pt>
                <c:pt idx="213">
                  <c:v>0.79459000000000002</c:v>
                </c:pt>
                <c:pt idx="214">
                  <c:v>0.80442999999999998</c:v>
                </c:pt>
                <c:pt idx="215">
                  <c:v>0.79481000000000002</c:v>
                </c:pt>
                <c:pt idx="216">
                  <c:v>0.8085</c:v>
                </c:pt>
                <c:pt idx="217">
                  <c:v>0.79784999999999995</c:v>
                </c:pt>
                <c:pt idx="218">
                  <c:v>0.83070999999999995</c:v>
                </c:pt>
                <c:pt idx="219">
                  <c:v>0.78127000000000002</c:v>
                </c:pt>
                <c:pt idx="220">
                  <c:v>0.79476000000000002</c:v>
                </c:pt>
                <c:pt idx="221">
                  <c:v>0.77702000000000004</c:v>
                </c:pt>
                <c:pt idx="222">
                  <c:v>0.74439999999999995</c:v>
                </c:pt>
                <c:pt idx="223">
                  <c:v>0.75402000000000002</c:v>
                </c:pt>
                <c:pt idx="224">
                  <c:v>0.76683999999999997</c:v>
                </c:pt>
                <c:pt idx="225">
                  <c:v>0.77149000000000001</c:v>
                </c:pt>
                <c:pt idx="226">
                  <c:v>0.76134000000000002</c:v>
                </c:pt>
                <c:pt idx="227">
                  <c:v>0.76551000000000002</c:v>
                </c:pt>
                <c:pt idx="228">
                  <c:v>0.76246999999999998</c:v>
                </c:pt>
                <c:pt idx="229">
                  <c:v>0.75961999999999996</c:v>
                </c:pt>
                <c:pt idx="230">
                  <c:v>0.73863000000000001</c:v>
                </c:pt>
                <c:pt idx="231">
                  <c:v>0.76834999999999998</c:v>
                </c:pt>
                <c:pt idx="232">
                  <c:v>0.76434999999999997</c:v>
                </c:pt>
                <c:pt idx="233">
                  <c:v>0.73199000000000003</c:v>
                </c:pt>
                <c:pt idx="234">
                  <c:v>0.75187999999999999</c:v>
                </c:pt>
                <c:pt idx="235">
                  <c:v>0.73529999999999995</c:v>
                </c:pt>
                <c:pt idx="236">
                  <c:v>0.74404999999999999</c:v>
                </c:pt>
                <c:pt idx="237">
                  <c:v>0.75148999999999999</c:v>
                </c:pt>
                <c:pt idx="238">
                  <c:v>0.74068000000000001</c:v>
                </c:pt>
                <c:pt idx="239">
                  <c:v>0.74012</c:v>
                </c:pt>
                <c:pt idx="240">
                  <c:v>0.73201000000000005</c:v>
                </c:pt>
                <c:pt idx="241">
                  <c:v>0.71530000000000005</c:v>
                </c:pt>
                <c:pt idx="242">
                  <c:v>0.73338999999999999</c:v>
                </c:pt>
                <c:pt idx="243">
                  <c:v>0.72704999999999997</c:v>
                </c:pt>
                <c:pt idx="244">
                  <c:v>0.73607</c:v>
                </c:pt>
                <c:pt idx="245">
                  <c:v>0.72585999999999995</c:v>
                </c:pt>
                <c:pt idx="246">
                  <c:v>0.72085999999999995</c:v>
                </c:pt>
                <c:pt idx="247">
                  <c:v>0.71335999999999999</c:v>
                </c:pt>
                <c:pt idx="248">
                  <c:v>0.69230999999999998</c:v>
                </c:pt>
                <c:pt idx="249">
                  <c:v>0.73209999999999997</c:v>
                </c:pt>
                <c:pt idx="250">
                  <c:v>0.69077999999999995</c:v>
                </c:pt>
                <c:pt idx="251">
                  <c:v>0.71918000000000004</c:v>
                </c:pt>
                <c:pt idx="252">
                  <c:v>0.72092000000000001</c:v>
                </c:pt>
                <c:pt idx="253">
                  <c:v>0.74712000000000001</c:v>
                </c:pt>
                <c:pt idx="254">
                  <c:v>0.73938999999999999</c:v>
                </c:pt>
                <c:pt idx="255">
                  <c:v>0.73050000000000004</c:v>
                </c:pt>
                <c:pt idx="256">
                  <c:v>0.76807999999999998</c:v>
                </c:pt>
                <c:pt idx="257">
                  <c:v>0.77673000000000003</c:v>
                </c:pt>
                <c:pt idx="258">
                  <c:v>0.74363999999999997</c:v>
                </c:pt>
                <c:pt idx="259">
                  <c:v>0.75573999999999997</c:v>
                </c:pt>
                <c:pt idx="260">
                  <c:v>0.74768999999999997</c:v>
                </c:pt>
                <c:pt idx="261">
                  <c:v>0.73841000000000001</c:v>
                </c:pt>
                <c:pt idx="262">
                  <c:v>0.72274000000000005</c:v>
                </c:pt>
                <c:pt idx="263">
                  <c:v>0.73884000000000005</c:v>
                </c:pt>
                <c:pt idx="264">
                  <c:v>0.75155000000000005</c:v>
                </c:pt>
                <c:pt idx="265">
                  <c:v>0.73999000000000004</c:v>
                </c:pt>
                <c:pt idx="266">
                  <c:v>0.74251</c:v>
                </c:pt>
                <c:pt idx="267">
                  <c:v>0.75063999999999997</c:v>
                </c:pt>
                <c:pt idx="268">
                  <c:v>0.73482999999999998</c:v>
                </c:pt>
                <c:pt idx="269">
                  <c:v>0.75138000000000005</c:v>
                </c:pt>
                <c:pt idx="270">
                  <c:v>0.73450000000000004</c:v>
                </c:pt>
                <c:pt idx="271">
                  <c:v>0.72862000000000005</c:v>
                </c:pt>
                <c:pt idx="272">
                  <c:v>0.73592000000000002</c:v>
                </c:pt>
                <c:pt idx="273">
                  <c:v>0.72979000000000005</c:v>
                </c:pt>
                <c:pt idx="274">
                  <c:v>0.73192999999999997</c:v>
                </c:pt>
                <c:pt idx="275">
                  <c:v>0.72648999999999997</c:v>
                </c:pt>
                <c:pt idx="276">
                  <c:v>0.73133000000000004</c:v>
                </c:pt>
                <c:pt idx="277">
                  <c:v>0.70062999999999998</c:v>
                </c:pt>
                <c:pt idx="278">
                  <c:v>0.70077999999999996</c:v>
                </c:pt>
                <c:pt idx="279">
                  <c:v>0.71394000000000002</c:v>
                </c:pt>
                <c:pt idx="280">
                  <c:v>0.68657000000000001</c:v>
                </c:pt>
                <c:pt idx="281">
                  <c:v>0.70491000000000004</c:v>
                </c:pt>
                <c:pt idx="282">
                  <c:v>0.68884000000000001</c:v>
                </c:pt>
                <c:pt idx="283">
                  <c:v>0.69650000000000001</c:v>
                </c:pt>
                <c:pt idx="284">
                  <c:v>0.66854000000000002</c:v>
                </c:pt>
                <c:pt idx="285">
                  <c:v>0.64929000000000003</c:v>
                </c:pt>
                <c:pt idx="286">
                  <c:v>0.66178000000000003</c:v>
                </c:pt>
                <c:pt idx="287">
                  <c:v>0.65356000000000003</c:v>
                </c:pt>
                <c:pt idx="288">
                  <c:v>0.67159999999999997</c:v>
                </c:pt>
                <c:pt idx="289">
                  <c:v>0.70784000000000002</c:v>
                </c:pt>
                <c:pt idx="290">
                  <c:v>0.71426000000000001</c:v>
                </c:pt>
                <c:pt idx="291">
                  <c:v>0.60165999999999997</c:v>
                </c:pt>
                <c:pt idx="292">
                  <c:v>0.62966</c:v>
                </c:pt>
                <c:pt idx="293">
                  <c:v>0.65686999999999995</c:v>
                </c:pt>
                <c:pt idx="294">
                  <c:v>0.58116000000000001</c:v>
                </c:pt>
                <c:pt idx="295">
                  <c:v>0.67310000000000003</c:v>
                </c:pt>
                <c:pt idx="296">
                  <c:v>0.57354000000000005</c:v>
                </c:pt>
                <c:pt idx="297">
                  <c:v>0.60826000000000002</c:v>
                </c:pt>
                <c:pt idx="298">
                  <c:v>0.53334999999999999</c:v>
                </c:pt>
                <c:pt idx="299">
                  <c:v>0.57704</c:v>
                </c:pt>
                <c:pt idx="300">
                  <c:v>0.44755</c:v>
                </c:pt>
                <c:pt idx="301">
                  <c:v>0.49406</c:v>
                </c:pt>
                <c:pt idx="302">
                  <c:v>0.51493999999999995</c:v>
                </c:pt>
                <c:pt idx="303">
                  <c:v>0.42659999999999998</c:v>
                </c:pt>
                <c:pt idx="304">
                  <c:v>0.39578000000000002</c:v>
                </c:pt>
                <c:pt idx="305">
                  <c:v>0.20530999999999999</c:v>
                </c:pt>
                <c:pt idx="306">
                  <c:v>0.20530999999999999</c:v>
                </c:pt>
                <c:pt idx="307">
                  <c:v>0.18765999999999999</c:v>
                </c:pt>
                <c:pt idx="308">
                  <c:v>0.18765999999999999</c:v>
                </c:pt>
                <c:pt idx="309">
                  <c:v>0.20618</c:v>
                </c:pt>
                <c:pt idx="310">
                  <c:v>0.18876999999999999</c:v>
                </c:pt>
                <c:pt idx="311">
                  <c:v>0.18876999999999999</c:v>
                </c:pt>
                <c:pt idx="312">
                  <c:v>0.16661999999999999</c:v>
                </c:pt>
                <c:pt idx="313">
                  <c:v>0.16661999999999999</c:v>
                </c:pt>
                <c:pt idx="314">
                  <c:v>0.12128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759-4C6E-8868-A0465615F089}"/>
            </c:ext>
          </c:extLst>
        </c:ser>
        <c:ser>
          <c:idx val="1"/>
          <c:order val="1"/>
          <c:tx>
            <c:v>2021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'Milk fat per cow'!$E$8:$E$128</c:f>
              <c:numCache>
                <c:formatCode>0.00</c:formatCode>
                <c:ptCount val="121"/>
                <c:pt idx="0">
                  <c:v>-88</c:v>
                </c:pt>
                <c:pt idx="1">
                  <c:v>-87</c:v>
                </c:pt>
                <c:pt idx="2">
                  <c:v>-86</c:v>
                </c:pt>
                <c:pt idx="3">
                  <c:v>-85</c:v>
                </c:pt>
                <c:pt idx="4">
                  <c:v>-84</c:v>
                </c:pt>
                <c:pt idx="5">
                  <c:v>-83</c:v>
                </c:pt>
                <c:pt idx="6">
                  <c:v>-82</c:v>
                </c:pt>
                <c:pt idx="7">
                  <c:v>-81</c:v>
                </c:pt>
                <c:pt idx="8">
                  <c:v>-80</c:v>
                </c:pt>
                <c:pt idx="9">
                  <c:v>-79</c:v>
                </c:pt>
                <c:pt idx="10">
                  <c:v>-78</c:v>
                </c:pt>
                <c:pt idx="11">
                  <c:v>-77</c:v>
                </c:pt>
                <c:pt idx="12">
                  <c:v>-76</c:v>
                </c:pt>
                <c:pt idx="13">
                  <c:v>-75</c:v>
                </c:pt>
                <c:pt idx="14">
                  <c:v>-74</c:v>
                </c:pt>
                <c:pt idx="15">
                  <c:v>-73</c:v>
                </c:pt>
                <c:pt idx="16">
                  <c:v>-72</c:v>
                </c:pt>
                <c:pt idx="17">
                  <c:v>-71</c:v>
                </c:pt>
                <c:pt idx="18">
                  <c:v>-70</c:v>
                </c:pt>
                <c:pt idx="19">
                  <c:v>-69</c:v>
                </c:pt>
                <c:pt idx="20">
                  <c:v>-68</c:v>
                </c:pt>
                <c:pt idx="21">
                  <c:v>-67</c:v>
                </c:pt>
                <c:pt idx="22">
                  <c:v>-66</c:v>
                </c:pt>
                <c:pt idx="23">
                  <c:v>-65</c:v>
                </c:pt>
                <c:pt idx="24">
                  <c:v>-64</c:v>
                </c:pt>
                <c:pt idx="25">
                  <c:v>-63</c:v>
                </c:pt>
                <c:pt idx="26">
                  <c:v>-62</c:v>
                </c:pt>
                <c:pt idx="27">
                  <c:v>-61</c:v>
                </c:pt>
                <c:pt idx="28">
                  <c:v>-60</c:v>
                </c:pt>
                <c:pt idx="29">
                  <c:v>-59</c:v>
                </c:pt>
                <c:pt idx="30">
                  <c:v>-58</c:v>
                </c:pt>
                <c:pt idx="31">
                  <c:v>-57</c:v>
                </c:pt>
                <c:pt idx="32">
                  <c:v>-56</c:v>
                </c:pt>
                <c:pt idx="33">
                  <c:v>-55</c:v>
                </c:pt>
                <c:pt idx="34">
                  <c:v>-54</c:v>
                </c:pt>
                <c:pt idx="35">
                  <c:v>-53</c:v>
                </c:pt>
                <c:pt idx="36">
                  <c:v>-52</c:v>
                </c:pt>
                <c:pt idx="37">
                  <c:v>-51</c:v>
                </c:pt>
                <c:pt idx="38">
                  <c:v>-50</c:v>
                </c:pt>
                <c:pt idx="39">
                  <c:v>-49</c:v>
                </c:pt>
                <c:pt idx="40">
                  <c:v>-48</c:v>
                </c:pt>
                <c:pt idx="41">
                  <c:v>-47</c:v>
                </c:pt>
                <c:pt idx="42">
                  <c:v>-46</c:v>
                </c:pt>
                <c:pt idx="43">
                  <c:v>-45</c:v>
                </c:pt>
                <c:pt idx="44">
                  <c:v>-44</c:v>
                </c:pt>
                <c:pt idx="45">
                  <c:v>-43</c:v>
                </c:pt>
                <c:pt idx="46">
                  <c:v>-42</c:v>
                </c:pt>
                <c:pt idx="47">
                  <c:v>-41</c:v>
                </c:pt>
                <c:pt idx="48">
                  <c:v>-40</c:v>
                </c:pt>
                <c:pt idx="49">
                  <c:v>-39</c:v>
                </c:pt>
                <c:pt idx="50">
                  <c:v>-38</c:v>
                </c:pt>
                <c:pt idx="51">
                  <c:v>-37</c:v>
                </c:pt>
                <c:pt idx="52">
                  <c:v>-36</c:v>
                </c:pt>
                <c:pt idx="53">
                  <c:v>-35</c:v>
                </c:pt>
                <c:pt idx="54">
                  <c:v>-34</c:v>
                </c:pt>
                <c:pt idx="55">
                  <c:v>-33</c:v>
                </c:pt>
                <c:pt idx="56">
                  <c:v>-32</c:v>
                </c:pt>
                <c:pt idx="57">
                  <c:v>-31</c:v>
                </c:pt>
                <c:pt idx="58">
                  <c:v>-30</c:v>
                </c:pt>
                <c:pt idx="59">
                  <c:v>-29</c:v>
                </c:pt>
                <c:pt idx="60">
                  <c:v>-28</c:v>
                </c:pt>
                <c:pt idx="61">
                  <c:v>-27</c:v>
                </c:pt>
                <c:pt idx="62">
                  <c:v>-26</c:v>
                </c:pt>
                <c:pt idx="63">
                  <c:v>-25</c:v>
                </c:pt>
                <c:pt idx="64">
                  <c:v>-24</c:v>
                </c:pt>
                <c:pt idx="65">
                  <c:v>-23</c:v>
                </c:pt>
                <c:pt idx="66">
                  <c:v>-22</c:v>
                </c:pt>
                <c:pt idx="67">
                  <c:v>-21</c:v>
                </c:pt>
                <c:pt idx="68">
                  <c:v>-20</c:v>
                </c:pt>
                <c:pt idx="69">
                  <c:v>-19</c:v>
                </c:pt>
                <c:pt idx="70">
                  <c:v>-18</c:v>
                </c:pt>
                <c:pt idx="71">
                  <c:v>-17</c:v>
                </c:pt>
                <c:pt idx="72">
                  <c:v>-16</c:v>
                </c:pt>
                <c:pt idx="73">
                  <c:v>-15</c:v>
                </c:pt>
                <c:pt idx="74">
                  <c:v>-14</c:v>
                </c:pt>
                <c:pt idx="75">
                  <c:v>-13</c:v>
                </c:pt>
                <c:pt idx="76">
                  <c:v>-12</c:v>
                </c:pt>
                <c:pt idx="77">
                  <c:v>-11</c:v>
                </c:pt>
                <c:pt idx="78">
                  <c:v>-10</c:v>
                </c:pt>
                <c:pt idx="79">
                  <c:v>-9</c:v>
                </c:pt>
                <c:pt idx="80">
                  <c:v>-8</c:v>
                </c:pt>
                <c:pt idx="81">
                  <c:v>-7</c:v>
                </c:pt>
                <c:pt idx="82">
                  <c:v>-6</c:v>
                </c:pt>
                <c:pt idx="83">
                  <c:v>-5</c:v>
                </c:pt>
                <c:pt idx="84">
                  <c:v>-4</c:v>
                </c:pt>
                <c:pt idx="85">
                  <c:v>-3</c:v>
                </c:pt>
                <c:pt idx="86">
                  <c:v>-2</c:v>
                </c:pt>
                <c:pt idx="87">
                  <c:v>-1</c:v>
                </c:pt>
                <c:pt idx="88">
                  <c:v>0</c:v>
                </c:pt>
                <c:pt idx="89">
                  <c:v>1</c:v>
                </c:pt>
                <c:pt idx="90">
                  <c:v>2</c:v>
                </c:pt>
                <c:pt idx="91">
                  <c:v>3</c:v>
                </c:pt>
                <c:pt idx="92">
                  <c:v>4</c:v>
                </c:pt>
                <c:pt idx="93">
                  <c:v>5</c:v>
                </c:pt>
                <c:pt idx="94">
                  <c:v>6</c:v>
                </c:pt>
                <c:pt idx="95">
                  <c:v>7</c:v>
                </c:pt>
                <c:pt idx="96">
                  <c:v>8</c:v>
                </c:pt>
                <c:pt idx="97">
                  <c:v>9</c:v>
                </c:pt>
                <c:pt idx="98">
                  <c:v>10</c:v>
                </c:pt>
                <c:pt idx="99">
                  <c:v>11</c:v>
                </c:pt>
                <c:pt idx="100">
                  <c:v>12</c:v>
                </c:pt>
                <c:pt idx="101">
                  <c:v>13</c:v>
                </c:pt>
                <c:pt idx="102">
                  <c:v>14</c:v>
                </c:pt>
                <c:pt idx="103">
                  <c:v>15</c:v>
                </c:pt>
                <c:pt idx="104">
                  <c:v>16</c:v>
                </c:pt>
                <c:pt idx="105">
                  <c:v>17</c:v>
                </c:pt>
                <c:pt idx="106">
                  <c:v>18</c:v>
                </c:pt>
                <c:pt idx="107">
                  <c:v>19</c:v>
                </c:pt>
                <c:pt idx="108">
                  <c:v>20</c:v>
                </c:pt>
                <c:pt idx="109">
                  <c:v>21</c:v>
                </c:pt>
                <c:pt idx="110">
                  <c:v>22</c:v>
                </c:pt>
                <c:pt idx="111">
                  <c:v>23</c:v>
                </c:pt>
                <c:pt idx="112">
                  <c:v>24</c:v>
                </c:pt>
                <c:pt idx="113">
                  <c:v>25</c:v>
                </c:pt>
                <c:pt idx="114">
                  <c:v>26</c:v>
                </c:pt>
                <c:pt idx="115">
                  <c:v>27</c:v>
                </c:pt>
                <c:pt idx="116">
                  <c:v>28</c:v>
                </c:pt>
                <c:pt idx="117">
                  <c:v>29</c:v>
                </c:pt>
                <c:pt idx="118">
                  <c:v>30</c:v>
                </c:pt>
                <c:pt idx="119">
                  <c:v>31</c:v>
                </c:pt>
                <c:pt idx="120">
                  <c:v>32</c:v>
                </c:pt>
              </c:numCache>
            </c:numRef>
          </c:xVal>
          <c:yVal>
            <c:numRef>
              <c:f>'Milk fat per cow'!$D$8:$D$128</c:f>
              <c:numCache>
                <c:formatCode>General</c:formatCode>
                <c:ptCount val="121"/>
                <c:pt idx="0">
                  <c:v>9.1186440677966094E-2</c:v>
                </c:pt>
                <c:pt idx="1">
                  <c:v>9.1186440677966094E-2</c:v>
                </c:pt>
                <c:pt idx="2">
                  <c:v>0.14737288135593221</c:v>
                </c:pt>
                <c:pt idx="3">
                  <c:v>0.14737288135593221</c:v>
                </c:pt>
                <c:pt idx="4">
                  <c:v>0.21737288135593219</c:v>
                </c:pt>
                <c:pt idx="5">
                  <c:v>0.21737288135593219</c:v>
                </c:pt>
                <c:pt idx="6">
                  <c:v>0.26254237288135596</c:v>
                </c:pt>
                <c:pt idx="7">
                  <c:v>0.32559322033898302</c:v>
                </c:pt>
                <c:pt idx="8">
                  <c:v>0.32559322033898302</c:v>
                </c:pt>
                <c:pt idx="9">
                  <c:v>0.37694915254237288</c:v>
                </c:pt>
                <c:pt idx="10">
                  <c:v>0.42898305084745764</c:v>
                </c:pt>
                <c:pt idx="11">
                  <c:v>0.42898305084745764</c:v>
                </c:pt>
                <c:pt idx="12">
                  <c:v>0.48559322033898306</c:v>
                </c:pt>
                <c:pt idx="13">
                  <c:v>0.48559322033898306</c:v>
                </c:pt>
                <c:pt idx="14">
                  <c:v>0.54966101694915259</c:v>
                </c:pt>
                <c:pt idx="15">
                  <c:v>0.54966101694915259</c:v>
                </c:pt>
                <c:pt idx="16">
                  <c:v>0.60050847457627121</c:v>
                </c:pt>
                <c:pt idx="17">
                  <c:v>0.60050847457627121</c:v>
                </c:pt>
                <c:pt idx="18">
                  <c:v>0.62559322033898312</c:v>
                </c:pt>
                <c:pt idx="19">
                  <c:v>0.64203389830508473</c:v>
                </c:pt>
                <c:pt idx="20">
                  <c:v>0.65864406779661022</c:v>
                </c:pt>
                <c:pt idx="21">
                  <c:v>0.68101694915254241</c:v>
                </c:pt>
                <c:pt idx="22">
                  <c:v>0.70220338983050845</c:v>
                </c:pt>
                <c:pt idx="23">
                  <c:v>0.72254237288135592</c:v>
                </c:pt>
                <c:pt idx="24">
                  <c:v>0.75474576271186444</c:v>
                </c:pt>
                <c:pt idx="25">
                  <c:v>0.75627118644067792</c:v>
                </c:pt>
                <c:pt idx="26">
                  <c:v>0.80033898305084739</c:v>
                </c:pt>
                <c:pt idx="27">
                  <c:v>0.81983050847457628</c:v>
                </c:pt>
                <c:pt idx="28">
                  <c:v>0.81644067796610165</c:v>
                </c:pt>
                <c:pt idx="29">
                  <c:v>0.80864406779661024</c:v>
                </c:pt>
                <c:pt idx="30">
                  <c:v>0.81508474576271184</c:v>
                </c:pt>
                <c:pt idx="31">
                  <c:v>0.80576271186440673</c:v>
                </c:pt>
                <c:pt idx="32">
                  <c:v>0.84355932203389827</c:v>
                </c:pt>
                <c:pt idx="33">
                  <c:v>0.86237288135593226</c:v>
                </c:pt>
                <c:pt idx="34">
                  <c:v>0.84220338983050846</c:v>
                </c:pt>
                <c:pt idx="35">
                  <c:v>0.8828813559322034</c:v>
                </c:pt>
                <c:pt idx="36">
                  <c:v>0.85220338983050847</c:v>
                </c:pt>
                <c:pt idx="37">
                  <c:v>0.87508474576271178</c:v>
                </c:pt>
                <c:pt idx="38">
                  <c:v>0.88525423728813557</c:v>
                </c:pt>
                <c:pt idx="39">
                  <c:v>0.91186440677966096</c:v>
                </c:pt>
                <c:pt idx="40">
                  <c:v>0.91288135593220343</c:v>
                </c:pt>
                <c:pt idx="41">
                  <c:v>0.93118644067796608</c:v>
                </c:pt>
                <c:pt idx="42">
                  <c:v>0.91457627118644069</c:v>
                </c:pt>
                <c:pt idx="43">
                  <c:v>0.91322033898305077</c:v>
                </c:pt>
                <c:pt idx="44">
                  <c:v>0.93949152542372871</c:v>
                </c:pt>
                <c:pt idx="45">
                  <c:v>0.90203389830508485</c:v>
                </c:pt>
                <c:pt idx="46">
                  <c:v>0.93067796610169495</c:v>
                </c:pt>
                <c:pt idx="47">
                  <c:v>0.91830508474576267</c:v>
                </c:pt>
                <c:pt idx="48">
                  <c:v>0.92254237288135588</c:v>
                </c:pt>
                <c:pt idx="49">
                  <c:v>0.92254237288135588</c:v>
                </c:pt>
                <c:pt idx="50">
                  <c:v>0.95</c:v>
                </c:pt>
                <c:pt idx="51">
                  <c:v>0.94474576271186439</c:v>
                </c:pt>
                <c:pt idx="52">
                  <c:v>0.99322033898305084</c:v>
                </c:pt>
                <c:pt idx="53">
                  <c:v>0.96966101694915263</c:v>
                </c:pt>
                <c:pt idx="54">
                  <c:v>1.0003389830508476</c:v>
                </c:pt>
                <c:pt idx="55">
                  <c:v>1.0062711864406781</c:v>
                </c:pt>
                <c:pt idx="56">
                  <c:v>1.0137288135593221</c:v>
                </c:pt>
                <c:pt idx="57">
                  <c:v>1.0279661016949153</c:v>
                </c:pt>
                <c:pt idx="58">
                  <c:v>1.0506779661016949</c:v>
                </c:pt>
                <c:pt idx="59">
                  <c:v>1.0522033898305083</c:v>
                </c:pt>
                <c:pt idx="60">
                  <c:v>1.0920338983050848</c:v>
                </c:pt>
                <c:pt idx="61">
                  <c:v>1.131864406779661</c:v>
                </c:pt>
                <c:pt idx="62">
                  <c:v>1.114915254237288</c:v>
                </c:pt>
                <c:pt idx="63">
                  <c:v>1.0962711864406778</c:v>
                </c:pt>
                <c:pt idx="64">
                  <c:v>1.1269491525423729</c:v>
                </c:pt>
                <c:pt idx="65">
                  <c:v>1.131864406779661</c:v>
                </c:pt>
                <c:pt idx="66">
                  <c:v>1.0879661016949151</c:v>
                </c:pt>
                <c:pt idx="67">
                  <c:v>1.110593220338983</c:v>
                </c:pt>
                <c:pt idx="68">
                  <c:v>1.1332203389830509</c:v>
                </c:pt>
                <c:pt idx="69">
                  <c:v>1.1284745762711863</c:v>
                </c:pt>
                <c:pt idx="70">
                  <c:v>1.0632203389830508</c:v>
                </c:pt>
                <c:pt idx="71">
                  <c:v>1.08864406779661</c:v>
                </c:pt>
                <c:pt idx="72">
                  <c:v>1.0374576271186442</c:v>
                </c:pt>
                <c:pt idx="73">
                  <c:v>1.1442372881355933</c:v>
                </c:pt>
                <c:pt idx="74">
                  <c:v>1.0920338983050846</c:v>
                </c:pt>
                <c:pt idx="75">
                  <c:v>1.1071186440677967</c:v>
                </c:pt>
                <c:pt idx="76">
                  <c:v>1.1328813559322033</c:v>
                </c:pt>
                <c:pt idx="77">
                  <c:v>1.1518644067796611</c:v>
                </c:pt>
                <c:pt idx="78">
                  <c:v>1.1052542372881355</c:v>
                </c:pt>
                <c:pt idx="79">
                  <c:v>1.1088135593220341</c:v>
                </c:pt>
                <c:pt idx="80">
                  <c:v>1.1367796610169492</c:v>
                </c:pt>
                <c:pt idx="81">
                  <c:v>1.1010169491525423</c:v>
                </c:pt>
                <c:pt idx="82">
                  <c:v>1.0976271186440678</c:v>
                </c:pt>
                <c:pt idx="83">
                  <c:v>1.1081355932203389</c:v>
                </c:pt>
                <c:pt idx="84">
                  <c:v>1.1049152542372882</c:v>
                </c:pt>
                <c:pt idx="85">
                  <c:v>1.1386440677966101</c:v>
                </c:pt>
                <c:pt idx="86">
                  <c:v>1.1532203389830509</c:v>
                </c:pt>
                <c:pt idx="87">
                  <c:v>1.1201694915254237</c:v>
                </c:pt>
                <c:pt idx="88">
                  <c:v>1.1657627118644067</c:v>
                </c:pt>
                <c:pt idx="89">
                  <c:v>1.1125423728813559</c:v>
                </c:pt>
                <c:pt idx="90">
                  <c:v>1.117457627118644</c:v>
                </c:pt>
                <c:pt idx="91">
                  <c:v>1.1199999999999999</c:v>
                </c:pt>
                <c:pt idx="92">
                  <c:v>1.0896610169491525</c:v>
                </c:pt>
                <c:pt idx="93">
                  <c:v>1.0942372881355933</c:v>
                </c:pt>
                <c:pt idx="94">
                  <c:v>1.1305084745762712</c:v>
                </c:pt>
                <c:pt idx="95">
                  <c:v>1.0884745762711865</c:v>
                </c:pt>
                <c:pt idx="96">
                  <c:v>1.0933898305084746</c:v>
                </c:pt>
                <c:pt idx="97">
                  <c:v>1.1128813559322035</c:v>
                </c:pt>
                <c:pt idx="98">
                  <c:v>1.0755932203389831</c:v>
                </c:pt>
                <c:pt idx="99">
                  <c:v>1.068813559322034</c:v>
                </c:pt>
                <c:pt idx="100">
                  <c:v>1.0835593220338982</c:v>
                </c:pt>
                <c:pt idx="101">
                  <c:v>1.1022033898305084</c:v>
                </c:pt>
                <c:pt idx="102">
                  <c:v>1.1247457627118644</c:v>
                </c:pt>
                <c:pt idx="103">
                  <c:v>1.1088135593220341</c:v>
                </c:pt>
                <c:pt idx="104">
                  <c:v>1.0798305084745763</c:v>
                </c:pt>
                <c:pt idx="105">
                  <c:v>1.0737288135593219</c:v>
                </c:pt>
                <c:pt idx="106">
                  <c:v>1.0844067796610168</c:v>
                </c:pt>
                <c:pt idx="107">
                  <c:v>1.1094915254237288</c:v>
                </c:pt>
                <c:pt idx="108">
                  <c:v>1.0723728813559323</c:v>
                </c:pt>
                <c:pt idx="109">
                  <c:v>1.0666101694915253</c:v>
                </c:pt>
                <c:pt idx="110">
                  <c:v>1.0820338983050848</c:v>
                </c:pt>
                <c:pt idx="111">
                  <c:v>1.120677966101695</c:v>
                </c:pt>
                <c:pt idx="112">
                  <c:v>1.0466101694915255</c:v>
                </c:pt>
                <c:pt idx="113">
                  <c:v>1.0415254237288136</c:v>
                </c:pt>
                <c:pt idx="114">
                  <c:v>1.0540677966101695</c:v>
                </c:pt>
                <c:pt idx="115">
                  <c:v>1.0271186440677966</c:v>
                </c:pt>
                <c:pt idx="116">
                  <c:v>1.0215254237288136</c:v>
                </c:pt>
                <c:pt idx="117">
                  <c:v>1.0189830508474578</c:v>
                </c:pt>
                <c:pt idx="118">
                  <c:v>1.0101694915254238</c:v>
                </c:pt>
                <c:pt idx="119">
                  <c:v>1.0313559322033898</c:v>
                </c:pt>
                <c:pt idx="120">
                  <c:v>0.99372881355932197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759-4C6E-8868-A0465615F0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55886815"/>
        <c:axId val="755879743"/>
      </c:scatterChart>
      <c:valAx>
        <c:axId val="75588681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2400"/>
                  <a:t>Days from peak milk flow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5879743"/>
        <c:crosses val="autoZero"/>
        <c:crossBetween val="midCat"/>
      </c:valAx>
      <c:valAx>
        <c:axId val="75587974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2400"/>
                  <a:t>Milk fat per day (kg)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5886815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Mik protein yield per cow (kg)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Baseline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'Milk Protein per cow'!$O$8:$O$321</c:f>
              <c:numCache>
                <c:formatCode>General</c:formatCode>
                <c:ptCount val="314"/>
                <c:pt idx="0">
                  <c:v>-84</c:v>
                </c:pt>
                <c:pt idx="1">
                  <c:v>-83</c:v>
                </c:pt>
                <c:pt idx="2">
                  <c:v>-82</c:v>
                </c:pt>
                <c:pt idx="3">
                  <c:v>-81</c:v>
                </c:pt>
                <c:pt idx="4">
                  <c:v>-80</c:v>
                </c:pt>
                <c:pt idx="5">
                  <c:v>-79</c:v>
                </c:pt>
                <c:pt idx="6">
                  <c:v>-78</c:v>
                </c:pt>
                <c:pt idx="7">
                  <c:v>-77</c:v>
                </c:pt>
                <c:pt idx="8">
                  <c:v>-76</c:v>
                </c:pt>
                <c:pt idx="9">
                  <c:v>-75</c:v>
                </c:pt>
                <c:pt idx="10">
                  <c:v>-74</c:v>
                </c:pt>
                <c:pt idx="11">
                  <c:v>-73</c:v>
                </c:pt>
                <c:pt idx="12">
                  <c:v>-72</c:v>
                </c:pt>
                <c:pt idx="13">
                  <c:v>-71</c:v>
                </c:pt>
                <c:pt idx="14">
                  <c:v>-70</c:v>
                </c:pt>
                <c:pt idx="15">
                  <c:v>-69</c:v>
                </c:pt>
                <c:pt idx="16">
                  <c:v>-68</c:v>
                </c:pt>
                <c:pt idx="17">
                  <c:v>-67</c:v>
                </c:pt>
                <c:pt idx="18">
                  <c:v>-66</c:v>
                </c:pt>
                <c:pt idx="19">
                  <c:v>-65</c:v>
                </c:pt>
                <c:pt idx="20">
                  <c:v>-64</c:v>
                </c:pt>
                <c:pt idx="21">
                  <c:v>-63</c:v>
                </c:pt>
                <c:pt idx="22">
                  <c:v>-62</c:v>
                </c:pt>
                <c:pt idx="23">
                  <c:v>-61</c:v>
                </c:pt>
                <c:pt idx="24">
                  <c:v>-60</c:v>
                </c:pt>
                <c:pt idx="25">
                  <c:v>-59</c:v>
                </c:pt>
                <c:pt idx="26">
                  <c:v>-58</c:v>
                </c:pt>
                <c:pt idx="27">
                  <c:v>-57</c:v>
                </c:pt>
                <c:pt idx="28">
                  <c:v>-56</c:v>
                </c:pt>
                <c:pt idx="29">
                  <c:v>-55</c:v>
                </c:pt>
                <c:pt idx="30">
                  <c:v>-54</c:v>
                </c:pt>
                <c:pt idx="31">
                  <c:v>-53</c:v>
                </c:pt>
                <c:pt idx="32">
                  <c:v>-52</c:v>
                </c:pt>
                <c:pt idx="33">
                  <c:v>-51</c:v>
                </c:pt>
                <c:pt idx="34">
                  <c:v>-50</c:v>
                </c:pt>
                <c:pt idx="35">
                  <c:v>-49</c:v>
                </c:pt>
                <c:pt idx="36">
                  <c:v>-48</c:v>
                </c:pt>
                <c:pt idx="37">
                  <c:v>-47</c:v>
                </c:pt>
                <c:pt idx="38">
                  <c:v>-46</c:v>
                </c:pt>
                <c:pt idx="39">
                  <c:v>-45</c:v>
                </c:pt>
                <c:pt idx="40">
                  <c:v>-44</c:v>
                </c:pt>
                <c:pt idx="41">
                  <c:v>-43</c:v>
                </c:pt>
                <c:pt idx="42">
                  <c:v>-42</c:v>
                </c:pt>
                <c:pt idx="43">
                  <c:v>-41</c:v>
                </c:pt>
                <c:pt idx="44">
                  <c:v>-40</c:v>
                </c:pt>
                <c:pt idx="45">
                  <c:v>-39</c:v>
                </c:pt>
                <c:pt idx="46">
                  <c:v>-38</c:v>
                </c:pt>
                <c:pt idx="47">
                  <c:v>-37</c:v>
                </c:pt>
                <c:pt idx="48">
                  <c:v>-36</c:v>
                </c:pt>
                <c:pt idx="49">
                  <c:v>-35</c:v>
                </c:pt>
                <c:pt idx="50">
                  <c:v>-34</c:v>
                </c:pt>
                <c:pt idx="51">
                  <c:v>-33</c:v>
                </c:pt>
                <c:pt idx="52">
                  <c:v>-32</c:v>
                </c:pt>
                <c:pt idx="53">
                  <c:v>-31</c:v>
                </c:pt>
                <c:pt idx="54">
                  <c:v>-30</c:v>
                </c:pt>
                <c:pt idx="55">
                  <c:v>-29</c:v>
                </c:pt>
                <c:pt idx="56">
                  <c:v>-28</c:v>
                </c:pt>
                <c:pt idx="57">
                  <c:v>-27</c:v>
                </c:pt>
                <c:pt idx="58">
                  <c:v>-26</c:v>
                </c:pt>
                <c:pt idx="59">
                  <c:v>-25</c:v>
                </c:pt>
                <c:pt idx="60">
                  <c:v>-24</c:v>
                </c:pt>
                <c:pt idx="61">
                  <c:v>-23</c:v>
                </c:pt>
                <c:pt idx="62">
                  <c:v>-22</c:v>
                </c:pt>
                <c:pt idx="63">
                  <c:v>-21</c:v>
                </c:pt>
                <c:pt idx="64">
                  <c:v>-20</c:v>
                </c:pt>
                <c:pt idx="65">
                  <c:v>-19</c:v>
                </c:pt>
                <c:pt idx="66">
                  <c:v>-18</c:v>
                </c:pt>
                <c:pt idx="67">
                  <c:v>-17</c:v>
                </c:pt>
                <c:pt idx="68">
                  <c:v>-16</c:v>
                </c:pt>
                <c:pt idx="69">
                  <c:v>-15</c:v>
                </c:pt>
                <c:pt idx="70">
                  <c:v>-14</c:v>
                </c:pt>
                <c:pt idx="71">
                  <c:v>-13</c:v>
                </c:pt>
                <c:pt idx="72">
                  <c:v>-12</c:v>
                </c:pt>
                <c:pt idx="73">
                  <c:v>-11</c:v>
                </c:pt>
                <c:pt idx="74">
                  <c:v>-10</c:v>
                </c:pt>
                <c:pt idx="75">
                  <c:v>-9</c:v>
                </c:pt>
                <c:pt idx="76">
                  <c:v>-8</c:v>
                </c:pt>
                <c:pt idx="77">
                  <c:v>-7</c:v>
                </c:pt>
                <c:pt idx="78">
                  <c:v>-6</c:v>
                </c:pt>
                <c:pt idx="79">
                  <c:v>-5</c:v>
                </c:pt>
                <c:pt idx="80">
                  <c:v>-4</c:v>
                </c:pt>
                <c:pt idx="81">
                  <c:v>-3</c:v>
                </c:pt>
                <c:pt idx="82">
                  <c:v>-2</c:v>
                </c:pt>
                <c:pt idx="83">
                  <c:v>-1</c:v>
                </c:pt>
                <c:pt idx="84">
                  <c:v>0</c:v>
                </c:pt>
                <c:pt idx="85">
                  <c:v>1</c:v>
                </c:pt>
                <c:pt idx="86">
                  <c:v>2</c:v>
                </c:pt>
                <c:pt idx="87">
                  <c:v>3</c:v>
                </c:pt>
                <c:pt idx="88">
                  <c:v>4</c:v>
                </c:pt>
                <c:pt idx="89">
                  <c:v>5</c:v>
                </c:pt>
                <c:pt idx="90">
                  <c:v>6</c:v>
                </c:pt>
                <c:pt idx="91">
                  <c:v>7</c:v>
                </c:pt>
                <c:pt idx="92">
                  <c:v>8</c:v>
                </c:pt>
                <c:pt idx="93">
                  <c:v>9</c:v>
                </c:pt>
                <c:pt idx="94">
                  <c:v>10</c:v>
                </c:pt>
                <c:pt idx="95">
                  <c:v>11</c:v>
                </c:pt>
                <c:pt idx="96">
                  <c:v>12</c:v>
                </c:pt>
                <c:pt idx="97">
                  <c:v>13</c:v>
                </c:pt>
                <c:pt idx="98">
                  <c:v>14</c:v>
                </c:pt>
                <c:pt idx="99">
                  <c:v>15</c:v>
                </c:pt>
                <c:pt idx="100">
                  <c:v>16</c:v>
                </c:pt>
                <c:pt idx="101">
                  <c:v>17</c:v>
                </c:pt>
                <c:pt idx="102">
                  <c:v>18</c:v>
                </c:pt>
                <c:pt idx="103">
                  <c:v>19</c:v>
                </c:pt>
                <c:pt idx="104">
                  <c:v>20</c:v>
                </c:pt>
                <c:pt idx="105">
                  <c:v>21</c:v>
                </c:pt>
                <c:pt idx="106">
                  <c:v>22</c:v>
                </c:pt>
                <c:pt idx="107">
                  <c:v>23</c:v>
                </c:pt>
                <c:pt idx="108">
                  <c:v>24</c:v>
                </c:pt>
                <c:pt idx="109">
                  <c:v>25</c:v>
                </c:pt>
                <c:pt idx="110">
                  <c:v>26</c:v>
                </c:pt>
                <c:pt idx="111">
                  <c:v>27</c:v>
                </c:pt>
                <c:pt idx="112">
                  <c:v>28</c:v>
                </c:pt>
                <c:pt idx="113">
                  <c:v>29</c:v>
                </c:pt>
                <c:pt idx="114">
                  <c:v>30</c:v>
                </c:pt>
                <c:pt idx="115">
                  <c:v>31</c:v>
                </c:pt>
                <c:pt idx="116">
                  <c:v>32</c:v>
                </c:pt>
                <c:pt idx="117">
                  <c:v>33</c:v>
                </c:pt>
                <c:pt idx="118">
                  <c:v>34</c:v>
                </c:pt>
                <c:pt idx="119">
                  <c:v>35</c:v>
                </c:pt>
                <c:pt idx="120">
                  <c:v>36</c:v>
                </c:pt>
                <c:pt idx="121">
                  <c:v>37</c:v>
                </c:pt>
                <c:pt idx="122">
                  <c:v>38</c:v>
                </c:pt>
                <c:pt idx="123">
                  <c:v>39</c:v>
                </c:pt>
                <c:pt idx="124">
                  <c:v>40</c:v>
                </c:pt>
                <c:pt idx="125">
                  <c:v>41</c:v>
                </c:pt>
                <c:pt idx="126">
                  <c:v>42</c:v>
                </c:pt>
                <c:pt idx="127">
                  <c:v>43</c:v>
                </c:pt>
                <c:pt idx="128">
                  <c:v>44</c:v>
                </c:pt>
                <c:pt idx="129">
                  <c:v>45</c:v>
                </c:pt>
                <c:pt idx="130">
                  <c:v>46</c:v>
                </c:pt>
                <c:pt idx="131">
                  <c:v>47</c:v>
                </c:pt>
                <c:pt idx="132">
                  <c:v>48</c:v>
                </c:pt>
                <c:pt idx="133">
                  <c:v>49</c:v>
                </c:pt>
                <c:pt idx="134">
                  <c:v>50</c:v>
                </c:pt>
                <c:pt idx="135">
                  <c:v>51</c:v>
                </c:pt>
                <c:pt idx="136">
                  <c:v>52</c:v>
                </c:pt>
                <c:pt idx="137">
                  <c:v>53</c:v>
                </c:pt>
                <c:pt idx="138">
                  <c:v>54</c:v>
                </c:pt>
                <c:pt idx="139">
                  <c:v>55</c:v>
                </c:pt>
                <c:pt idx="140">
                  <c:v>56</c:v>
                </c:pt>
                <c:pt idx="141">
                  <c:v>57</c:v>
                </c:pt>
                <c:pt idx="142">
                  <c:v>58</c:v>
                </c:pt>
                <c:pt idx="143">
                  <c:v>59</c:v>
                </c:pt>
                <c:pt idx="144">
                  <c:v>60</c:v>
                </c:pt>
                <c:pt idx="145">
                  <c:v>61</c:v>
                </c:pt>
                <c:pt idx="146">
                  <c:v>62</c:v>
                </c:pt>
                <c:pt idx="147">
                  <c:v>63</c:v>
                </c:pt>
                <c:pt idx="148">
                  <c:v>64</c:v>
                </c:pt>
                <c:pt idx="149">
                  <c:v>65</c:v>
                </c:pt>
                <c:pt idx="150">
                  <c:v>66</c:v>
                </c:pt>
                <c:pt idx="151">
                  <c:v>67</c:v>
                </c:pt>
                <c:pt idx="152">
                  <c:v>68</c:v>
                </c:pt>
                <c:pt idx="153">
                  <c:v>69</c:v>
                </c:pt>
                <c:pt idx="154">
                  <c:v>70</c:v>
                </c:pt>
                <c:pt idx="155">
                  <c:v>71</c:v>
                </c:pt>
                <c:pt idx="156">
                  <c:v>72</c:v>
                </c:pt>
                <c:pt idx="157">
                  <c:v>73</c:v>
                </c:pt>
                <c:pt idx="158">
                  <c:v>74</c:v>
                </c:pt>
                <c:pt idx="159">
                  <c:v>75</c:v>
                </c:pt>
                <c:pt idx="160">
                  <c:v>76</c:v>
                </c:pt>
                <c:pt idx="161">
                  <c:v>77</c:v>
                </c:pt>
                <c:pt idx="162">
                  <c:v>78</c:v>
                </c:pt>
                <c:pt idx="163">
                  <c:v>79</c:v>
                </c:pt>
                <c:pt idx="164">
                  <c:v>80</c:v>
                </c:pt>
                <c:pt idx="165">
                  <c:v>81</c:v>
                </c:pt>
                <c:pt idx="166">
                  <c:v>82</c:v>
                </c:pt>
                <c:pt idx="167">
                  <c:v>83</c:v>
                </c:pt>
                <c:pt idx="168">
                  <c:v>84</c:v>
                </c:pt>
                <c:pt idx="169">
                  <c:v>85</c:v>
                </c:pt>
                <c:pt idx="170">
                  <c:v>86</c:v>
                </c:pt>
                <c:pt idx="171">
                  <c:v>87</c:v>
                </c:pt>
                <c:pt idx="172">
                  <c:v>88</c:v>
                </c:pt>
                <c:pt idx="173">
                  <c:v>89</c:v>
                </c:pt>
                <c:pt idx="174">
                  <c:v>90</c:v>
                </c:pt>
                <c:pt idx="175">
                  <c:v>91</c:v>
                </c:pt>
                <c:pt idx="176">
                  <c:v>92</c:v>
                </c:pt>
                <c:pt idx="177">
                  <c:v>93</c:v>
                </c:pt>
                <c:pt idx="178">
                  <c:v>94</c:v>
                </c:pt>
                <c:pt idx="179">
                  <c:v>95</c:v>
                </c:pt>
                <c:pt idx="180">
                  <c:v>96</c:v>
                </c:pt>
                <c:pt idx="181">
                  <c:v>97</c:v>
                </c:pt>
                <c:pt idx="182">
                  <c:v>98</c:v>
                </c:pt>
                <c:pt idx="183">
                  <c:v>99</c:v>
                </c:pt>
                <c:pt idx="184">
                  <c:v>100</c:v>
                </c:pt>
                <c:pt idx="185">
                  <c:v>101</c:v>
                </c:pt>
                <c:pt idx="186">
                  <c:v>102</c:v>
                </c:pt>
                <c:pt idx="187">
                  <c:v>103</c:v>
                </c:pt>
                <c:pt idx="188">
                  <c:v>104</c:v>
                </c:pt>
                <c:pt idx="189">
                  <c:v>105</c:v>
                </c:pt>
                <c:pt idx="190">
                  <c:v>106</c:v>
                </c:pt>
                <c:pt idx="191">
                  <c:v>107</c:v>
                </c:pt>
                <c:pt idx="192">
                  <c:v>108</c:v>
                </c:pt>
                <c:pt idx="193">
                  <c:v>109</c:v>
                </c:pt>
                <c:pt idx="194">
                  <c:v>110</c:v>
                </c:pt>
                <c:pt idx="195">
                  <c:v>111</c:v>
                </c:pt>
                <c:pt idx="196">
                  <c:v>112</c:v>
                </c:pt>
                <c:pt idx="197">
                  <c:v>113</c:v>
                </c:pt>
                <c:pt idx="198">
                  <c:v>114</c:v>
                </c:pt>
                <c:pt idx="199">
                  <c:v>115</c:v>
                </c:pt>
                <c:pt idx="200">
                  <c:v>116</c:v>
                </c:pt>
                <c:pt idx="201">
                  <c:v>117</c:v>
                </c:pt>
                <c:pt idx="202">
                  <c:v>118</c:v>
                </c:pt>
                <c:pt idx="203">
                  <c:v>119</c:v>
                </c:pt>
                <c:pt idx="204">
                  <c:v>120</c:v>
                </c:pt>
                <c:pt idx="205">
                  <c:v>121</c:v>
                </c:pt>
                <c:pt idx="206">
                  <c:v>122</c:v>
                </c:pt>
                <c:pt idx="207">
                  <c:v>123</c:v>
                </c:pt>
                <c:pt idx="208">
                  <c:v>124</c:v>
                </c:pt>
                <c:pt idx="209">
                  <c:v>125</c:v>
                </c:pt>
                <c:pt idx="210">
                  <c:v>126</c:v>
                </c:pt>
                <c:pt idx="211">
                  <c:v>127</c:v>
                </c:pt>
                <c:pt idx="212">
                  <c:v>128</c:v>
                </c:pt>
                <c:pt idx="213">
                  <c:v>129</c:v>
                </c:pt>
                <c:pt idx="214">
                  <c:v>130</c:v>
                </c:pt>
                <c:pt idx="215">
                  <c:v>131</c:v>
                </c:pt>
                <c:pt idx="216">
                  <c:v>132</c:v>
                </c:pt>
                <c:pt idx="217">
                  <c:v>133</c:v>
                </c:pt>
                <c:pt idx="218">
                  <c:v>134</c:v>
                </c:pt>
                <c:pt idx="219">
                  <c:v>135</c:v>
                </c:pt>
                <c:pt idx="220">
                  <c:v>136</c:v>
                </c:pt>
                <c:pt idx="221">
                  <c:v>137</c:v>
                </c:pt>
                <c:pt idx="222">
                  <c:v>138</c:v>
                </c:pt>
                <c:pt idx="223">
                  <c:v>139</c:v>
                </c:pt>
                <c:pt idx="224">
                  <c:v>140</c:v>
                </c:pt>
                <c:pt idx="225">
                  <c:v>141</c:v>
                </c:pt>
                <c:pt idx="226">
                  <c:v>142</c:v>
                </c:pt>
                <c:pt idx="227">
                  <c:v>143</c:v>
                </c:pt>
                <c:pt idx="228">
                  <c:v>144</c:v>
                </c:pt>
                <c:pt idx="229">
                  <c:v>145</c:v>
                </c:pt>
                <c:pt idx="230">
                  <c:v>146</c:v>
                </c:pt>
                <c:pt idx="231">
                  <c:v>147</c:v>
                </c:pt>
                <c:pt idx="232">
                  <c:v>148</c:v>
                </c:pt>
                <c:pt idx="233">
                  <c:v>149</c:v>
                </c:pt>
                <c:pt idx="234">
                  <c:v>150</c:v>
                </c:pt>
                <c:pt idx="235">
                  <c:v>151</c:v>
                </c:pt>
                <c:pt idx="236">
                  <c:v>152</c:v>
                </c:pt>
                <c:pt idx="237">
                  <c:v>153</c:v>
                </c:pt>
                <c:pt idx="238">
                  <c:v>154</c:v>
                </c:pt>
                <c:pt idx="239">
                  <c:v>155</c:v>
                </c:pt>
                <c:pt idx="240">
                  <c:v>156</c:v>
                </c:pt>
                <c:pt idx="241">
                  <c:v>157</c:v>
                </c:pt>
                <c:pt idx="242">
                  <c:v>158</c:v>
                </c:pt>
                <c:pt idx="243">
                  <c:v>159</c:v>
                </c:pt>
                <c:pt idx="244">
                  <c:v>160</c:v>
                </c:pt>
                <c:pt idx="245">
                  <c:v>161</c:v>
                </c:pt>
                <c:pt idx="246">
                  <c:v>162</c:v>
                </c:pt>
                <c:pt idx="247">
                  <c:v>163</c:v>
                </c:pt>
                <c:pt idx="248">
                  <c:v>164</c:v>
                </c:pt>
                <c:pt idx="249">
                  <c:v>165</c:v>
                </c:pt>
                <c:pt idx="250">
                  <c:v>166</c:v>
                </c:pt>
                <c:pt idx="251">
                  <c:v>167</c:v>
                </c:pt>
                <c:pt idx="252">
                  <c:v>168</c:v>
                </c:pt>
                <c:pt idx="253">
                  <c:v>169</c:v>
                </c:pt>
                <c:pt idx="254">
                  <c:v>170</c:v>
                </c:pt>
                <c:pt idx="255">
                  <c:v>171</c:v>
                </c:pt>
                <c:pt idx="256">
                  <c:v>172</c:v>
                </c:pt>
                <c:pt idx="257">
                  <c:v>173</c:v>
                </c:pt>
                <c:pt idx="258">
                  <c:v>174</c:v>
                </c:pt>
                <c:pt idx="259">
                  <c:v>175</c:v>
                </c:pt>
                <c:pt idx="260">
                  <c:v>176</c:v>
                </c:pt>
                <c:pt idx="261">
                  <c:v>177</c:v>
                </c:pt>
                <c:pt idx="262">
                  <c:v>178</c:v>
                </c:pt>
                <c:pt idx="263">
                  <c:v>179</c:v>
                </c:pt>
                <c:pt idx="264">
                  <c:v>180</c:v>
                </c:pt>
                <c:pt idx="265">
                  <c:v>181</c:v>
                </c:pt>
                <c:pt idx="266">
                  <c:v>182</c:v>
                </c:pt>
                <c:pt idx="267">
                  <c:v>183</c:v>
                </c:pt>
                <c:pt idx="268">
                  <c:v>184</c:v>
                </c:pt>
                <c:pt idx="269">
                  <c:v>185</c:v>
                </c:pt>
                <c:pt idx="270">
                  <c:v>186</c:v>
                </c:pt>
                <c:pt idx="271">
                  <c:v>187</c:v>
                </c:pt>
                <c:pt idx="272">
                  <c:v>188</c:v>
                </c:pt>
                <c:pt idx="273">
                  <c:v>189</c:v>
                </c:pt>
                <c:pt idx="274">
                  <c:v>190</c:v>
                </c:pt>
                <c:pt idx="275">
                  <c:v>191</c:v>
                </c:pt>
                <c:pt idx="276">
                  <c:v>192</c:v>
                </c:pt>
                <c:pt idx="277">
                  <c:v>193</c:v>
                </c:pt>
                <c:pt idx="278">
                  <c:v>194</c:v>
                </c:pt>
                <c:pt idx="279">
                  <c:v>195</c:v>
                </c:pt>
                <c:pt idx="280">
                  <c:v>196</c:v>
                </c:pt>
                <c:pt idx="281">
                  <c:v>197</c:v>
                </c:pt>
                <c:pt idx="282">
                  <c:v>198</c:v>
                </c:pt>
                <c:pt idx="283">
                  <c:v>199</c:v>
                </c:pt>
                <c:pt idx="284">
                  <c:v>200</c:v>
                </c:pt>
                <c:pt idx="285">
                  <c:v>201</c:v>
                </c:pt>
                <c:pt idx="286">
                  <c:v>202</c:v>
                </c:pt>
                <c:pt idx="287">
                  <c:v>203</c:v>
                </c:pt>
                <c:pt idx="288">
                  <c:v>204</c:v>
                </c:pt>
                <c:pt idx="289">
                  <c:v>205</c:v>
                </c:pt>
                <c:pt idx="290">
                  <c:v>206</c:v>
                </c:pt>
                <c:pt idx="291">
                  <c:v>207</c:v>
                </c:pt>
                <c:pt idx="292">
                  <c:v>208</c:v>
                </c:pt>
                <c:pt idx="293">
                  <c:v>209</c:v>
                </c:pt>
                <c:pt idx="294">
                  <c:v>210</c:v>
                </c:pt>
                <c:pt idx="295">
                  <c:v>211</c:v>
                </c:pt>
                <c:pt idx="296">
                  <c:v>212</c:v>
                </c:pt>
                <c:pt idx="297">
                  <c:v>213</c:v>
                </c:pt>
                <c:pt idx="298">
                  <c:v>214</c:v>
                </c:pt>
                <c:pt idx="299">
                  <c:v>215</c:v>
                </c:pt>
                <c:pt idx="300">
                  <c:v>216</c:v>
                </c:pt>
                <c:pt idx="301">
                  <c:v>217</c:v>
                </c:pt>
                <c:pt idx="302">
                  <c:v>218</c:v>
                </c:pt>
                <c:pt idx="303">
                  <c:v>219</c:v>
                </c:pt>
                <c:pt idx="304">
                  <c:v>220</c:v>
                </c:pt>
                <c:pt idx="305">
                  <c:v>221</c:v>
                </c:pt>
                <c:pt idx="306">
                  <c:v>222</c:v>
                </c:pt>
                <c:pt idx="307">
                  <c:v>223</c:v>
                </c:pt>
                <c:pt idx="308">
                  <c:v>224</c:v>
                </c:pt>
                <c:pt idx="309">
                  <c:v>225</c:v>
                </c:pt>
                <c:pt idx="310">
                  <c:v>226</c:v>
                </c:pt>
                <c:pt idx="311">
                  <c:v>227</c:v>
                </c:pt>
                <c:pt idx="312">
                  <c:v>228</c:v>
                </c:pt>
                <c:pt idx="313">
                  <c:v>229</c:v>
                </c:pt>
              </c:numCache>
            </c:numRef>
          </c:xVal>
          <c:yVal>
            <c:numRef>
              <c:f>'Milk Protein per cow'!$P$8:$P$321</c:f>
              <c:numCache>
                <c:formatCode>General</c:formatCode>
                <c:ptCount val="314"/>
                <c:pt idx="0">
                  <c:v>-3.7239999999999999E-3</c:v>
                </c:pt>
                <c:pt idx="1">
                  <c:v>-3.7239999999999999E-3</c:v>
                </c:pt>
                <c:pt idx="2">
                  <c:v>4.9179E-2</c:v>
                </c:pt>
                <c:pt idx="3">
                  <c:v>4.9179E-2</c:v>
                </c:pt>
                <c:pt idx="4">
                  <c:v>9.5931000000000002E-2</c:v>
                </c:pt>
                <c:pt idx="5">
                  <c:v>9.5931000000000002E-2</c:v>
                </c:pt>
                <c:pt idx="6">
                  <c:v>0.15441299999999999</c:v>
                </c:pt>
                <c:pt idx="7">
                  <c:v>0.15441299999999999</c:v>
                </c:pt>
                <c:pt idx="8">
                  <c:v>0.22922799999999999</c:v>
                </c:pt>
                <c:pt idx="9">
                  <c:v>0.19029299999999999</c:v>
                </c:pt>
                <c:pt idx="10">
                  <c:v>0.219501</c:v>
                </c:pt>
                <c:pt idx="11">
                  <c:v>0.25242399999999998</c:v>
                </c:pt>
                <c:pt idx="12">
                  <c:v>0.29211599999999999</c:v>
                </c:pt>
                <c:pt idx="13">
                  <c:v>0.29257300000000003</c:v>
                </c:pt>
                <c:pt idx="14">
                  <c:v>0.32456699999999999</c:v>
                </c:pt>
                <c:pt idx="15">
                  <c:v>0.324544</c:v>
                </c:pt>
                <c:pt idx="16">
                  <c:v>0.36865199999999998</c:v>
                </c:pt>
                <c:pt idx="17">
                  <c:v>0.36805100000000002</c:v>
                </c:pt>
                <c:pt idx="18">
                  <c:v>0.402119</c:v>
                </c:pt>
                <c:pt idx="19">
                  <c:v>0.40327800000000003</c:v>
                </c:pt>
                <c:pt idx="20">
                  <c:v>0.42054399999999997</c:v>
                </c:pt>
                <c:pt idx="21">
                  <c:v>0.43445099999999998</c:v>
                </c:pt>
                <c:pt idx="22">
                  <c:v>0.457679</c:v>
                </c:pt>
                <c:pt idx="23">
                  <c:v>0.46546300000000002</c:v>
                </c:pt>
                <c:pt idx="24">
                  <c:v>0.46565200000000001</c:v>
                </c:pt>
                <c:pt idx="25">
                  <c:v>0.47623599999999999</c:v>
                </c:pt>
                <c:pt idx="26">
                  <c:v>0.54475300000000004</c:v>
                </c:pt>
                <c:pt idx="27">
                  <c:v>0.54946899999999999</c:v>
                </c:pt>
                <c:pt idx="28">
                  <c:v>0.51297700000000002</c:v>
                </c:pt>
                <c:pt idx="29">
                  <c:v>0.52204300000000003</c:v>
                </c:pt>
                <c:pt idx="30">
                  <c:v>0.54560799999999998</c:v>
                </c:pt>
                <c:pt idx="31">
                  <c:v>0.55171800000000004</c:v>
                </c:pt>
                <c:pt idx="32">
                  <c:v>0.56480399999999997</c:v>
                </c:pt>
                <c:pt idx="33">
                  <c:v>0.56829200000000002</c:v>
                </c:pt>
                <c:pt idx="34">
                  <c:v>0.57587100000000002</c:v>
                </c:pt>
                <c:pt idx="35">
                  <c:v>0.58316100000000004</c:v>
                </c:pt>
                <c:pt idx="36">
                  <c:v>0.58827600000000002</c:v>
                </c:pt>
                <c:pt idx="37">
                  <c:v>0.60091399999999995</c:v>
                </c:pt>
                <c:pt idx="38">
                  <c:v>0.61966500000000002</c:v>
                </c:pt>
                <c:pt idx="39">
                  <c:v>0.62658599999999998</c:v>
                </c:pt>
                <c:pt idx="40">
                  <c:v>0.57894800000000002</c:v>
                </c:pt>
                <c:pt idx="41">
                  <c:v>0.63224599999999997</c:v>
                </c:pt>
                <c:pt idx="42">
                  <c:v>0.63565300000000002</c:v>
                </c:pt>
                <c:pt idx="43">
                  <c:v>0.61698500000000001</c:v>
                </c:pt>
                <c:pt idx="44">
                  <c:v>0.63238700000000003</c:v>
                </c:pt>
                <c:pt idx="45">
                  <c:v>0.63940900000000001</c:v>
                </c:pt>
                <c:pt idx="46">
                  <c:v>0.66798299999999999</c:v>
                </c:pt>
                <c:pt idx="47">
                  <c:v>0.67431099999999999</c:v>
                </c:pt>
                <c:pt idx="48">
                  <c:v>0.680454</c:v>
                </c:pt>
                <c:pt idx="49">
                  <c:v>0.67821299999999995</c:v>
                </c:pt>
                <c:pt idx="50">
                  <c:v>0.69662900000000005</c:v>
                </c:pt>
                <c:pt idx="51">
                  <c:v>0.70896000000000003</c:v>
                </c:pt>
                <c:pt idx="52">
                  <c:v>0.715449</c:v>
                </c:pt>
                <c:pt idx="53">
                  <c:v>0.72355999999999998</c:v>
                </c:pt>
                <c:pt idx="54">
                  <c:v>0.71698899999999999</c:v>
                </c:pt>
                <c:pt idx="55">
                  <c:v>0.73804800000000004</c:v>
                </c:pt>
                <c:pt idx="56">
                  <c:v>0.75592300000000001</c:v>
                </c:pt>
                <c:pt idx="57">
                  <c:v>0.76346599999999998</c:v>
                </c:pt>
                <c:pt idx="58">
                  <c:v>0.79038600000000003</c:v>
                </c:pt>
                <c:pt idx="59">
                  <c:v>0.795709</c:v>
                </c:pt>
                <c:pt idx="60">
                  <c:v>0.80746300000000004</c:v>
                </c:pt>
                <c:pt idx="61">
                  <c:v>0.82268399999999997</c:v>
                </c:pt>
                <c:pt idx="62">
                  <c:v>0.81469899999999995</c:v>
                </c:pt>
                <c:pt idx="63">
                  <c:v>0.82865599999999995</c:v>
                </c:pt>
                <c:pt idx="64">
                  <c:v>0.81855100000000003</c:v>
                </c:pt>
                <c:pt idx="65">
                  <c:v>0.82438299999999998</c:v>
                </c:pt>
                <c:pt idx="66">
                  <c:v>0.82031699999999996</c:v>
                </c:pt>
                <c:pt idx="67">
                  <c:v>0.86160899999999996</c:v>
                </c:pt>
                <c:pt idx="68">
                  <c:v>0.82703899999999997</c:v>
                </c:pt>
                <c:pt idx="69">
                  <c:v>0.83722799999999997</c:v>
                </c:pt>
                <c:pt idx="70">
                  <c:v>0.82760199999999995</c:v>
                </c:pt>
                <c:pt idx="71">
                  <c:v>0.84178200000000003</c:v>
                </c:pt>
                <c:pt idx="72">
                  <c:v>0.82667299999999999</c:v>
                </c:pt>
                <c:pt idx="73">
                  <c:v>0.77950200000000003</c:v>
                </c:pt>
                <c:pt idx="74">
                  <c:v>0.84572999999999998</c:v>
                </c:pt>
                <c:pt idx="75">
                  <c:v>0.87694899999999998</c:v>
                </c:pt>
                <c:pt idx="76">
                  <c:v>0.84306000000000003</c:v>
                </c:pt>
                <c:pt idx="77">
                  <c:v>0.86938199999999999</c:v>
                </c:pt>
                <c:pt idx="78">
                  <c:v>0.874579</c:v>
                </c:pt>
                <c:pt idx="79">
                  <c:v>0.86963000000000001</c:v>
                </c:pt>
                <c:pt idx="80">
                  <c:v>0.90469500000000003</c:v>
                </c:pt>
                <c:pt idx="81">
                  <c:v>0.90183400000000002</c:v>
                </c:pt>
                <c:pt idx="82">
                  <c:v>0.90825299999999998</c:v>
                </c:pt>
                <c:pt idx="83">
                  <c:v>0.90761700000000001</c:v>
                </c:pt>
                <c:pt idx="84">
                  <c:v>0.93480600000000003</c:v>
                </c:pt>
                <c:pt idx="85">
                  <c:v>0.88519599999999998</c:v>
                </c:pt>
                <c:pt idx="86">
                  <c:v>0.90635399999999999</c:v>
                </c:pt>
                <c:pt idx="87">
                  <c:v>0.89713900000000002</c:v>
                </c:pt>
                <c:pt idx="88">
                  <c:v>0.91234899999999997</c:v>
                </c:pt>
                <c:pt idx="89">
                  <c:v>0.91115599999999997</c:v>
                </c:pt>
                <c:pt idx="90">
                  <c:v>0.90898599999999996</c:v>
                </c:pt>
                <c:pt idx="91">
                  <c:v>0.91001799999999999</c:v>
                </c:pt>
                <c:pt idx="92">
                  <c:v>0.91003699999999998</c:v>
                </c:pt>
                <c:pt idx="93">
                  <c:v>0.905999</c:v>
                </c:pt>
                <c:pt idx="94">
                  <c:v>0.884301</c:v>
                </c:pt>
                <c:pt idx="95">
                  <c:v>0.86740399999999995</c:v>
                </c:pt>
                <c:pt idx="96">
                  <c:v>0.88710199999999995</c:v>
                </c:pt>
                <c:pt idx="97">
                  <c:v>0.85228899999999996</c:v>
                </c:pt>
                <c:pt idx="98">
                  <c:v>0.85570000000000002</c:v>
                </c:pt>
                <c:pt idx="99">
                  <c:v>0.85165100000000005</c:v>
                </c:pt>
                <c:pt idx="100">
                  <c:v>0.86364300000000005</c:v>
                </c:pt>
                <c:pt idx="101">
                  <c:v>0.88456500000000005</c:v>
                </c:pt>
                <c:pt idx="102">
                  <c:v>0.86724900000000005</c:v>
                </c:pt>
                <c:pt idx="103">
                  <c:v>0.86101499999999997</c:v>
                </c:pt>
                <c:pt idx="104">
                  <c:v>0.87385699999999999</c:v>
                </c:pt>
                <c:pt idx="105">
                  <c:v>0.87055300000000002</c:v>
                </c:pt>
                <c:pt idx="106">
                  <c:v>0.86657700000000004</c:v>
                </c:pt>
                <c:pt idx="107">
                  <c:v>0.85828300000000002</c:v>
                </c:pt>
                <c:pt idx="108">
                  <c:v>0.85956900000000003</c:v>
                </c:pt>
                <c:pt idx="109">
                  <c:v>0.85254300000000005</c:v>
                </c:pt>
                <c:pt idx="110">
                  <c:v>0.86486700000000005</c:v>
                </c:pt>
                <c:pt idx="111">
                  <c:v>0.84067999999999998</c:v>
                </c:pt>
                <c:pt idx="112">
                  <c:v>0.86692999999999998</c:v>
                </c:pt>
                <c:pt idx="113">
                  <c:v>0.83929299999999996</c:v>
                </c:pt>
                <c:pt idx="114">
                  <c:v>0.82465999999999995</c:v>
                </c:pt>
                <c:pt idx="115">
                  <c:v>0.84350199999999997</c:v>
                </c:pt>
                <c:pt idx="116">
                  <c:v>0.82179899999999995</c:v>
                </c:pt>
                <c:pt idx="117">
                  <c:v>0.80278700000000003</c:v>
                </c:pt>
                <c:pt idx="118">
                  <c:v>0.80129300000000003</c:v>
                </c:pt>
                <c:pt idx="119">
                  <c:v>0.81332599999999999</c:v>
                </c:pt>
                <c:pt idx="120">
                  <c:v>0.84250000000000003</c:v>
                </c:pt>
                <c:pt idx="121">
                  <c:v>0.83657199999999998</c:v>
                </c:pt>
                <c:pt idx="122">
                  <c:v>0.82466300000000003</c:v>
                </c:pt>
                <c:pt idx="123">
                  <c:v>0.84173100000000001</c:v>
                </c:pt>
                <c:pt idx="124">
                  <c:v>0.81110300000000002</c:v>
                </c:pt>
                <c:pt idx="125">
                  <c:v>0.82257800000000003</c:v>
                </c:pt>
                <c:pt idx="126">
                  <c:v>0.817805</c:v>
                </c:pt>
                <c:pt idx="127">
                  <c:v>0.80803700000000001</c:v>
                </c:pt>
                <c:pt idx="128">
                  <c:v>0.77623399999999998</c:v>
                </c:pt>
                <c:pt idx="129">
                  <c:v>0.80905700000000003</c:v>
                </c:pt>
                <c:pt idx="130">
                  <c:v>0.807647</c:v>
                </c:pt>
                <c:pt idx="131">
                  <c:v>0.786385</c:v>
                </c:pt>
                <c:pt idx="132">
                  <c:v>0.77551400000000004</c:v>
                </c:pt>
                <c:pt idx="133">
                  <c:v>0.78709399999999996</c:v>
                </c:pt>
                <c:pt idx="134">
                  <c:v>0.732931</c:v>
                </c:pt>
                <c:pt idx="135">
                  <c:v>0.77046300000000001</c:v>
                </c:pt>
                <c:pt idx="136">
                  <c:v>0.78627199999999997</c:v>
                </c:pt>
                <c:pt idx="137">
                  <c:v>0.78454599999999997</c:v>
                </c:pt>
                <c:pt idx="138">
                  <c:v>0.78720199999999996</c:v>
                </c:pt>
                <c:pt idx="139">
                  <c:v>0.79385300000000003</c:v>
                </c:pt>
                <c:pt idx="140">
                  <c:v>0.80332300000000001</c:v>
                </c:pt>
                <c:pt idx="141">
                  <c:v>0.78156300000000001</c:v>
                </c:pt>
                <c:pt idx="142">
                  <c:v>0.79914499999999999</c:v>
                </c:pt>
                <c:pt idx="143">
                  <c:v>0.77529300000000001</c:v>
                </c:pt>
                <c:pt idx="144">
                  <c:v>0.77567699999999995</c:v>
                </c:pt>
                <c:pt idx="145">
                  <c:v>0.76435299999999995</c:v>
                </c:pt>
                <c:pt idx="146">
                  <c:v>0.77637</c:v>
                </c:pt>
                <c:pt idx="147">
                  <c:v>0.77259199999999995</c:v>
                </c:pt>
                <c:pt idx="148">
                  <c:v>0.77780099999999996</c:v>
                </c:pt>
                <c:pt idx="149">
                  <c:v>0.78764299999999998</c:v>
                </c:pt>
                <c:pt idx="150">
                  <c:v>0.77708900000000003</c:v>
                </c:pt>
                <c:pt idx="151">
                  <c:v>0.78960799999999998</c:v>
                </c:pt>
                <c:pt idx="152">
                  <c:v>0.78385499999999997</c:v>
                </c:pt>
                <c:pt idx="153">
                  <c:v>0.78496699999999997</c:v>
                </c:pt>
                <c:pt idx="154">
                  <c:v>0.77482700000000004</c:v>
                </c:pt>
                <c:pt idx="155">
                  <c:v>0.78504099999999999</c:v>
                </c:pt>
                <c:pt idx="156">
                  <c:v>0.75529000000000002</c:v>
                </c:pt>
                <c:pt idx="157">
                  <c:v>0.75613600000000003</c:v>
                </c:pt>
                <c:pt idx="158">
                  <c:v>0.76016499999999998</c:v>
                </c:pt>
                <c:pt idx="159">
                  <c:v>0.78475300000000003</c:v>
                </c:pt>
                <c:pt idx="160">
                  <c:v>0.76803200000000005</c:v>
                </c:pt>
                <c:pt idx="161">
                  <c:v>0.78291599999999995</c:v>
                </c:pt>
                <c:pt idx="162">
                  <c:v>0.77573400000000003</c:v>
                </c:pt>
                <c:pt idx="163">
                  <c:v>0.759135</c:v>
                </c:pt>
                <c:pt idx="164">
                  <c:v>0.77123600000000003</c:v>
                </c:pt>
                <c:pt idx="165">
                  <c:v>0.755938</c:v>
                </c:pt>
                <c:pt idx="166">
                  <c:v>0.77781599999999995</c:v>
                </c:pt>
                <c:pt idx="167">
                  <c:v>0.77390999999999999</c:v>
                </c:pt>
                <c:pt idx="168">
                  <c:v>0.75276399999999999</c:v>
                </c:pt>
                <c:pt idx="169">
                  <c:v>0.75656900000000005</c:v>
                </c:pt>
                <c:pt idx="170">
                  <c:v>0.75559600000000005</c:v>
                </c:pt>
                <c:pt idx="171">
                  <c:v>0.73222900000000002</c:v>
                </c:pt>
                <c:pt idx="172">
                  <c:v>0.72169799999999995</c:v>
                </c:pt>
                <c:pt idx="173">
                  <c:v>0.71575</c:v>
                </c:pt>
                <c:pt idx="174">
                  <c:v>0.67540199999999995</c:v>
                </c:pt>
                <c:pt idx="175">
                  <c:v>0.71055000000000001</c:v>
                </c:pt>
                <c:pt idx="176">
                  <c:v>0.69238599999999995</c:v>
                </c:pt>
                <c:pt idx="177">
                  <c:v>0.68625400000000003</c:v>
                </c:pt>
                <c:pt idx="178">
                  <c:v>0.69379199999999996</c:v>
                </c:pt>
                <c:pt idx="179">
                  <c:v>0.68111900000000003</c:v>
                </c:pt>
                <c:pt idx="180">
                  <c:v>0.68850199999999995</c:v>
                </c:pt>
                <c:pt idx="181">
                  <c:v>0.69638500000000003</c:v>
                </c:pt>
                <c:pt idx="182">
                  <c:v>0.68442000000000003</c:v>
                </c:pt>
                <c:pt idx="183">
                  <c:v>0.68118199999999995</c:v>
                </c:pt>
                <c:pt idx="184">
                  <c:v>0.66738200000000003</c:v>
                </c:pt>
                <c:pt idx="185">
                  <c:v>0.68723299999999998</c:v>
                </c:pt>
                <c:pt idx="186">
                  <c:v>0.67237400000000003</c:v>
                </c:pt>
                <c:pt idx="187">
                  <c:v>0.65206399999999998</c:v>
                </c:pt>
                <c:pt idx="188">
                  <c:v>0.64434599999999997</c:v>
                </c:pt>
                <c:pt idx="189">
                  <c:v>0.64136700000000002</c:v>
                </c:pt>
                <c:pt idx="190">
                  <c:v>0.613487</c:v>
                </c:pt>
                <c:pt idx="191">
                  <c:v>0.61123400000000006</c:v>
                </c:pt>
                <c:pt idx="192">
                  <c:v>0.61225600000000002</c:v>
                </c:pt>
                <c:pt idx="193">
                  <c:v>0.62875199999999998</c:v>
                </c:pt>
                <c:pt idx="194">
                  <c:v>0.62672799999999995</c:v>
                </c:pt>
                <c:pt idx="195">
                  <c:v>0.61262000000000005</c:v>
                </c:pt>
                <c:pt idx="196">
                  <c:v>0.61548999999999998</c:v>
                </c:pt>
                <c:pt idx="197">
                  <c:v>0.60396000000000005</c:v>
                </c:pt>
                <c:pt idx="198">
                  <c:v>0.59337399999999996</c:v>
                </c:pt>
                <c:pt idx="199">
                  <c:v>0.58135000000000003</c:v>
                </c:pt>
                <c:pt idx="200">
                  <c:v>0.58634399999999998</c:v>
                </c:pt>
                <c:pt idx="201">
                  <c:v>0.58352800000000005</c:v>
                </c:pt>
                <c:pt idx="202">
                  <c:v>0.59636199999999995</c:v>
                </c:pt>
                <c:pt idx="203">
                  <c:v>0.601518</c:v>
                </c:pt>
                <c:pt idx="204">
                  <c:v>0.61419199999999996</c:v>
                </c:pt>
                <c:pt idx="205">
                  <c:v>0.60990299999999997</c:v>
                </c:pt>
                <c:pt idx="206">
                  <c:v>0.59227200000000002</c:v>
                </c:pt>
                <c:pt idx="207">
                  <c:v>0.58942700000000003</c:v>
                </c:pt>
                <c:pt idx="208">
                  <c:v>0.59160599999999997</c:v>
                </c:pt>
                <c:pt idx="209">
                  <c:v>0.58440599999999998</c:v>
                </c:pt>
                <c:pt idx="210">
                  <c:v>0.57192200000000004</c:v>
                </c:pt>
                <c:pt idx="211">
                  <c:v>0.56569199999999997</c:v>
                </c:pt>
                <c:pt idx="212">
                  <c:v>0.57952099999999995</c:v>
                </c:pt>
                <c:pt idx="213">
                  <c:v>0.59506300000000001</c:v>
                </c:pt>
                <c:pt idx="214">
                  <c:v>0.58814999999999995</c:v>
                </c:pt>
                <c:pt idx="215">
                  <c:v>0.59840800000000005</c:v>
                </c:pt>
                <c:pt idx="216">
                  <c:v>0.60259799999999997</c:v>
                </c:pt>
                <c:pt idx="217">
                  <c:v>0.615344</c:v>
                </c:pt>
                <c:pt idx="218">
                  <c:v>0.54365600000000003</c:v>
                </c:pt>
                <c:pt idx="219">
                  <c:v>0.58529500000000001</c:v>
                </c:pt>
                <c:pt idx="220">
                  <c:v>0.57216800000000001</c:v>
                </c:pt>
                <c:pt idx="221">
                  <c:v>0.55577100000000002</c:v>
                </c:pt>
                <c:pt idx="222">
                  <c:v>0.55291999999999997</c:v>
                </c:pt>
                <c:pt idx="223">
                  <c:v>0.57626299999999997</c:v>
                </c:pt>
                <c:pt idx="224">
                  <c:v>0.56541399999999997</c:v>
                </c:pt>
                <c:pt idx="225">
                  <c:v>0.56586000000000003</c:v>
                </c:pt>
                <c:pt idx="226">
                  <c:v>0.56770900000000002</c:v>
                </c:pt>
                <c:pt idx="227">
                  <c:v>0.57756399999999997</c:v>
                </c:pt>
                <c:pt idx="228">
                  <c:v>0.56976899999999997</c:v>
                </c:pt>
                <c:pt idx="229">
                  <c:v>0.55799699999999997</c:v>
                </c:pt>
                <c:pt idx="230">
                  <c:v>0.57927700000000004</c:v>
                </c:pt>
                <c:pt idx="231">
                  <c:v>0.57116900000000004</c:v>
                </c:pt>
                <c:pt idx="232">
                  <c:v>0.56503000000000003</c:v>
                </c:pt>
                <c:pt idx="233">
                  <c:v>0.56876400000000005</c:v>
                </c:pt>
                <c:pt idx="234">
                  <c:v>0.55820199999999998</c:v>
                </c:pt>
                <c:pt idx="235">
                  <c:v>0.55891299999999999</c:v>
                </c:pt>
                <c:pt idx="236">
                  <c:v>0.56133699999999997</c:v>
                </c:pt>
                <c:pt idx="237">
                  <c:v>0.56351300000000004</c:v>
                </c:pt>
                <c:pt idx="238">
                  <c:v>0.54601699999999997</c:v>
                </c:pt>
                <c:pt idx="239">
                  <c:v>0.56157100000000004</c:v>
                </c:pt>
                <c:pt idx="240">
                  <c:v>0.54822400000000004</c:v>
                </c:pt>
                <c:pt idx="241">
                  <c:v>0.56903700000000002</c:v>
                </c:pt>
                <c:pt idx="242">
                  <c:v>0.56047800000000003</c:v>
                </c:pt>
                <c:pt idx="243">
                  <c:v>0.56032400000000004</c:v>
                </c:pt>
                <c:pt idx="244">
                  <c:v>0.55783300000000002</c:v>
                </c:pt>
                <c:pt idx="245">
                  <c:v>0.55903700000000001</c:v>
                </c:pt>
                <c:pt idx="246">
                  <c:v>0.55349899999999996</c:v>
                </c:pt>
                <c:pt idx="247">
                  <c:v>0.52741899999999997</c:v>
                </c:pt>
                <c:pt idx="248">
                  <c:v>0.54139899999999996</c:v>
                </c:pt>
                <c:pt idx="249">
                  <c:v>0.51915999999999995</c:v>
                </c:pt>
                <c:pt idx="250">
                  <c:v>0.55077699999999996</c:v>
                </c:pt>
                <c:pt idx="251">
                  <c:v>0.55238799999999999</c:v>
                </c:pt>
                <c:pt idx="252">
                  <c:v>0.55878099999999997</c:v>
                </c:pt>
                <c:pt idx="253">
                  <c:v>0.56019600000000003</c:v>
                </c:pt>
                <c:pt idx="254">
                  <c:v>0.55685799999999996</c:v>
                </c:pt>
                <c:pt idx="255">
                  <c:v>0.57870900000000003</c:v>
                </c:pt>
                <c:pt idx="256">
                  <c:v>0.58632600000000001</c:v>
                </c:pt>
                <c:pt idx="257">
                  <c:v>0.57002799999999998</c:v>
                </c:pt>
                <c:pt idx="258">
                  <c:v>0.59134900000000001</c:v>
                </c:pt>
                <c:pt idx="259">
                  <c:v>0.58771600000000002</c:v>
                </c:pt>
                <c:pt idx="260">
                  <c:v>0.57626599999999994</c:v>
                </c:pt>
                <c:pt idx="261">
                  <c:v>0.57031100000000001</c:v>
                </c:pt>
                <c:pt idx="262">
                  <c:v>0.57686199999999999</c:v>
                </c:pt>
                <c:pt idx="263">
                  <c:v>0.58849399999999996</c:v>
                </c:pt>
                <c:pt idx="264">
                  <c:v>0.58398099999999997</c:v>
                </c:pt>
                <c:pt idx="265">
                  <c:v>0.58035300000000001</c:v>
                </c:pt>
                <c:pt idx="266">
                  <c:v>0.58915899999999999</c:v>
                </c:pt>
                <c:pt idx="267">
                  <c:v>0.57964300000000002</c:v>
                </c:pt>
                <c:pt idx="268">
                  <c:v>0.588723</c:v>
                </c:pt>
                <c:pt idx="269">
                  <c:v>0.58220300000000003</c:v>
                </c:pt>
                <c:pt idx="270">
                  <c:v>0.58411400000000002</c:v>
                </c:pt>
                <c:pt idx="271">
                  <c:v>0.58810899999999999</c:v>
                </c:pt>
                <c:pt idx="272">
                  <c:v>0.58568699999999996</c:v>
                </c:pt>
                <c:pt idx="273">
                  <c:v>0.57860500000000004</c:v>
                </c:pt>
                <c:pt idx="274">
                  <c:v>0.566612</c:v>
                </c:pt>
                <c:pt idx="275">
                  <c:v>0.56829200000000002</c:v>
                </c:pt>
                <c:pt idx="276">
                  <c:v>0.55699600000000005</c:v>
                </c:pt>
                <c:pt idx="277">
                  <c:v>0.56546300000000005</c:v>
                </c:pt>
                <c:pt idx="278">
                  <c:v>0.57563200000000003</c:v>
                </c:pt>
                <c:pt idx="279">
                  <c:v>0.54970799999999997</c:v>
                </c:pt>
                <c:pt idx="280">
                  <c:v>0.55636300000000005</c:v>
                </c:pt>
                <c:pt idx="281">
                  <c:v>0.55738399999999999</c:v>
                </c:pt>
                <c:pt idx="282">
                  <c:v>0.55955100000000002</c:v>
                </c:pt>
                <c:pt idx="283">
                  <c:v>0.589028</c:v>
                </c:pt>
                <c:pt idx="284">
                  <c:v>0.517652</c:v>
                </c:pt>
                <c:pt idx="285">
                  <c:v>0.50907999999999998</c:v>
                </c:pt>
                <c:pt idx="286">
                  <c:v>0.51302300000000001</c:v>
                </c:pt>
                <c:pt idx="287">
                  <c:v>0.53179399999999999</c:v>
                </c:pt>
                <c:pt idx="288">
                  <c:v>0.50571500000000003</c:v>
                </c:pt>
                <c:pt idx="289">
                  <c:v>0.55122899999999997</c:v>
                </c:pt>
                <c:pt idx="290">
                  <c:v>0.48561399999999999</c:v>
                </c:pt>
                <c:pt idx="291">
                  <c:v>0.50746100000000005</c:v>
                </c:pt>
                <c:pt idx="292">
                  <c:v>0.51988199999999996</c:v>
                </c:pt>
                <c:pt idx="293">
                  <c:v>0.47175499999999998</c:v>
                </c:pt>
                <c:pt idx="294">
                  <c:v>0.52940299999999996</c:v>
                </c:pt>
                <c:pt idx="295">
                  <c:v>0.45375100000000002</c:v>
                </c:pt>
                <c:pt idx="296">
                  <c:v>0.457146</c:v>
                </c:pt>
                <c:pt idx="297">
                  <c:v>0.41677799999999998</c:v>
                </c:pt>
                <c:pt idx="298">
                  <c:v>0.46962900000000002</c:v>
                </c:pt>
                <c:pt idx="299">
                  <c:v>0.41018399999999999</c:v>
                </c:pt>
                <c:pt idx="300">
                  <c:v>0.38260499999999997</c:v>
                </c:pt>
                <c:pt idx="301">
                  <c:v>0.38016899999999998</c:v>
                </c:pt>
                <c:pt idx="302">
                  <c:v>0.32136599999999999</c:v>
                </c:pt>
                <c:pt idx="303">
                  <c:v>0.30314799999999997</c:v>
                </c:pt>
                <c:pt idx="304">
                  <c:v>0.15765499999999999</c:v>
                </c:pt>
                <c:pt idx="305">
                  <c:v>0.15870000000000001</c:v>
                </c:pt>
                <c:pt idx="306">
                  <c:v>0.13903799999999999</c:v>
                </c:pt>
                <c:pt idx="307">
                  <c:v>0.13903799999999999</c:v>
                </c:pt>
                <c:pt idx="308">
                  <c:v>0.15052299999999999</c:v>
                </c:pt>
                <c:pt idx="309">
                  <c:v>0.14793400000000001</c:v>
                </c:pt>
                <c:pt idx="310">
                  <c:v>0.14793400000000001</c:v>
                </c:pt>
                <c:pt idx="311">
                  <c:v>0.120077</c:v>
                </c:pt>
                <c:pt idx="312">
                  <c:v>0.120077</c:v>
                </c:pt>
                <c:pt idx="313">
                  <c:v>8.5421999999999998E-2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C14-4388-957D-139648F8621D}"/>
            </c:ext>
          </c:extLst>
        </c:ser>
        <c:ser>
          <c:idx val="1"/>
          <c:order val="1"/>
          <c:tx>
            <c:v>2021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'Milk Volume'!$M$7:$M$127</c:f>
              <c:numCache>
                <c:formatCode>0.00</c:formatCode>
                <c:ptCount val="121"/>
                <c:pt idx="0">
                  <c:v>-88</c:v>
                </c:pt>
                <c:pt idx="1">
                  <c:v>-87</c:v>
                </c:pt>
                <c:pt idx="2">
                  <c:v>-86</c:v>
                </c:pt>
                <c:pt idx="3">
                  <c:v>-85</c:v>
                </c:pt>
                <c:pt idx="4">
                  <c:v>-84</c:v>
                </c:pt>
                <c:pt idx="5">
                  <c:v>-83</c:v>
                </c:pt>
                <c:pt idx="6">
                  <c:v>-82</c:v>
                </c:pt>
                <c:pt idx="7">
                  <c:v>-81</c:v>
                </c:pt>
                <c:pt idx="8">
                  <c:v>-80</c:v>
                </c:pt>
                <c:pt idx="9">
                  <c:v>-79</c:v>
                </c:pt>
                <c:pt idx="10">
                  <c:v>-78</c:v>
                </c:pt>
                <c:pt idx="11">
                  <c:v>-77</c:v>
                </c:pt>
                <c:pt idx="12">
                  <c:v>-76</c:v>
                </c:pt>
                <c:pt idx="13">
                  <c:v>-75</c:v>
                </c:pt>
                <c:pt idx="14">
                  <c:v>-74</c:v>
                </c:pt>
                <c:pt idx="15">
                  <c:v>-73</c:v>
                </c:pt>
                <c:pt idx="16">
                  <c:v>-72</c:v>
                </c:pt>
                <c:pt idx="17">
                  <c:v>-71</c:v>
                </c:pt>
                <c:pt idx="18">
                  <c:v>-70</c:v>
                </c:pt>
                <c:pt idx="19">
                  <c:v>-69</c:v>
                </c:pt>
                <c:pt idx="20">
                  <c:v>-68</c:v>
                </c:pt>
                <c:pt idx="21">
                  <c:v>-67</c:v>
                </c:pt>
                <c:pt idx="22">
                  <c:v>-66</c:v>
                </c:pt>
                <c:pt idx="23">
                  <c:v>-65</c:v>
                </c:pt>
                <c:pt idx="24">
                  <c:v>-64</c:v>
                </c:pt>
                <c:pt idx="25">
                  <c:v>-63</c:v>
                </c:pt>
                <c:pt idx="26">
                  <c:v>-62</c:v>
                </c:pt>
                <c:pt idx="27">
                  <c:v>-61</c:v>
                </c:pt>
                <c:pt idx="28">
                  <c:v>-60</c:v>
                </c:pt>
                <c:pt idx="29">
                  <c:v>-59</c:v>
                </c:pt>
                <c:pt idx="30">
                  <c:v>-58</c:v>
                </c:pt>
                <c:pt idx="31">
                  <c:v>-57</c:v>
                </c:pt>
                <c:pt idx="32">
                  <c:v>-56</c:v>
                </c:pt>
                <c:pt idx="33">
                  <c:v>-55</c:v>
                </c:pt>
                <c:pt idx="34">
                  <c:v>-54</c:v>
                </c:pt>
                <c:pt idx="35">
                  <c:v>-53</c:v>
                </c:pt>
                <c:pt idx="36">
                  <c:v>-52</c:v>
                </c:pt>
                <c:pt idx="37">
                  <c:v>-51</c:v>
                </c:pt>
                <c:pt idx="38">
                  <c:v>-50</c:v>
                </c:pt>
                <c:pt idx="39">
                  <c:v>-49</c:v>
                </c:pt>
                <c:pt idx="40">
                  <c:v>-48</c:v>
                </c:pt>
                <c:pt idx="41">
                  <c:v>-47</c:v>
                </c:pt>
                <c:pt idx="42">
                  <c:v>-46</c:v>
                </c:pt>
                <c:pt idx="43">
                  <c:v>-45</c:v>
                </c:pt>
                <c:pt idx="44">
                  <c:v>-44</c:v>
                </c:pt>
                <c:pt idx="45">
                  <c:v>-43</c:v>
                </c:pt>
                <c:pt idx="46">
                  <c:v>-42</c:v>
                </c:pt>
                <c:pt idx="47">
                  <c:v>-41</c:v>
                </c:pt>
                <c:pt idx="48">
                  <c:v>-40</c:v>
                </c:pt>
                <c:pt idx="49">
                  <c:v>-39</c:v>
                </c:pt>
                <c:pt idx="50">
                  <c:v>-38</c:v>
                </c:pt>
                <c:pt idx="51">
                  <c:v>-37</c:v>
                </c:pt>
                <c:pt idx="52">
                  <c:v>-36</c:v>
                </c:pt>
                <c:pt idx="53">
                  <c:v>-35</c:v>
                </c:pt>
                <c:pt idx="54">
                  <c:v>-34</c:v>
                </c:pt>
                <c:pt idx="55">
                  <c:v>-33</c:v>
                </c:pt>
                <c:pt idx="56">
                  <c:v>-32</c:v>
                </c:pt>
                <c:pt idx="57">
                  <c:v>-31</c:v>
                </c:pt>
                <c:pt idx="58">
                  <c:v>-30</c:v>
                </c:pt>
                <c:pt idx="59">
                  <c:v>-29</c:v>
                </c:pt>
                <c:pt idx="60">
                  <c:v>-28</c:v>
                </c:pt>
                <c:pt idx="61">
                  <c:v>-27</c:v>
                </c:pt>
                <c:pt idx="62">
                  <c:v>-26</c:v>
                </c:pt>
                <c:pt idx="63">
                  <c:v>-25</c:v>
                </c:pt>
                <c:pt idx="64">
                  <c:v>-24</c:v>
                </c:pt>
                <c:pt idx="65">
                  <c:v>-23</c:v>
                </c:pt>
                <c:pt idx="66">
                  <c:v>-22</c:v>
                </c:pt>
                <c:pt idx="67">
                  <c:v>-21</c:v>
                </c:pt>
                <c:pt idx="68">
                  <c:v>-20</c:v>
                </c:pt>
                <c:pt idx="69">
                  <c:v>-19</c:v>
                </c:pt>
                <c:pt idx="70">
                  <c:v>-18</c:v>
                </c:pt>
                <c:pt idx="71">
                  <c:v>-17</c:v>
                </c:pt>
                <c:pt idx="72">
                  <c:v>-16</c:v>
                </c:pt>
                <c:pt idx="73">
                  <c:v>-15</c:v>
                </c:pt>
                <c:pt idx="74">
                  <c:v>-14</c:v>
                </c:pt>
                <c:pt idx="75">
                  <c:v>-13</c:v>
                </c:pt>
                <c:pt idx="76">
                  <c:v>-12</c:v>
                </c:pt>
                <c:pt idx="77">
                  <c:v>-11</c:v>
                </c:pt>
                <c:pt idx="78">
                  <c:v>-10</c:v>
                </c:pt>
                <c:pt idx="79">
                  <c:v>-9</c:v>
                </c:pt>
                <c:pt idx="80">
                  <c:v>-8</c:v>
                </c:pt>
                <c:pt idx="81">
                  <c:v>-7</c:v>
                </c:pt>
                <c:pt idx="82">
                  <c:v>-6</c:v>
                </c:pt>
                <c:pt idx="83">
                  <c:v>-5</c:v>
                </c:pt>
                <c:pt idx="84">
                  <c:v>-4</c:v>
                </c:pt>
                <c:pt idx="85">
                  <c:v>-3</c:v>
                </c:pt>
                <c:pt idx="86">
                  <c:v>-2</c:v>
                </c:pt>
                <c:pt idx="87">
                  <c:v>-1</c:v>
                </c:pt>
                <c:pt idx="88">
                  <c:v>0</c:v>
                </c:pt>
                <c:pt idx="89">
                  <c:v>1</c:v>
                </c:pt>
                <c:pt idx="90">
                  <c:v>2</c:v>
                </c:pt>
                <c:pt idx="91">
                  <c:v>3</c:v>
                </c:pt>
                <c:pt idx="92">
                  <c:v>4</c:v>
                </c:pt>
                <c:pt idx="93">
                  <c:v>5</c:v>
                </c:pt>
                <c:pt idx="94">
                  <c:v>6</c:v>
                </c:pt>
                <c:pt idx="95">
                  <c:v>7</c:v>
                </c:pt>
                <c:pt idx="96">
                  <c:v>8</c:v>
                </c:pt>
                <c:pt idx="97">
                  <c:v>9</c:v>
                </c:pt>
                <c:pt idx="98">
                  <c:v>10</c:v>
                </c:pt>
                <c:pt idx="99">
                  <c:v>11</c:v>
                </c:pt>
                <c:pt idx="100">
                  <c:v>12</c:v>
                </c:pt>
                <c:pt idx="101">
                  <c:v>13</c:v>
                </c:pt>
                <c:pt idx="102">
                  <c:v>14</c:v>
                </c:pt>
                <c:pt idx="103">
                  <c:v>15</c:v>
                </c:pt>
                <c:pt idx="104">
                  <c:v>16</c:v>
                </c:pt>
                <c:pt idx="105">
                  <c:v>17</c:v>
                </c:pt>
                <c:pt idx="106">
                  <c:v>18</c:v>
                </c:pt>
                <c:pt idx="107">
                  <c:v>19</c:v>
                </c:pt>
                <c:pt idx="108">
                  <c:v>20</c:v>
                </c:pt>
                <c:pt idx="109">
                  <c:v>21</c:v>
                </c:pt>
                <c:pt idx="110">
                  <c:v>22</c:v>
                </c:pt>
                <c:pt idx="111">
                  <c:v>23</c:v>
                </c:pt>
                <c:pt idx="112">
                  <c:v>24</c:v>
                </c:pt>
                <c:pt idx="113">
                  <c:v>25</c:v>
                </c:pt>
                <c:pt idx="114">
                  <c:v>26</c:v>
                </c:pt>
                <c:pt idx="115">
                  <c:v>27</c:v>
                </c:pt>
                <c:pt idx="116">
                  <c:v>28</c:v>
                </c:pt>
                <c:pt idx="117">
                  <c:v>29</c:v>
                </c:pt>
                <c:pt idx="118">
                  <c:v>30</c:v>
                </c:pt>
                <c:pt idx="119">
                  <c:v>31</c:v>
                </c:pt>
                <c:pt idx="120">
                  <c:v>32</c:v>
                </c:pt>
              </c:numCache>
            </c:numRef>
          </c:xVal>
          <c:yVal>
            <c:numRef>
              <c:f>'Milk Protein per cow'!$D$8:$D$128</c:f>
              <c:numCache>
                <c:formatCode>0.000</c:formatCode>
                <c:ptCount val="121"/>
                <c:pt idx="0">
                  <c:v>8.1779661016949154E-2</c:v>
                </c:pt>
                <c:pt idx="1">
                  <c:v>544</c:v>
                </c:pt>
                <c:pt idx="2">
                  <c:v>0.12949152542372883</c:v>
                </c:pt>
                <c:pt idx="3">
                  <c:v>0.12949152542372883</c:v>
                </c:pt>
                <c:pt idx="4">
                  <c:v>0.19355932203389831</c:v>
                </c:pt>
                <c:pt idx="5">
                  <c:v>0.19355932203389831</c:v>
                </c:pt>
                <c:pt idx="6">
                  <c:v>0.23084745762711861</c:v>
                </c:pt>
                <c:pt idx="7">
                  <c:v>0.28652542372881357</c:v>
                </c:pt>
                <c:pt idx="8">
                  <c:v>0.28652542372881357</c:v>
                </c:pt>
                <c:pt idx="9">
                  <c:v>0.3340677966101695</c:v>
                </c:pt>
                <c:pt idx="10">
                  <c:v>0.37322033898305085</c:v>
                </c:pt>
                <c:pt idx="11">
                  <c:v>0.37322033898305085</c:v>
                </c:pt>
                <c:pt idx="12">
                  <c:v>0.39440677966101695</c:v>
                </c:pt>
                <c:pt idx="13">
                  <c:v>0.39440677966101695</c:v>
                </c:pt>
                <c:pt idx="14">
                  <c:v>0.45288135593220336</c:v>
                </c:pt>
                <c:pt idx="15">
                  <c:v>0.45288135593220336</c:v>
                </c:pt>
                <c:pt idx="16">
                  <c:v>0.48567796610169495</c:v>
                </c:pt>
                <c:pt idx="17">
                  <c:v>0.48567796610169495</c:v>
                </c:pt>
                <c:pt idx="18">
                  <c:v>0.50796610169491518</c:v>
                </c:pt>
                <c:pt idx="19">
                  <c:v>0.5538983050847458</c:v>
                </c:pt>
                <c:pt idx="20">
                  <c:v>0.57271186440677957</c:v>
                </c:pt>
                <c:pt idx="21">
                  <c:v>0.57779661016949146</c:v>
                </c:pt>
                <c:pt idx="22">
                  <c:v>0.59016949152542375</c:v>
                </c:pt>
                <c:pt idx="23">
                  <c:v>0.60220338983050847</c:v>
                </c:pt>
                <c:pt idx="24">
                  <c:v>0.6228813559322034</c:v>
                </c:pt>
                <c:pt idx="25">
                  <c:v>0.59457627118644074</c:v>
                </c:pt>
                <c:pt idx="26">
                  <c:v>0.61610169491525424</c:v>
                </c:pt>
                <c:pt idx="27">
                  <c:v>0.67440677966101692</c:v>
                </c:pt>
                <c:pt idx="28">
                  <c:v>0.67135593220338985</c:v>
                </c:pt>
                <c:pt idx="29">
                  <c:v>0.65457627118644068</c:v>
                </c:pt>
                <c:pt idx="30">
                  <c:v>0.65999999999999992</c:v>
                </c:pt>
                <c:pt idx="31">
                  <c:v>0.64881355932203388</c:v>
                </c:pt>
                <c:pt idx="32">
                  <c:v>0.668135593220339</c:v>
                </c:pt>
                <c:pt idx="33">
                  <c:v>0.67491525423728815</c:v>
                </c:pt>
                <c:pt idx="34">
                  <c:v>0.68881355932203381</c:v>
                </c:pt>
                <c:pt idx="35">
                  <c:v>0.69762711864406779</c:v>
                </c:pt>
                <c:pt idx="36">
                  <c:v>0.69661016949152543</c:v>
                </c:pt>
                <c:pt idx="37">
                  <c:v>0.69559322033898296</c:v>
                </c:pt>
                <c:pt idx="38">
                  <c:v>0.68644067796610164</c:v>
                </c:pt>
                <c:pt idx="39">
                  <c:v>0.72406779661016951</c:v>
                </c:pt>
                <c:pt idx="40">
                  <c:v>0.71644067796610167</c:v>
                </c:pt>
                <c:pt idx="41">
                  <c:v>0.72440677966101696</c:v>
                </c:pt>
                <c:pt idx="42">
                  <c:v>0.72372881355932206</c:v>
                </c:pt>
                <c:pt idx="43">
                  <c:v>0.72101694915254233</c:v>
                </c:pt>
                <c:pt idx="44">
                  <c:v>0.73915254237288142</c:v>
                </c:pt>
                <c:pt idx="45">
                  <c:v>0.73033898305084743</c:v>
                </c:pt>
                <c:pt idx="46">
                  <c:v>0.73661016949152547</c:v>
                </c:pt>
                <c:pt idx="47">
                  <c:v>0.72983050847457631</c:v>
                </c:pt>
                <c:pt idx="48">
                  <c:v>0.73169491525423724</c:v>
                </c:pt>
                <c:pt idx="49">
                  <c:v>0.71898305084745762</c:v>
                </c:pt>
                <c:pt idx="50">
                  <c:v>0.75796610169491518</c:v>
                </c:pt>
                <c:pt idx="51">
                  <c:v>0.75135593220338981</c:v>
                </c:pt>
                <c:pt idx="52">
                  <c:v>0.7586440677966102</c:v>
                </c:pt>
                <c:pt idx="53">
                  <c:v>0.76711864406779662</c:v>
                </c:pt>
                <c:pt idx="54">
                  <c:v>0.75745762711864406</c:v>
                </c:pt>
                <c:pt idx="55">
                  <c:v>0.75372881355932198</c:v>
                </c:pt>
                <c:pt idx="56">
                  <c:v>0.78525423728813559</c:v>
                </c:pt>
                <c:pt idx="57">
                  <c:v>0.79711864406779664</c:v>
                </c:pt>
                <c:pt idx="58">
                  <c:v>0.82983050847457629</c:v>
                </c:pt>
                <c:pt idx="59">
                  <c:v>0.83593220338983054</c:v>
                </c:pt>
                <c:pt idx="60">
                  <c:v>0.84966101694915241</c:v>
                </c:pt>
                <c:pt idx="61">
                  <c:v>0.86338983050847451</c:v>
                </c:pt>
                <c:pt idx="62">
                  <c:v>0.85813559322033905</c:v>
                </c:pt>
                <c:pt idx="63">
                  <c:v>0.84711864406779658</c:v>
                </c:pt>
                <c:pt idx="64">
                  <c:v>0.86728813559322027</c:v>
                </c:pt>
                <c:pt idx="65">
                  <c:v>0.88084745762711869</c:v>
                </c:pt>
                <c:pt idx="66">
                  <c:v>0.84169491525423734</c:v>
                </c:pt>
                <c:pt idx="67">
                  <c:v>0.84169491525423734</c:v>
                </c:pt>
                <c:pt idx="68">
                  <c:v>0.87864406779661008</c:v>
                </c:pt>
                <c:pt idx="69">
                  <c:v>0.87796610169491529</c:v>
                </c:pt>
                <c:pt idx="70">
                  <c:v>0.85881355932203385</c:v>
                </c:pt>
                <c:pt idx="71">
                  <c:v>0.86999999999999988</c:v>
                </c:pt>
                <c:pt idx="72">
                  <c:v>0.82067796610169486</c:v>
                </c:pt>
                <c:pt idx="73">
                  <c:v>0.89338983050847465</c:v>
                </c:pt>
                <c:pt idx="74">
                  <c:v>0.88254237288135606</c:v>
                </c:pt>
                <c:pt idx="75">
                  <c:v>0.90711864406779674</c:v>
                </c:pt>
                <c:pt idx="76">
                  <c:v>0.85186440677966102</c:v>
                </c:pt>
                <c:pt idx="77">
                  <c:v>0.89542372881355925</c:v>
                </c:pt>
                <c:pt idx="78">
                  <c:v>0.86372881355932207</c:v>
                </c:pt>
                <c:pt idx="79">
                  <c:v>0.89372881355932199</c:v>
                </c:pt>
                <c:pt idx="80">
                  <c:v>0.88033898305084746</c:v>
                </c:pt>
                <c:pt idx="81">
                  <c:v>0.86440677966101698</c:v>
                </c:pt>
                <c:pt idx="82">
                  <c:v>0.87254237288135583</c:v>
                </c:pt>
                <c:pt idx="83">
                  <c:v>0.91288135593220343</c:v>
                </c:pt>
                <c:pt idx="84">
                  <c:v>0.89322033898305087</c:v>
                </c:pt>
                <c:pt idx="85">
                  <c:v>0.9094915254237288</c:v>
                </c:pt>
                <c:pt idx="86">
                  <c:v>0.90372881355932211</c:v>
                </c:pt>
                <c:pt idx="87">
                  <c:v>0.87203389830508471</c:v>
                </c:pt>
                <c:pt idx="88">
                  <c:v>0.94440677966101705</c:v>
                </c:pt>
                <c:pt idx="89">
                  <c:v>0.90745762711864408</c:v>
                </c:pt>
                <c:pt idx="90">
                  <c:v>0.91627118644067795</c:v>
                </c:pt>
                <c:pt idx="91">
                  <c:v>0.89932203389830512</c:v>
                </c:pt>
                <c:pt idx="92">
                  <c:v>0.90169491525423728</c:v>
                </c:pt>
                <c:pt idx="93">
                  <c:v>0.87762711864406773</c:v>
                </c:pt>
                <c:pt idx="94">
                  <c:v>0.88898305084745766</c:v>
                </c:pt>
                <c:pt idx="95">
                  <c:v>0.88000000000000012</c:v>
                </c:pt>
                <c:pt idx="96">
                  <c:v>0.87983050847457633</c:v>
                </c:pt>
                <c:pt idx="97">
                  <c:v>0.87220338983050849</c:v>
                </c:pt>
                <c:pt idx="98">
                  <c:v>0.84135593220338978</c:v>
                </c:pt>
                <c:pt idx="99">
                  <c:v>0.82745762711864401</c:v>
                </c:pt>
                <c:pt idx="100">
                  <c:v>0.85745762711864404</c:v>
                </c:pt>
                <c:pt idx="101">
                  <c:v>0.86694915254237293</c:v>
                </c:pt>
                <c:pt idx="102">
                  <c:v>0.85440677966101697</c:v>
                </c:pt>
                <c:pt idx="103">
                  <c:v>0.85898305084745763</c:v>
                </c:pt>
                <c:pt idx="104">
                  <c:v>0.8491525423728814</c:v>
                </c:pt>
                <c:pt idx="105">
                  <c:v>0.84576271186440677</c:v>
                </c:pt>
                <c:pt idx="106">
                  <c:v>0.86881355932203397</c:v>
                </c:pt>
                <c:pt idx="107">
                  <c:v>0.87491525423728822</c:v>
                </c:pt>
                <c:pt idx="108">
                  <c:v>0.87610169491525425</c:v>
                </c:pt>
                <c:pt idx="109">
                  <c:v>0.85372881355932206</c:v>
                </c:pt>
                <c:pt idx="110">
                  <c:v>0.84864406779661017</c:v>
                </c:pt>
                <c:pt idx="111">
                  <c:v>0.8684745762711864</c:v>
                </c:pt>
                <c:pt idx="112">
                  <c:v>0.82338983050847459</c:v>
                </c:pt>
                <c:pt idx="113">
                  <c:v>0.8254237288135593</c:v>
                </c:pt>
                <c:pt idx="114">
                  <c:v>0.83745762711864413</c:v>
                </c:pt>
                <c:pt idx="115">
                  <c:v>0.80864406779661024</c:v>
                </c:pt>
                <c:pt idx="116">
                  <c:v>0.79338983050847467</c:v>
                </c:pt>
                <c:pt idx="117">
                  <c:v>0.80711864406779654</c:v>
                </c:pt>
                <c:pt idx="118">
                  <c:v>0.79694915254237286</c:v>
                </c:pt>
                <c:pt idx="119">
                  <c:v>0.82169491525423732</c:v>
                </c:pt>
                <c:pt idx="120">
                  <c:v>0.78711864406779652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C14-4388-957D-139648F862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58511551"/>
        <c:axId val="858520287"/>
      </c:scatterChart>
      <c:valAx>
        <c:axId val="85851155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600"/>
                  <a:t>Days from peak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58520287"/>
        <c:crosses val="autoZero"/>
        <c:crossBetween val="midCat"/>
      </c:valAx>
      <c:valAx>
        <c:axId val="85852028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600"/>
                  <a:t>Daily milk protein per cow (kg)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58511551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NZ" sz="3200"/>
              <a:t>Daily</a:t>
            </a:r>
            <a:r>
              <a:rPr lang="en-NZ" sz="3200" baseline="0"/>
              <a:t> milk protein yield (kg)</a:t>
            </a:r>
            <a:endParaRPr lang="en-NZ" sz="3200"/>
          </a:p>
        </c:rich>
      </c:tx>
      <c:layout>
        <c:manualLayout>
          <c:xMode val="edge"/>
          <c:yMode val="edge"/>
          <c:x val="3.2400116652084944E-4"/>
          <c:y val="0.868288809008578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Baseline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'Milk Protein per cow'!$O$8:$O$321</c:f>
              <c:numCache>
                <c:formatCode>General</c:formatCode>
                <c:ptCount val="314"/>
                <c:pt idx="0">
                  <c:v>-84</c:v>
                </c:pt>
                <c:pt idx="1">
                  <c:v>-83</c:v>
                </c:pt>
                <c:pt idx="2">
                  <c:v>-82</c:v>
                </c:pt>
                <c:pt idx="3">
                  <c:v>-81</c:v>
                </c:pt>
                <c:pt idx="4">
                  <c:v>-80</c:v>
                </c:pt>
                <c:pt idx="5">
                  <c:v>-79</c:v>
                </c:pt>
                <c:pt idx="6">
                  <c:v>-78</c:v>
                </c:pt>
                <c:pt idx="7">
                  <c:v>-77</c:v>
                </c:pt>
                <c:pt idx="8">
                  <c:v>-76</c:v>
                </c:pt>
                <c:pt idx="9">
                  <c:v>-75</c:v>
                </c:pt>
                <c:pt idx="10">
                  <c:v>-74</c:v>
                </c:pt>
                <c:pt idx="11">
                  <c:v>-73</c:v>
                </c:pt>
                <c:pt idx="12">
                  <c:v>-72</c:v>
                </c:pt>
                <c:pt idx="13">
                  <c:v>-71</c:v>
                </c:pt>
                <c:pt idx="14">
                  <c:v>-70</c:v>
                </c:pt>
                <c:pt idx="15">
                  <c:v>-69</c:v>
                </c:pt>
                <c:pt idx="16">
                  <c:v>-68</c:v>
                </c:pt>
                <c:pt idx="17">
                  <c:v>-67</c:v>
                </c:pt>
                <c:pt idx="18">
                  <c:v>-66</c:v>
                </c:pt>
                <c:pt idx="19">
                  <c:v>-65</c:v>
                </c:pt>
                <c:pt idx="20">
                  <c:v>-64</c:v>
                </c:pt>
                <c:pt idx="21">
                  <c:v>-63</c:v>
                </c:pt>
                <c:pt idx="22">
                  <c:v>-62</c:v>
                </c:pt>
                <c:pt idx="23">
                  <c:v>-61</c:v>
                </c:pt>
                <c:pt idx="24">
                  <c:v>-60</c:v>
                </c:pt>
                <c:pt idx="25">
                  <c:v>-59</c:v>
                </c:pt>
                <c:pt idx="26">
                  <c:v>-58</c:v>
                </c:pt>
                <c:pt idx="27">
                  <c:v>-57</c:v>
                </c:pt>
                <c:pt idx="28">
                  <c:v>-56</c:v>
                </c:pt>
                <c:pt idx="29">
                  <c:v>-55</c:v>
                </c:pt>
                <c:pt idx="30">
                  <c:v>-54</c:v>
                </c:pt>
                <c:pt idx="31">
                  <c:v>-53</c:v>
                </c:pt>
                <c:pt idx="32">
                  <c:v>-52</c:v>
                </c:pt>
                <c:pt idx="33">
                  <c:v>-51</c:v>
                </c:pt>
                <c:pt idx="34">
                  <c:v>-50</c:v>
                </c:pt>
                <c:pt idx="35">
                  <c:v>-49</c:v>
                </c:pt>
                <c:pt idx="36">
                  <c:v>-48</c:v>
                </c:pt>
                <c:pt idx="37">
                  <c:v>-47</c:v>
                </c:pt>
                <c:pt idx="38">
                  <c:v>-46</c:v>
                </c:pt>
                <c:pt idx="39">
                  <c:v>-45</c:v>
                </c:pt>
                <c:pt idx="40">
                  <c:v>-44</c:v>
                </c:pt>
                <c:pt idx="41">
                  <c:v>-43</c:v>
                </c:pt>
                <c:pt idx="42">
                  <c:v>-42</c:v>
                </c:pt>
                <c:pt idx="43">
                  <c:v>-41</c:v>
                </c:pt>
                <c:pt idx="44">
                  <c:v>-40</c:v>
                </c:pt>
                <c:pt idx="45">
                  <c:v>-39</c:v>
                </c:pt>
                <c:pt idx="46">
                  <c:v>-38</c:v>
                </c:pt>
                <c:pt idx="47">
                  <c:v>-37</c:v>
                </c:pt>
                <c:pt idx="48">
                  <c:v>-36</c:v>
                </c:pt>
                <c:pt idx="49">
                  <c:v>-35</c:v>
                </c:pt>
                <c:pt idx="50">
                  <c:v>-34</c:v>
                </c:pt>
                <c:pt idx="51">
                  <c:v>-33</c:v>
                </c:pt>
                <c:pt idx="52">
                  <c:v>-32</c:v>
                </c:pt>
                <c:pt idx="53">
                  <c:v>-31</c:v>
                </c:pt>
                <c:pt idx="54">
                  <c:v>-30</c:v>
                </c:pt>
                <c:pt idx="55">
                  <c:v>-29</c:v>
                </c:pt>
                <c:pt idx="56">
                  <c:v>-28</c:v>
                </c:pt>
                <c:pt idx="57">
                  <c:v>-27</c:v>
                </c:pt>
                <c:pt idx="58">
                  <c:v>-26</c:v>
                </c:pt>
                <c:pt idx="59">
                  <c:v>-25</c:v>
                </c:pt>
                <c:pt idx="60">
                  <c:v>-24</c:v>
                </c:pt>
                <c:pt idx="61">
                  <c:v>-23</c:v>
                </c:pt>
                <c:pt idx="62">
                  <c:v>-22</c:v>
                </c:pt>
                <c:pt idx="63">
                  <c:v>-21</c:v>
                </c:pt>
                <c:pt idx="64">
                  <c:v>-20</c:v>
                </c:pt>
                <c:pt idx="65">
                  <c:v>-19</c:v>
                </c:pt>
                <c:pt idx="66">
                  <c:v>-18</c:v>
                </c:pt>
                <c:pt idx="67">
                  <c:v>-17</c:v>
                </c:pt>
                <c:pt idx="68">
                  <c:v>-16</c:v>
                </c:pt>
                <c:pt idx="69">
                  <c:v>-15</c:v>
                </c:pt>
                <c:pt idx="70">
                  <c:v>-14</c:v>
                </c:pt>
                <c:pt idx="71">
                  <c:v>-13</c:v>
                </c:pt>
                <c:pt idx="72">
                  <c:v>-12</c:v>
                </c:pt>
                <c:pt idx="73">
                  <c:v>-11</c:v>
                </c:pt>
                <c:pt idx="74">
                  <c:v>-10</c:v>
                </c:pt>
                <c:pt idx="75">
                  <c:v>-9</c:v>
                </c:pt>
                <c:pt idx="76">
                  <c:v>-8</c:v>
                </c:pt>
                <c:pt idx="77">
                  <c:v>-7</c:v>
                </c:pt>
                <c:pt idx="78">
                  <c:v>-6</c:v>
                </c:pt>
                <c:pt idx="79">
                  <c:v>-5</c:v>
                </c:pt>
                <c:pt idx="80">
                  <c:v>-4</c:v>
                </c:pt>
                <c:pt idx="81">
                  <c:v>-3</c:v>
                </c:pt>
                <c:pt idx="82">
                  <c:v>-2</c:v>
                </c:pt>
                <c:pt idx="83">
                  <c:v>-1</c:v>
                </c:pt>
                <c:pt idx="84">
                  <c:v>0</c:v>
                </c:pt>
                <c:pt idx="85">
                  <c:v>1</c:v>
                </c:pt>
                <c:pt idx="86">
                  <c:v>2</c:v>
                </c:pt>
                <c:pt idx="87">
                  <c:v>3</c:v>
                </c:pt>
                <c:pt idx="88">
                  <c:v>4</c:v>
                </c:pt>
                <c:pt idx="89">
                  <c:v>5</c:v>
                </c:pt>
                <c:pt idx="90">
                  <c:v>6</c:v>
                </c:pt>
                <c:pt idx="91">
                  <c:v>7</c:v>
                </c:pt>
                <c:pt idx="92">
                  <c:v>8</c:v>
                </c:pt>
                <c:pt idx="93">
                  <c:v>9</c:v>
                </c:pt>
                <c:pt idx="94">
                  <c:v>10</c:v>
                </c:pt>
                <c:pt idx="95">
                  <c:v>11</c:v>
                </c:pt>
                <c:pt idx="96">
                  <c:v>12</c:v>
                </c:pt>
                <c:pt idx="97">
                  <c:v>13</c:v>
                </c:pt>
                <c:pt idx="98">
                  <c:v>14</c:v>
                </c:pt>
                <c:pt idx="99">
                  <c:v>15</c:v>
                </c:pt>
                <c:pt idx="100">
                  <c:v>16</c:v>
                </c:pt>
                <c:pt idx="101">
                  <c:v>17</c:v>
                </c:pt>
                <c:pt idx="102">
                  <c:v>18</c:v>
                </c:pt>
                <c:pt idx="103">
                  <c:v>19</c:v>
                </c:pt>
                <c:pt idx="104">
                  <c:v>20</c:v>
                </c:pt>
                <c:pt idx="105">
                  <c:v>21</c:v>
                </c:pt>
                <c:pt idx="106">
                  <c:v>22</c:v>
                </c:pt>
                <c:pt idx="107">
                  <c:v>23</c:v>
                </c:pt>
                <c:pt idx="108">
                  <c:v>24</c:v>
                </c:pt>
                <c:pt idx="109">
                  <c:v>25</c:v>
                </c:pt>
                <c:pt idx="110">
                  <c:v>26</c:v>
                </c:pt>
                <c:pt idx="111">
                  <c:v>27</c:v>
                </c:pt>
                <c:pt idx="112">
                  <c:v>28</c:v>
                </c:pt>
                <c:pt idx="113">
                  <c:v>29</c:v>
                </c:pt>
                <c:pt idx="114">
                  <c:v>30</c:v>
                </c:pt>
                <c:pt idx="115">
                  <c:v>31</c:v>
                </c:pt>
                <c:pt idx="116">
                  <c:v>32</c:v>
                </c:pt>
                <c:pt idx="117">
                  <c:v>33</c:v>
                </c:pt>
                <c:pt idx="118">
                  <c:v>34</c:v>
                </c:pt>
                <c:pt idx="119">
                  <c:v>35</c:v>
                </c:pt>
                <c:pt idx="120">
                  <c:v>36</c:v>
                </c:pt>
                <c:pt idx="121">
                  <c:v>37</c:v>
                </c:pt>
                <c:pt idx="122">
                  <c:v>38</c:v>
                </c:pt>
                <c:pt idx="123">
                  <c:v>39</c:v>
                </c:pt>
                <c:pt idx="124">
                  <c:v>40</c:v>
                </c:pt>
                <c:pt idx="125">
                  <c:v>41</c:v>
                </c:pt>
                <c:pt idx="126">
                  <c:v>42</c:v>
                </c:pt>
                <c:pt idx="127">
                  <c:v>43</c:v>
                </c:pt>
                <c:pt idx="128">
                  <c:v>44</c:v>
                </c:pt>
                <c:pt idx="129">
                  <c:v>45</c:v>
                </c:pt>
                <c:pt idx="130">
                  <c:v>46</c:v>
                </c:pt>
                <c:pt idx="131">
                  <c:v>47</c:v>
                </c:pt>
                <c:pt idx="132">
                  <c:v>48</c:v>
                </c:pt>
                <c:pt idx="133">
                  <c:v>49</c:v>
                </c:pt>
                <c:pt idx="134">
                  <c:v>50</c:v>
                </c:pt>
                <c:pt idx="135">
                  <c:v>51</c:v>
                </c:pt>
                <c:pt idx="136">
                  <c:v>52</c:v>
                </c:pt>
                <c:pt idx="137">
                  <c:v>53</c:v>
                </c:pt>
                <c:pt idx="138">
                  <c:v>54</c:v>
                </c:pt>
                <c:pt idx="139">
                  <c:v>55</c:v>
                </c:pt>
                <c:pt idx="140">
                  <c:v>56</c:v>
                </c:pt>
                <c:pt idx="141">
                  <c:v>57</c:v>
                </c:pt>
                <c:pt idx="142">
                  <c:v>58</c:v>
                </c:pt>
                <c:pt idx="143">
                  <c:v>59</c:v>
                </c:pt>
                <c:pt idx="144">
                  <c:v>60</c:v>
                </c:pt>
                <c:pt idx="145">
                  <c:v>61</c:v>
                </c:pt>
                <c:pt idx="146">
                  <c:v>62</c:v>
                </c:pt>
                <c:pt idx="147">
                  <c:v>63</c:v>
                </c:pt>
                <c:pt idx="148">
                  <c:v>64</c:v>
                </c:pt>
                <c:pt idx="149">
                  <c:v>65</c:v>
                </c:pt>
                <c:pt idx="150">
                  <c:v>66</c:v>
                </c:pt>
                <c:pt idx="151">
                  <c:v>67</c:v>
                </c:pt>
                <c:pt idx="152">
                  <c:v>68</c:v>
                </c:pt>
                <c:pt idx="153">
                  <c:v>69</c:v>
                </c:pt>
                <c:pt idx="154">
                  <c:v>70</c:v>
                </c:pt>
                <c:pt idx="155">
                  <c:v>71</c:v>
                </c:pt>
                <c:pt idx="156">
                  <c:v>72</c:v>
                </c:pt>
                <c:pt idx="157">
                  <c:v>73</c:v>
                </c:pt>
                <c:pt idx="158">
                  <c:v>74</c:v>
                </c:pt>
                <c:pt idx="159">
                  <c:v>75</c:v>
                </c:pt>
                <c:pt idx="160">
                  <c:v>76</c:v>
                </c:pt>
                <c:pt idx="161">
                  <c:v>77</c:v>
                </c:pt>
                <c:pt idx="162">
                  <c:v>78</c:v>
                </c:pt>
                <c:pt idx="163">
                  <c:v>79</c:v>
                </c:pt>
                <c:pt idx="164">
                  <c:v>80</c:v>
                </c:pt>
                <c:pt idx="165">
                  <c:v>81</c:v>
                </c:pt>
                <c:pt idx="166">
                  <c:v>82</c:v>
                </c:pt>
                <c:pt idx="167">
                  <c:v>83</c:v>
                </c:pt>
                <c:pt idx="168">
                  <c:v>84</c:v>
                </c:pt>
                <c:pt idx="169">
                  <c:v>85</c:v>
                </c:pt>
                <c:pt idx="170">
                  <c:v>86</c:v>
                </c:pt>
                <c:pt idx="171">
                  <c:v>87</c:v>
                </c:pt>
                <c:pt idx="172">
                  <c:v>88</c:v>
                </c:pt>
                <c:pt idx="173">
                  <c:v>89</c:v>
                </c:pt>
                <c:pt idx="174">
                  <c:v>90</c:v>
                </c:pt>
                <c:pt idx="175">
                  <c:v>91</c:v>
                </c:pt>
                <c:pt idx="176">
                  <c:v>92</c:v>
                </c:pt>
                <c:pt idx="177">
                  <c:v>93</c:v>
                </c:pt>
                <c:pt idx="178">
                  <c:v>94</c:v>
                </c:pt>
                <c:pt idx="179">
                  <c:v>95</c:v>
                </c:pt>
                <c:pt idx="180">
                  <c:v>96</c:v>
                </c:pt>
                <c:pt idx="181">
                  <c:v>97</c:v>
                </c:pt>
                <c:pt idx="182">
                  <c:v>98</c:v>
                </c:pt>
                <c:pt idx="183">
                  <c:v>99</c:v>
                </c:pt>
                <c:pt idx="184">
                  <c:v>100</c:v>
                </c:pt>
                <c:pt idx="185">
                  <c:v>101</c:v>
                </c:pt>
                <c:pt idx="186">
                  <c:v>102</c:v>
                </c:pt>
                <c:pt idx="187">
                  <c:v>103</c:v>
                </c:pt>
                <c:pt idx="188">
                  <c:v>104</c:v>
                </c:pt>
                <c:pt idx="189">
                  <c:v>105</c:v>
                </c:pt>
                <c:pt idx="190">
                  <c:v>106</c:v>
                </c:pt>
                <c:pt idx="191">
                  <c:v>107</c:v>
                </c:pt>
                <c:pt idx="192">
                  <c:v>108</c:v>
                </c:pt>
                <c:pt idx="193">
                  <c:v>109</c:v>
                </c:pt>
                <c:pt idx="194">
                  <c:v>110</c:v>
                </c:pt>
                <c:pt idx="195">
                  <c:v>111</c:v>
                </c:pt>
                <c:pt idx="196">
                  <c:v>112</c:v>
                </c:pt>
                <c:pt idx="197">
                  <c:v>113</c:v>
                </c:pt>
                <c:pt idx="198">
                  <c:v>114</c:v>
                </c:pt>
                <c:pt idx="199">
                  <c:v>115</c:v>
                </c:pt>
                <c:pt idx="200">
                  <c:v>116</c:v>
                </c:pt>
                <c:pt idx="201">
                  <c:v>117</c:v>
                </c:pt>
                <c:pt idx="202">
                  <c:v>118</c:v>
                </c:pt>
                <c:pt idx="203">
                  <c:v>119</c:v>
                </c:pt>
                <c:pt idx="204">
                  <c:v>120</c:v>
                </c:pt>
                <c:pt idx="205">
                  <c:v>121</c:v>
                </c:pt>
                <c:pt idx="206">
                  <c:v>122</c:v>
                </c:pt>
                <c:pt idx="207">
                  <c:v>123</c:v>
                </c:pt>
                <c:pt idx="208">
                  <c:v>124</c:v>
                </c:pt>
                <c:pt idx="209">
                  <c:v>125</c:v>
                </c:pt>
                <c:pt idx="210">
                  <c:v>126</c:v>
                </c:pt>
                <c:pt idx="211">
                  <c:v>127</c:v>
                </c:pt>
                <c:pt idx="212">
                  <c:v>128</c:v>
                </c:pt>
                <c:pt idx="213">
                  <c:v>129</c:v>
                </c:pt>
                <c:pt idx="214">
                  <c:v>130</c:v>
                </c:pt>
                <c:pt idx="215">
                  <c:v>131</c:v>
                </c:pt>
                <c:pt idx="216">
                  <c:v>132</c:v>
                </c:pt>
                <c:pt idx="217">
                  <c:v>133</c:v>
                </c:pt>
                <c:pt idx="218">
                  <c:v>134</c:v>
                </c:pt>
                <c:pt idx="219">
                  <c:v>135</c:v>
                </c:pt>
                <c:pt idx="220">
                  <c:v>136</c:v>
                </c:pt>
                <c:pt idx="221">
                  <c:v>137</c:v>
                </c:pt>
                <c:pt idx="222">
                  <c:v>138</c:v>
                </c:pt>
                <c:pt idx="223">
                  <c:v>139</c:v>
                </c:pt>
                <c:pt idx="224">
                  <c:v>140</c:v>
                </c:pt>
                <c:pt idx="225">
                  <c:v>141</c:v>
                </c:pt>
                <c:pt idx="226">
                  <c:v>142</c:v>
                </c:pt>
                <c:pt idx="227">
                  <c:v>143</c:v>
                </c:pt>
                <c:pt idx="228">
                  <c:v>144</c:v>
                </c:pt>
                <c:pt idx="229">
                  <c:v>145</c:v>
                </c:pt>
                <c:pt idx="230">
                  <c:v>146</c:v>
                </c:pt>
                <c:pt idx="231">
                  <c:v>147</c:v>
                </c:pt>
                <c:pt idx="232">
                  <c:v>148</c:v>
                </c:pt>
                <c:pt idx="233">
                  <c:v>149</c:v>
                </c:pt>
                <c:pt idx="234">
                  <c:v>150</c:v>
                </c:pt>
                <c:pt idx="235">
                  <c:v>151</c:v>
                </c:pt>
                <c:pt idx="236">
                  <c:v>152</c:v>
                </c:pt>
                <c:pt idx="237">
                  <c:v>153</c:v>
                </c:pt>
                <c:pt idx="238">
                  <c:v>154</c:v>
                </c:pt>
                <c:pt idx="239">
                  <c:v>155</c:v>
                </c:pt>
                <c:pt idx="240">
                  <c:v>156</c:v>
                </c:pt>
                <c:pt idx="241">
                  <c:v>157</c:v>
                </c:pt>
                <c:pt idx="242">
                  <c:v>158</c:v>
                </c:pt>
                <c:pt idx="243">
                  <c:v>159</c:v>
                </c:pt>
                <c:pt idx="244">
                  <c:v>160</c:v>
                </c:pt>
                <c:pt idx="245">
                  <c:v>161</c:v>
                </c:pt>
                <c:pt idx="246">
                  <c:v>162</c:v>
                </c:pt>
                <c:pt idx="247">
                  <c:v>163</c:v>
                </c:pt>
                <c:pt idx="248">
                  <c:v>164</c:v>
                </c:pt>
                <c:pt idx="249">
                  <c:v>165</c:v>
                </c:pt>
                <c:pt idx="250">
                  <c:v>166</c:v>
                </c:pt>
                <c:pt idx="251">
                  <c:v>167</c:v>
                </c:pt>
                <c:pt idx="252">
                  <c:v>168</c:v>
                </c:pt>
                <c:pt idx="253">
                  <c:v>169</c:v>
                </c:pt>
                <c:pt idx="254">
                  <c:v>170</c:v>
                </c:pt>
                <c:pt idx="255">
                  <c:v>171</c:v>
                </c:pt>
                <c:pt idx="256">
                  <c:v>172</c:v>
                </c:pt>
                <c:pt idx="257">
                  <c:v>173</c:v>
                </c:pt>
                <c:pt idx="258">
                  <c:v>174</c:v>
                </c:pt>
                <c:pt idx="259">
                  <c:v>175</c:v>
                </c:pt>
                <c:pt idx="260">
                  <c:v>176</c:v>
                </c:pt>
                <c:pt idx="261">
                  <c:v>177</c:v>
                </c:pt>
                <c:pt idx="262">
                  <c:v>178</c:v>
                </c:pt>
                <c:pt idx="263">
                  <c:v>179</c:v>
                </c:pt>
                <c:pt idx="264">
                  <c:v>180</c:v>
                </c:pt>
                <c:pt idx="265">
                  <c:v>181</c:v>
                </c:pt>
                <c:pt idx="266">
                  <c:v>182</c:v>
                </c:pt>
                <c:pt idx="267">
                  <c:v>183</c:v>
                </c:pt>
                <c:pt idx="268">
                  <c:v>184</c:v>
                </c:pt>
                <c:pt idx="269">
                  <c:v>185</c:v>
                </c:pt>
                <c:pt idx="270">
                  <c:v>186</c:v>
                </c:pt>
                <c:pt idx="271">
                  <c:v>187</c:v>
                </c:pt>
                <c:pt idx="272">
                  <c:v>188</c:v>
                </c:pt>
                <c:pt idx="273">
                  <c:v>189</c:v>
                </c:pt>
                <c:pt idx="274">
                  <c:v>190</c:v>
                </c:pt>
                <c:pt idx="275">
                  <c:v>191</c:v>
                </c:pt>
                <c:pt idx="276">
                  <c:v>192</c:v>
                </c:pt>
                <c:pt idx="277">
                  <c:v>193</c:v>
                </c:pt>
                <c:pt idx="278">
                  <c:v>194</c:v>
                </c:pt>
                <c:pt idx="279">
                  <c:v>195</c:v>
                </c:pt>
                <c:pt idx="280">
                  <c:v>196</c:v>
                </c:pt>
                <c:pt idx="281">
                  <c:v>197</c:v>
                </c:pt>
                <c:pt idx="282">
                  <c:v>198</c:v>
                </c:pt>
                <c:pt idx="283">
                  <c:v>199</c:v>
                </c:pt>
                <c:pt idx="284">
                  <c:v>200</c:v>
                </c:pt>
                <c:pt idx="285">
                  <c:v>201</c:v>
                </c:pt>
                <c:pt idx="286">
                  <c:v>202</c:v>
                </c:pt>
                <c:pt idx="287">
                  <c:v>203</c:v>
                </c:pt>
                <c:pt idx="288">
                  <c:v>204</c:v>
                </c:pt>
                <c:pt idx="289">
                  <c:v>205</c:v>
                </c:pt>
                <c:pt idx="290">
                  <c:v>206</c:v>
                </c:pt>
                <c:pt idx="291">
                  <c:v>207</c:v>
                </c:pt>
                <c:pt idx="292">
                  <c:v>208</c:v>
                </c:pt>
                <c:pt idx="293">
                  <c:v>209</c:v>
                </c:pt>
                <c:pt idx="294">
                  <c:v>210</c:v>
                </c:pt>
                <c:pt idx="295">
                  <c:v>211</c:v>
                </c:pt>
                <c:pt idx="296">
                  <c:v>212</c:v>
                </c:pt>
                <c:pt idx="297">
                  <c:v>213</c:v>
                </c:pt>
                <c:pt idx="298">
                  <c:v>214</c:v>
                </c:pt>
                <c:pt idx="299">
                  <c:v>215</c:v>
                </c:pt>
                <c:pt idx="300">
                  <c:v>216</c:v>
                </c:pt>
                <c:pt idx="301">
                  <c:v>217</c:v>
                </c:pt>
                <c:pt idx="302">
                  <c:v>218</c:v>
                </c:pt>
                <c:pt idx="303">
                  <c:v>219</c:v>
                </c:pt>
                <c:pt idx="304">
                  <c:v>220</c:v>
                </c:pt>
                <c:pt idx="305">
                  <c:v>221</c:v>
                </c:pt>
                <c:pt idx="306">
                  <c:v>222</c:v>
                </c:pt>
                <c:pt idx="307">
                  <c:v>223</c:v>
                </c:pt>
                <c:pt idx="308">
                  <c:v>224</c:v>
                </c:pt>
                <c:pt idx="309">
                  <c:v>225</c:v>
                </c:pt>
                <c:pt idx="310">
                  <c:v>226</c:v>
                </c:pt>
                <c:pt idx="311">
                  <c:v>227</c:v>
                </c:pt>
                <c:pt idx="312">
                  <c:v>228</c:v>
                </c:pt>
                <c:pt idx="313">
                  <c:v>229</c:v>
                </c:pt>
              </c:numCache>
            </c:numRef>
          </c:xVal>
          <c:yVal>
            <c:numRef>
              <c:f>'Milk Protein per cow'!$P$8:$P$321</c:f>
              <c:numCache>
                <c:formatCode>General</c:formatCode>
                <c:ptCount val="314"/>
                <c:pt idx="0">
                  <c:v>-3.7239999999999999E-3</c:v>
                </c:pt>
                <c:pt idx="1">
                  <c:v>-3.7239999999999999E-3</c:v>
                </c:pt>
                <c:pt idx="2">
                  <c:v>4.9179E-2</c:v>
                </c:pt>
                <c:pt idx="3">
                  <c:v>4.9179E-2</c:v>
                </c:pt>
                <c:pt idx="4">
                  <c:v>9.5931000000000002E-2</c:v>
                </c:pt>
                <c:pt idx="5">
                  <c:v>9.5931000000000002E-2</c:v>
                </c:pt>
                <c:pt idx="6">
                  <c:v>0.15441299999999999</c:v>
                </c:pt>
                <c:pt idx="7">
                  <c:v>0.15441299999999999</c:v>
                </c:pt>
                <c:pt idx="8">
                  <c:v>0.22922799999999999</c:v>
                </c:pt>
                <c:pt idx="9">
                  <c:v>0.19029299999999999</c:v>
                </c:pt>
                <c:pt idx="10">
                  <c:v>0.219501</c:v>
                </c:pt>
                <c:pt idx="11">
                  <c:v>0.25242399999999998</c:v>
                </c:pt>
                <c:pt idx="12">
                  <c:v>0.29211599999999999</c:v>
                </c:pt>
                <c:pt idx="13">
                  <c:v>0.29257300000000003</c:v>
                </c:pt>
                <c:pt idx="14">
                  <c:v>0.32456699999999999</c:v>
                </c:pt>
                <c:pt idx="15">
                  <c:v>0.324544</c:v>
                </c:pt>
                <c:pt idx="16">
                  <c:v>0.36865199999999998</c:v>
                </c:pt>
                <c:pt idx="17">
                  <c:v>0.36805100000000002</c:v>
                </c:pt>
                <c:pt idx="18">
                  <c:v>0.402119</c:v>
                </c:pt>
                <c:pt idx="19">
                  <c:v>0.40327800000000003</c:v>
                </c:pt>
                <c:pt idx="20">
                  <c:v>0.42054399999999997</c:v>
                </c:pt>
                <c:pt idx="21">
                  <c:v>0.43445099999999998</c:v>
                </c:pt>
                <c:pt idx="22">
                  <c:v>0.457679</c:v>
                </c:pt>
                <c:pt idx="23">
                  <c:v>0.46546300000000002</c:v>
                </c:pt>
                <c:pt idx="24">
                  <c:v>0.46565200000000001</c:v>
                </c:pt>
                <c:pt idx="25">
                  <c:v>0.47623599999999999</c:v>
                </c:pt>
                <c:pt idx="26">
                  <c:v>0.54475300000000004</c:v>
                </c:pt>
                <c:pt idx="27">
                  <c:v>0.54946899999999999</c:v>
                </c:pt>
                <c:pt idx="28">
                  <c:v>0.51297700000000002</c:v>
                </c:pt>
                <c:pt idx="29">
                  <c:v>0.52204300000000003</c:v>
                </c:pt>
                <c:pt idx="30">
                  <c:v>0.54560799999999998</c:v>
                </c:pt>
                <c:pt idx="31">
                  <c:v>0.55171800000000004</c:v>
                </c:pt>
                <c:pt idx="32">
                  <c:v>0.56480399999999997</c:v>
                </c:pt>
                <c:pt idx="33">
                  <c:v>0.56829200000000002</c:v>
                </c:pt>
                <c:pt idx="34">
                  <c:v>0.57587100000000002</c:v>
                </c:pt>
                <c:pt idx="35">
                  <c:v>0.58316100000000004</c:v>
                </c:pt>
                <c:pt idx="36">
                  <c:v>0.58827600000000002</c:v>
                </c:pt>
                <c:pt idx="37">
                  <c:v>0.60091399999999995</c:v>
                </c:pt>
                <c:pt idx="38">
                  <c:v>0.61966500000000002</c:v>
                </c:pt>
                <c:pt idx="39">
                  <c:v>0.62658599999999998</c:v>
                </c:pt>
                <c:pt idx="40">
                  <c:v>0.57894800000000002</c:v>
                </c:pt>
                <c:pt idx="41">
                  <c:v>0.63224599999999997</c:v>
                </c:pt>
                <c:pt idx="42">
                  <c:v>0.63565300000000002</c:v>
                </c:pt>
                <c:pt idx="43">
                  <c:v>0.61698500000000001</c:v>
                </c:pt>
                <c:pt idx="44">
                  <c:v>0.63238700000000003</c:v>
                </c:pt>
                <c:pt idx="45">
                  <c:v>0.63940900000000001</c:v>
                </c:pt>
                <c:pt idx="46">
                  <c:v>0.66798299999999999</c:v>
                </c:pt>
                <c:pt idx="47">
                  <c:v>0.67431099999999999</c:v>
                </c:pt>
                <c:pt idx="48">
                  <c:v>0.680454</c:v>
                </c:pt>
                <c:pt idx="49">
                  <c:v>0.67821299999999995</c:v>
                </c:pt>
                <c:pt idx="50">
                  <c:v>0.69662900000000005</c:v>
                </c:pt>
                <c:pt idx="51">
                  <c:v>0.70896000000000003</c:v>
                </c:pt>
                <c:pt idx="52">
                  <c:v>0.715449</c:v>
                </c:pt>
                <c:pt idx="53">
                  <c:v>0.72355999999999998</c:v>
                </c:pt>
                <c:pt idx="54">
                  <c:v>0.71698899999999999</c:v>
                </c:pt>
                <c:pt idx="55">
                  <c:v>0.73804800000000004</c:v>
                </c:pt>
                <c:pt idx="56">
                  <c:v>0.75592300000000001</c:v>
                </c:pt>
                <c:pt idx="57">
                  <c:v>0.76346599999999998</c:v>
                </c:pt>
                <c:pt idx="58">
                  <c:v>0.79038600000000003</c:v>
                </c:pt>
                <c:pt idx="59">
                  <c:v>0.795709</c:v>
                </c:pt>
                <c:pt idx="60">
                  <c:v>0.80746300000000004</c:v>
                </c:pt>
                <c:pt idx="61">
                  <c:v>0.82268399999999997</c:v>
                </c:pt>
                <c:pt idx="62">
                  <c:v>0.81469899999999995</c:v>
                </c:pt>
                <c:pt idx="63">
                  <c:v>0.82865599999999995</c:v>
                </c:pt>
                <c:pt idx="64">
                  <c:v>0.81855100000000003</c:v>
                </c:pt>
                <c:pt idx="65">
                  <c:v>0.82438299999999998</c:v>
                </c:pt>
                <c:pt idx="66">
                  <c:v>0.82031699999999996</c:v>
                </c:pt>
                <c:pt idx="67">
                  <c:v>0.86160899999999996</c:v>
                </c:pt>
                <c:pt idx="68">
                  <c:v>0.82703899999999997</c:v>
                </c:pt>
                <c:pt idx="69">
                  <c:v>0.83722799999999997</c:v>
                </c:pt>
                <c:pt idx="70">
                  <c:v>0.82760199999999995</c:v>
                </c:pt>
                <c:pt idx="71">
                  <c:v>0.84178200000000003</c:v>
                </c:pt>
                <c:pt idx="72">
                  <c:v>0.82667299999999999</c:v>
                </c:pt>
                <c:pt idx="73">
                  <c:v>0.77950200000000003</c:v>
                </c:pt>
                <c:pt idx="74">
                  <c:v>0.84572999999999998</c:v>
                </c:pt>
                <c:pt idx="75">
                  <c:v>0.87694899999999998</c:v>
                </c:pt>
                <c:pt idx="76">
                  <c:v>0.84306000000000003</c:v>
                </c:pt>
                <c:pt idx="77">
                  <c:v>0.86938199999999999</c:v>
                </c:pt>
                <c:pt idx="78">
                  <c:v>0.874579</c:v>
                </c:pt>
                <c:pt idx="79">
                  <c:v>0.86963000000000001</c:v>
                </c:pt>
                <c:pt idx="80">
                  <c:v>0.90469500000000003</c:v>
                </c:pt>
                <c:pt idx="81">
                  <c:v>0.90183400000000002</c:v>
                </c:pt>
                <c:pt idx="82">
                  <c:v>0.90825299999999998</c:v>
                </c:pt>
                <c:pt idx="83">
                  <c:v>0.90761700000000001</c:v>
                </c:pt>
                <c:pt idx="84">
                  <c:v>0.93480600000000003</c:v>
                </c:pt>
                <c:pt idx="85">
                  <c:v>0.88519599999999998</c:v>
                </c:pt>
                <c:pt idx="86">
                  <c:v>0.90635399999999999</c:v>
                </c:pt>
                <c:pt idx="87">
                  <c:v>0.89713900000000002</c:v>
                </c:pt>
                <c:pt idx="88">
                  <c:v>0.91234899999999997</c:v>
                </c:pt>
                <c:pt idx="89">
                  <c:v>0.91115599999999997</c:v>
                </c:pt>
                <c:pt idx="90">
                  <c:v>0.90898599999999996</c:v>
                </c:pt>
                <c:pt idx="91">
                  <c:v>0.91001799999999999</c:v>
                </c:pt>
                <c:pt idx="92">
                  <c:v>0.91003699999999998</c:v>
                </c:pt>
                <c:pt idx="93">
                  <c:v>0.905999</c:v>
                </c:pt>
                <c:pt idx="94">
                  <c:v>0.884301</c:v>
                </c:pt>
                <c:pt idx="95">
                  <c:v>0.86740399999999995</c:v>
                </c:pt>
                <c:pt idx="96">
                  <c:v>0.88710199999999995</c:v>
                </c:pt>
                <c:pt idx="97">
                  <c:v>0.85228899999999996</c:v>
                </c:pt>
                <c:pt idx="98">
                  <c:v>0.85570000000000002</c:v>
                </c:pt>
                <c:pt idx="99">
                  <c:v>0.85165100000000005</c:v>
                </c:pt>
                <c:pt idx="100">
                  <c:v>0.86364300000000005</c:v>
                </c:pt>
                <c:pt idx="101">
                  <c:v>0.88456500000000005</c:v>
                </c:pt>
                <c:pt idx="102">
                  <c:v>0.86724900000000005</c:v>
                </c:pt>
                <c:pt idx="103">
                  <c:v>0.86101499999999997</c:v>
                </c:pt>
                <c:pt idx="104">
                  <c:v>0.87385699999999999</c:v>
                </c:pt>
                <c:pt idx="105">
                  <c:v>0.87055300000000002</c:v>
                </c:pt>
                <c:pt idx="106">
                  <c:v>0.86657700000000004</c:v>
                </c:pt>
                <c:pt idx="107">
                  <c:v>0.85828300000000002</c:v>
                </c:pt>
                <c:pt idx="108">
                  <c:v>0.85956900000000003</c:v>
                </c:pt>
                <c:pt idx="109">
                  <c:v>0.85254300000000005</c:v>
                </c:pt>
                <c:pt idx="110">
                  <c:v>0.86486700000000005</c:v>
                </c:pt>
                <c:pt idx="111">
                  <c:v>0.84067999999999998</c:v>
                </c:pt>
                <c:pt idx="112">
                  <c:v>0.86692999999999998</c:v>
                </c:pt>
                <c:pt idx="113">
                  <c:v>0.83929299999999996</c:v>
                </c:pt>
                <c:pt idx="114">
                  <c:v>0.82465999999999995</c:v>
                </c:pt>
                <c:pt idx="115">
                  <c:v>0.84350199999999997</c:v>
                </c:pt>
                <c:pt idx="116">
                  <c:v>0.82179899999999995</c:v>
                </c:pt>
                <c:pt idx="117">
                  <c:v>0.80278700000000003</c:v>
                </c:pt>
                <c:pt idx="118">
                  <c:v>0.80129300000000003</c:v>
                </c:pt>
                <c:pt idx="119">
                  <c:v>0.81332599999999999</c:v>
                </c:pt>
                <c:pt idx="120">
                  <c:v>0.84250000000000003</c:v>
                </c:pt>
                <c:pt idx="121">
                  <c:v>0.83657199999999998</c:v>
                </c:pt>
                <c:pt idx="122">
                  <c:v>0.82466300000000003</c:v>
                </c:pt>
                <c:pt idx="123">
                  <c:v>0.84173100000000001</c:v>
                </c:pt>
                <c:pt idx="124">
                  <c:v>0.81110300000000002</c:v>
                </c:pt>
                <c:pt idx="125">
                  <c:v>0.82257800000000003</c:v>
                </c:pt>
                <c:pt idx="126">
                  <c:v>0.817805</c:v>
                </c:pt>
                <c:pt idx="127">
                  <c:v>0.80803700000000001</c:v>
                </c:pt>
                <c:pt idx="128">
                  <c:v>0.77623399999999998</c:v>
                </c:pt>
                <c:pt idx="129">
                  <c:v>0.80905700000000003</c:v>
                </c:pt>
                <c:pt idx="130">
                  <c:v>0.807647</c:v>
                </c:pt>
                <c:pt idx="131">
                  <c:v>0.786385</c:v>
                </c:pt>
                <c:pt idx="132">
                  <c:v>0.77551400000000004</c:v>
                </c:pt>
                <c:pt idx="133">
                  <c:v>0.78709399999999996</c:v>
                </c:pt>
                <c:pt idx="134">
                  <c:v>0.732931</c:v>
                </c:pt>
                <c:pt idx="135">
                  <c:v>0.77046300000000001</c:v>
                </c:pt>
                <c:pt idx="136">
                  <c:v>0.78627199999999997</c:v>
                </c:pt>
                <c:pt idx="137">
                  <c:v>0.78454599999999997</c:v>
                </c:pt>
                <c:pt idx="138">
                  <c:v>0.78720199999999996</c:v>
                </c:pt>
                <c:pt idx="139">
                  <c:v>0.79385300000000003</c:v>
                </c:pt>
                <c:pt idx="140">
                  <c:v>0.80332300000000001</c:v>
                </c:pt>
                <c:pt idx="141">
                  <c:v>0.78156300000000001</c:v>
                </c:pt>
                <c:pt idx="142">
                  <c:v>0.79914499999999999</c:v>
                </c:pt>
                <c:pt idx="143">
                  <c:v>0.77529300000000001</c:v>
                </c:pt>
                <c:pt idx="144">
                  <c:v>0.77567699999999995</c:v>
                </c:pt>
                <c:pt idx="145">
                  <c:v>0.76435299999999995</c:v>
                </c:pt>
                <c:pt idx="146">
                  <c:v>0.77637</c:v>
                </c:pt>
                <c:pt idx="147">
                  <c:v>0.77259199999999995</c:v>
                </c:pt>
                <c:pt idx="148">
                  <c:v>0.77780099999999996</c:v>
                </c:pt>
                <c:pt idx="149">
                  <c:v>0.78764299999999998</c:v>
                </c:pt>
                <c:pt idx="150">
                  <c:v>0.77708900000000003</c:v>
                </c:pt>
                <c:pt idx="151">
                  <c:v>0.78960799999999998</c:v>
                </c:pt>
                <c:pt idx="152">
                  <c:v>0.78385499999999997</c:v>
                </c:pt>
                <c:pt idx="153">
                  <c:v>0.78496699999999997</c:v>
                </c:pt>
                <c:pt idx="154">
                  <c:v>0.77482700000000004</c:v>
                </c:pt>
                <c:pt idx="155">
                  <c:v>0.78504099999999999</c:v>
                </c:pt>
                <c:pt idx="156">
                  <c:v>0.75529000000000002</c:v>
                </c:pt>
                <c:pt idx="157">
                  <c:v>0.75613600000000003</c:v>
                </c:pt>
                <c:pt idx="158">
                  <c:v>0.76016499999999998</c:v>
                </c:pt>
                <c:pt idx="159">
                  <c:v>0.78475300000000003</c:v>
                </c:pt>
                <c:pt idx="160">
                  <c:v>0.76803200000000005</c:v>
                </c:pt>
                <c:pt idx="161">
                  <c:v>0.78291599999999995</c:v>
                </c:pt>
                <c:pt idx="162">
                  <c:v>0.77573400000000003</c:v>
                </c:pt>
                <c:pt idx="163">
                  <c:v>0.759135</c:v>
                </c:pt>
                <c:pt idx="164">
                  <c:v>0.77123600000000003</c:v>
                </c:pt>
                <c:pt idx="165">
                  <c:v>0.755938</c:v>
                </c:pt>
                <c:pt idx="166">
                  <c:v>0.77781599999999995</c:v>
                </c:pt>
                <c:pt idx="167">
                  <c:v>0.77390999999999999</c:v>
                </c:pt>
                <c:pt idx="168">
                  <c:v>0.75276399999999999</c:v>
                </c:pt>
                <c:pt idx="169">
                  <c:v>0.75656900000000005</c:v>
                </c:pt>
                <c:pt idx="170">
                  <c:v>0.75559600000000005</c:v>
                </c:pt>
                <c:pt idx="171">
                  <c:v>0.73222900000000002</c:v>
                </c:pt>
                <c:pt idx="172">
                  <c:v>0.72169799999999995</c:v>
                </c:pt>
                <c:pt idx="173">
                  <c:v>0.71575</c:v>
                </c:pt>
                <c:pt idx="174">
                  <c:v>0.67540199999999995</c:v>
                </c:pt>
                <c:pt idx="175">
                  <c:v>0.71055000000000001</c:v>
                </c:pt>
                <c:pt idx="176">
                  <c:v>0.69238599999999995</c:v>
                </c:pt>
                <c:pt idx="177">
                  <c:v>0.68625400000000003</c:v>
                </c:pt>
                <c:pt idx="178">
                  <c:v>0.69379199999999996</c:v>
                </c:pt>
                <c:pt idx="179">
                  <c:v>0.68111900000000003</c:v>
                </c:pt>
                <c:pt idx="180">
                  <c:v>0.68850199999999995</c:v>
                </c:pt>
                <c:pt idx="181">
                  <c:v>0.69638500000000003</c:v>
                </c:pt>
                <c:pt idx="182">
                  <c:v>0.68442000000000003</c:v>
                </c:pt>
                <c:pt idx="183">
                  <c:v>0.68118199999999995</c:v>
                </c:pt>
                <c:pt idx="184">
                  <c:v>0.66738200000000003</c:v>
                </c:pt>
                <c:pt idx="185">
                  <c:v>0.68723299999999998</c:v>
                </c:pt>
                <c:pt idx="186">
                  <c:v>0.67237400000000003</c:v>
                </c:pt>
                <c:pt idx="187">
                  <c:v>0.65206399999999998</c:v>
                </c:pt>
                <c:pt idx="188">
                  <c:v>0.64434599999999997</c:v>
                </c:pt>
                <c:pt idx="189">
                  <c:v>0.64136700000000002</c:v>
                </c:pt>
                <c:pt idx="190">
                  <c:v>0.613487</c:v>
                </c:pt>
                <c:pt idx="191">
                  <c:v>0.61123400000000006</c:v>
                </c:pt>
                <c:pt idx="192">
                  <c:v>0.61225600000000002</c:v>
                </c:pt>
                <c:pt idx="193">
                  <c:v>0.62875199999999998</c:v>
                </c:pt>
                <c:pt idx="194">
                  <c:v>0.62672799999999995</c:v>
                </c:pt>
                <c:pt idx="195">
                  <c:v>0.61262000000000005</c:v>
                </c:pt>
                <c:pt idx="196">
                  <c:v>0.61548999999999998</c:v>
                </c:pt>
                <c:pt idx="197">
                  <c:v>0.60396000000000005</c:v>
                </c:pt>
                <c:pt idx="198">
                  <c:v>0.59337399999999996</c:v>
                </c:pt>
                <c:pt idx="199">
                  <c:v>0.58135000000000003</c:v>
                </c:pt>
                <c:pt idx="200">
                  <c:v>0.58634399999999998</c:v>
                </c:pt>
                <c:pt idx="201">
                  <c:v>0.58352800000000005</c:v>
                </c:pt>
                <c:pt idx="202">
                  <c:v>0.59636199999999995</c:v>
                </c:pt>
                <c:pt idx="203">
                  <c:v>0.601518</c:v>
                </c:pt>
                <c:pt idx="204">
                  <c:v>0.61419199999999996</c:v>
                </c:pt>
                <c:pt idx="205">
                  <c:v>0.60990299999999997</c:v>
                </c:pt>
                <c:pt idx="206">
                  <c:v>0.59227200000000002</c:v>
                </c:pt>
                <c:pt idx="207">
                  <c:v>0.58942700000000003</c:v>
                </c:pt>
                <c:pt idx="208">
                  <c:v>0.59160599999999997</c:v>
                </c:pt>
                <c:pt idx="209">
                  <c:v>0.58440599999999998</c:v>
                </c:pt>
                <c:pt idx="210">
                  <c:v>0.57192200000000004</c:v>
                </c:pt>
                <c:pt idx="211">
                  <c:v>0.56569199999999997</c:v>
                </c:pt>
                <c:pt idx="212">
                  <c:v>0.57952099999999995</c:v>
                </c:pt>
                <c:pt idx="213">
                  <c:v>0.59506300000000001</c:v>
                </c:pt>
                <c:pt idx="214">
                  <c:v>0.58814999999999995</c:v>
                </c:pt>
                <c:pt idx="215">
                  <c:v>0.59840800000000005</c:v>
                </c:pt>
                <c:pt idx="216">
                  <c:v>0.60259799999999997</c:v>
                </c:pt>
                <c:pt idx="217">
                  <c:v>0.615344</c:v>
                </c:pt>
                <c:pt idx="218">
                  <c:v>0.54365600000000003</c:v>
                </c:pt>
                <c:pt idx="219">
                  <c:v>0.58529500000000001</c:v>
                </c:pt>
                <c:pt idx="220">
                  <c:v>0.57216800000000001</c:v>
                </c:pt>
                <c:pt idx="221">
                  <c:v>0.55577100000000002</c:v>
                </c:pt>
                <c:pt idx="222">
                  <c:v>0.55291999999999997</c:v>
                </c:pt>
                <c:pt idx="223">
                  <c:v>0.57626299999999997</c:v>
                </c:pt>
                <c:pt idx="224">
                  <c:v>0.56541399999999997</c:v>
                </c:pt>
                <c:pt idx="225">
                  <c:v>0.56586000000000003</c:v>
                </c:pt>
                <c:pt idx="226">
                  <c:v>0.56770900000000002</c:v>
                </c:pt>
                <c:pt idx="227">
                  <c:v>0.57756399999999997</c:v>
                </c:pt>
                <c:pt idx="228">
                  <c:v>0.56976899999999997</c:v>
                </c:pt>
                <c:pt idx="229">
                  <c:v>0.55799699999999997</c:v>
                </c:pt>
                <c:pt idx="230">
                  <c:v>0.57927700000000004</c:v>
                </c:pt>
                <c:pt idx="231">
                  <c:v>0.57116900000000004</c:v>
                </c:pt>
                <c:pt idx="232">
                  <c:v>0.56503000000000003</c:v>
                </c:pt>
                <c:pt idx="233">
                  <c:v>0.56876400000000005</c:v>
                </c:pt>
                <c:pt idx="234">
                  <c:v>0.55820199999999998</c:v>
                </c:pt>
                <c:pt idx="235">
                  <c:v>0.55891299999999999</c:v>
                </c:pt>
                <c:pt idx="236">
                  <c:v>0.56133699999999997</c:v>
                </c:pt>
                <c:pt idx="237">
                  <c:v>0.56351300000000004</c:v>
                </c:pt>
                <c:pt idx="238">
                  <c:v>0.54601699999999997</c:v>
                </c:pt>
                <c:pt idx="239">
                  <c:v>0.56157100000000004</c:v>
                </c:pt>
                <c:pt idx="240">
                  <c:v>0.54822400000000004</c:v>
                </c:pt>
                <c:pt idx="241">
                  <c:v>0.56903700000000002</c:v>
                </c:pt>
                <c:pt idx="242">
                  <c:v>0.56047800000000003</c:v>
                </c:pt>
                <c:pt idx="243">
                  <c:v>0.56032400000000004</c:v>
                </c:pt>
                <c:pt idx="244">
                  <c:v>0.55783300000000002</c:v>
                </c:pt>
                <c:pt idx="245">
                  <c:v>0.55903700000000001</c:v>
                </c:pt>
                <c:pt idx="246">
                  <c:v>0.55349899999999996</c:v>
                </c:pt>
                <c:pt idx="247">
                  <c:v>0.52741899999999997</c:v>
                </c:pt>
                <c:pt idx="248">
                  <c:v>0.54139899999999996</c:v>
                </c:pt>
                <c:pt idx="249">
                  <c:v>0.51915999999999995</c:v>
                </c:pt>
                <c:pt idx="250">
                  <c:v>0.55077699999999996</c:v>
                </c:pt>
                <c:pt idx="251">
                  <c:v>0.55238799999999999</c:v>
                </c:pt>
                <c:pt idx="252">
                  <c:v>0.55878099999999997</c:v>
                </c:pt>
                <c:pt idx="253">
                  <c:v>0.56019600000000003</c:v>
                </c:pt>
                <c:pt idx="254">
                  <c:v>0.55685799999999996</c:v>
                </c:pt>
                <c:pt idx="255">
                  <c:v>0.57870900000000003</c:v>
                </c:pt>
                <c:pt idx="256">
                  <c:v>0.58632600000000001</c:v>
                </c:pt>
                <c:pt idx="257">
                  <c:v>0.57002799999999998</c:v>
                </c:pt>
                <c:pt idx="258">
                  <c:v>0.59134900000000001</c:v>
                </c:pt>
                <c:pt idx="259">
                  <c:v>0.58771600000000002</c:v>
                </c:pt>
                <c:pt idx="260">
                  <c:v>0.57626599999999994</c:v>
                </c:pt>
                <c:pt idx="261">
                  <c:v>0.57031100000000001</c:v>
                </c:pt>
                <c:pt idx="262">
                  <c:v>0.57686199999999999</c:v>
                </c:pt>
                <c:pt idx="263">
                  <c:v>0.58849399999999996</c:v>
                </c:pt>
                <c:pt idx="264">
                  <c:v>0.58398099999999997</c:v>
                </c:pt>
                <c:pt idx="265">
                  <c:v>0.58035300000000001</c:v>
                </c:pt>
                <c:pt idx="266">
                  <c:v>0.58915899999999999</c:v>
                </c:pt>
                <c:pt idx="267">
                  <c:v>0.57964300000000002</c:v>
                </c:pt>
                <c:pt idx="268">
                  <c:v>0.588723</c:v>
                </c:pt>
                <c:pt idx="269">
                  <c:v>0.58220300000000003</c:v>
                </c:pt>
                <c:pt idx="270">
                  <c:v>0.58411400000000002</c:v>
                </c:pt>
                <c:pt idx="271">
                  <c:v>0.58810899999999999</c:v>
                </c:pt>
                <c:pt idx="272">
                  <c:v>0.58568699999999996</c:v>
                </c:pt>
                <c:pt idx="273">
                  <c:v>0.57860500000000004</c:v>
                </c:pt>
                <c:pt idx="274">
                  <c:v>0.566612</c:v>
                </c:pt>
                <c:pt idx="275">
                  <c:v>0.56829200000000002</c:v>
                </c:pt>
                <c:pt idx="276">
                  <c:v>0.55699600000000005</c:v>
                </c:pt>
                <c:pt idx="277">
                  <c:v>0.56546300000000005</c:v>
                </c:pt>
                <c:pt idx="278">
                  <c:v>0.57563200000000003</c:v>
                </c:pt>
                <c:pt idx="279">
                  <c:v>0.54970799999999997</c:v>
                </c:pt>
                <c:pt idx="280">
                  <c:v>0.55636300000000005</c:v>
                </c:pt>
                <c:pt idx="281">
                  <c:v>0.55738399999999999</c:v>
                </c:pt>
                <c:pt idx="282">
                  <c:v>0.55955100000000002</c:v>
                </c:pt>
                <c:pt idx="283">
                  <c:v>0.589028</c:v>
                </c:pt>
                <c:pt idx="284">
                  <c:v>0.517652</c:v>
                </c:pt>
                <c:pt idx="285">
                  <c:v>0.50907999999999998</c:v>
                </c:pt>
                <c:pt idx="286">
                  <c:v>0.51302300000000001</c:v>
                </c:pt>
                <c:pt idx="287">
                  <c:v>0.53179399999999999</c:v>
                </c:pt>
                <c:pt idx="288">
                  <c:v>0.50571500000000003</c:v>
                </c:pt>
                <c:pt idx="289">
                  <c:v>0.55122899999999997</c:v>
                </c:pt>
                <c:pt idx="290">
                  <c:v>0.48561399999999999</c:v>
                </c:pt>
                <c:pt idx="291">
                  <c:v>0.50746100000000005</c:v>
                </c:pt>
                <c:pt idx="292">
                  <c:v>0.51988199999999996</c:v>
                </c:pt>
                <c:pt idx="293">
                  <c:v>0.47175499999999998</c:v>
                </c:pt>
                <c:pt idx="294">
                  <c:v>0.52940299999999996</c:v>
                </c:pt>
                <c:pt idx="295">
                  <c:v>0.45375100000000002</c:v>
                </c:pt>
                <c:pt idx="296">
                  <c:v>0.457146</c:v>
                </c:pt>
                <c:pt idx="297">
                  <c:v>0.41677799999999998</c:v>
                </c:pt>
                <c:pt idx="298">
                  <c:v>0.46962900000000002</c:v>
                </c:pt>
                <c:pt idx="299">
                  <c:v>0.41018399999999999</c:v>
                </c:pt>
                <c:pt idx="300">
                  <c:v>0.38260499999999997</c:v>
                </c:pt>
                <c:pt idx="301">
                  <c:v>0.38016899999999998</c:v>
                </c:pt>
                <c:pt idx="302">
                  <c:v>0.32136599999999999</c:v>
                </c:pt>
                <c:pt idx="303">
                  <c:v>0.30314799999999997</c:v>
                </c:pt>
                <c:pt idx="304">
                  <c:v>0.15765499999999999</c:v>
                </c:pt>
                <c:pt idx="305">
                  <c:v>0.15870000000000001</c:v>
                </c:pt>
                <c:pt idx="306">
                  <c:v>0.13903799999999999</c:v>
                </c:pt>
                <c:pt idx="307">
                  <c:v>0.13903799999999999</c:v>
                </c:pt>
                <c:pt idx="308">
                  <c:v>0.15052299999999999</c:v>
                </c:pt>
                <c:pt idx="309">
                  <c:v>0.14793400000000001</c:v>
                </c:pt>
                <c:pt idx="310">
                  <c:v>0.14793400000000001</c:v>
                </c:pt>
                <c:pt idx="311">
                  <c:v>0.120077</c:v>
                </c:pt>
                <c:pt idx="312">
                  <c:v>0.120077</c:v>
                </c:pt>
                <c:pt idx="313">
                  <c:v>8.5421999999999998E-2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C14-4388-957D-139648F862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58511551"/>
        <c:axId val="858520287"/>
      </c:scatterChart>
      <c:valAx>
        <c:axId val="85851155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2400"/>
                  <a:t>Days from peak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58520287"/>
        <c:crosses val="autoZero"/>
        <c:crossBetween val="midCat"/>
      </c:valAx>
      <c:valAx>
        <c:axId val="85852028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2400"/>
                  <a:t>Daily milk protein per cow (kg)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58511551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NZ" sz="3200"/>
              <a:t>Milk Urea Nitrogen mg/dL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Baseline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'Milk Urea'!$K$8:$K$317</c:f>
              <c:numCache>
                <c:formatCode>General</c:formatCode>
                <c:ptCount val="310"/>
                <c:pt idx="0">
                  <c:v>-84</c:v>
                </c:pt>
                <c:pt idx="1">
                  <c:v>-83</c:v>
                </c:pt>
                <c:pt idx="2">
                  <c:v>-82</c:v>
                </c:pt>
                <c:pt idx="3">
                  <c:v>-81</c:v>
                </c:pt>
                <c:pt idx="4">
                  <c:v>-80</c:v>
                </c:pt>
                <c:pt idx="5">
                  <c:v>-79</c:v>
                </c:pt>
                <c:pt idx="6">
                  <c:v>-78</c:v>
                </c:pt>
                <c:pt idx="7">
                  <c:v>-77</c:v>
                </c:pt>
                <c:pt idx="8">
                  <c:v>-76</c:v>
                </c:pt>
                <c:pt idx="9">
                  <c:v>-75</c:v>
                </c:pt>
                <c:pt idx="10">
                  <c:v>-74</c:v>
                </c:pt>
                <c:pt idx="11">
                  <c:v>-73</c:v>
                </c:pt>
                <c:pt idx="12">
                  <c:v>-72</c:v>
                </c:pt>
                <c:pt idx="13">
                  <c:v>-71</c:v>
                </c:pt>
                <c:pt idx="14">
                  <c:v>-70</c:v>
                </c:pt>
                <c:pt idx="15">
                  <c:v>-69</c:v>
                </c:pt>
                <c:pt idx="16">
                  <c:v>-68</c:v>
                </c:pt>
                <c:pt idx="17">
                  <c:v>-67</c:v>
                </c:pt>
                <c:pt idx="18">
                  <c:v>-66</c:v>
                </c:pt>
                <c:pt idx="19">
                  <c:v>-65</c:v>
                </c:pt>
                <c:pt idx="20">
                  <c:v>-64</c:v>
                </c:pt>
                <c:pt idx="21">
                  <c:v>-63</c:v>
                </c:pt>
                <c:pt idx="22">
                  <c:v>-62</c:v>
                </c:pt>
                <c:pt idx="23">
                  <c:v>-61</c:v>
                </c:pt>
                <c:pt idx="24">
                  <c:v>-60</c:v>
                </c:pt>
                <c:pt idx="25">
                  <c:v>-59</c:v>
                </c:pt>
                <c:pt idx="26">
                  <c:v>-58</c:v>
                </c:pt>
                <c:pt idx="27">
                  <c:v>-57</c:v>
                </c:pt>
                <c:pt idx="28">
                  <c:v>-56</c:v>
                </c:pt>
                <c:pt idx="29">
                  <c:v>-55</c:v>
                </c:pt>
                <c:pt idx="30">
                  <c:v>-54</c:v>
                </c:pt>
                <c:pt idx="31">
                  <c:v>-53</c:v>
                </c:pt>
                <c:pt idx="32">
                  <c:v>-52</c:v>
                </c:pt>
                <c:pt idx="33">
                  <c:v>-51</c:v>
                </c:pt>
                <c:pt idx="34">
                  <c:v>-50</c:v>
                </c:pt>
                <c:pt idx="35">
                  <c:v>-49</c:v>
                </c:pt>
                <c:pt idx="36">
                  <c:v>-48</c:v>
                </c:pt>
                <c:pt idx="37">
                  <c:v>-47</c:v>
                </c:pt>
                <c:pt idx="38">
                  <c:v>-46</c:v>
                </c:pt>
                <c:pt idx="39">
                  <c:v>-45</c:v>
                </c:pt>
                <c:pt idx="40">
                  <c:v>-44</c:v>
                </c:pt>
                <c:pt idx="41">
                  <c:v>-43</c:v>
                </c:pt>
                <c:pt idx="42">
                  <c:v>-42</c:v>
                </c:pt>
                <c:pt idx="43">
                  <c:v>-41</c:v>
                </c:pt>
                <c:pt idx="44">
                  <c:v>-40</c:v>
                </c:pt>
                <c:pt idx="45">
                  <c:v>-39</c:v>
                </c:pt>
                <c:pt idx="46">
                  <c:v>-38</c:v>
                </c:pt>
                <c:pt idx="47">
                  <c:v>-37</c:v>
                </c:pt>
                <c:pt idx="48">
                  <c:v>-36</c:v>
                </c:pt>
                <c:pt idx="49">
                  <c:v>-35</c:v>
                </c:pt>
                <c:pt idx="50">
                  <c:v>-34</c:v>
                </c:pt>
                <c:pt idx="51">
                  <c:v>-33</c:v>
                </c:pt>
                <c:pt idx="52">
                  <c:v>-32</c:v>
                </c:pt>
                <c:pt idx="53">
                  <c:v>-31</c:v>
                </c:pt>
                <c:pt idx="54">
                  <c:v>-30</c:v>
                </c:pt>
                <c:pt idx="55">
                  <c:v>-29</c:v>
                </c:pt>
                <c:pt idx="56">
                  <c:v>-28</c:v>
                </c:pt>
                <c:pt idx="57">
                  <c:v>-27</c:v>
                </c:pt>
                <c:pt idx="58">
                  <c:v>-26</c:v>
                </c:pt>
                <c:pt idx="59">
                  <c:v>-25</c:v>
                </c:pt>
                <c:pt idx="60">
                  <c:v>-24</c:v>
                </c:pt>
                <c:pt idx="61">
                  <c:v>-23</c:v>
                </c:pt>
                <c:pt idx="62">
                  <c:v>-22</c:v>
                </c:pt>
                <c:pt idx="63">
                  <c:v>-21</c:v>
                </c:pt>
                <c:pt idx="64">
                  <c:v>-20</c:v>
                </c:pt>
                <c:pt idx="65">
                  <c:v>-19</c:v>
                </c:pt>
                <c:pt idx="66">
                  <c:v>-18</c:v>
                </c:pt>
                <c:pt idx="67">
                  <c:v>-17</c:v>
                </c:pt>
                <c:pt idx="68">
                  <c:v>-16</c:v>
                </c:pt>
                <c:pt idx="69">
                  <c:v>-15</c:v>
                </c:pt>
                <c:pt idx="70">
                  <c:v>-14</c:v>
                </c:pt>
                <c:pt idx="71">
                  <c:v>-13</c:v>
                </c:pt>
                <c:pt idx="72">
                  <c:v>-12</c:v>
                </c:pt>
                <c:pt idx="73">
                  <c:v>-11</c:v>
                </c:pt>
                <c:pt idx="74">
                  <c:v>-10</c:v>
                </c:pt>
                <c:pt idx="75">
                  <c:v>-9</c:v>
                </c:pt>
                <c:pt idx="76">
                  <c:v>-8</c:v>
                </c:pt>
                <c:pt idx="77">
                  <c:v>-7</c:v>
                </c:pt>
                <c:pt idx="78">
                  <c:v>-6</c:v>
                </c:pt>
                <c:pt idx="79">
                  <c:v>-5</c:v>
                </c:pt>
                <c:pt idx="80">
                  <c:v>-4</c:v>
                </c:pt>
                <c:pt idx="81">
                  <c:v>-3</c:v>
                </c:pt>
                <c:pt idx="82">
                  <c:v>-2</c:v>
                </c:pt>
                <c:pt idx="83">
                  <c:v>-1</c:v>
                </c:pt>
                <c:pt idx="84">
                  <c:v>0</c:v>
                </c:pt>
                <c:pt idx="85">
                  <c:v>1</c:v>
                </c:pt>
                <c:pt idx="86">
                  <c:v>2</c:v>
                </c:pt>
                <c:pt idx="87">
                  <c:v>3</c:v>
                </c:pt>
                <c:pt idx="88">
                  <c:v>4</c:v>
                </c:pt>
                <c:pt idx="89">
                  <c:v>5</c:v>
                </c:pt>
                <c:pt idx="90">
                  <c:v>6</c:v>
                </c:pt>
                <c:pt idx="91">
                  <c:v>7</c:v>
                </c:pt>
                <c:pt idx="92">
                  <c:v>8</c:v>
                </c:pt>
                <c:pt idx="93">
                  <c:v>9</c:v>
                </c:pt>
                <c:pt idx="94">
                  <c:v>10</c:v>
                </c:pt>
                <c:pt idx="95">
                  <c:v>11</c:v>
                </c:pt>
                <c:pt idx="96">
                  <c:v>12</c:v>
                </c:pt>
                <c:pt idx="97">
                  <c:v>13</c:v>
                </c:pt>
                <c:pt idx="98">
                  <c:v>14</c:v>
                </c:pt>
                <c:pt idx="99">
                  <c:v>15</c:v>
                </c:pt>
                <c:pt idx="100">
                  <c:v>16</c:v>
                </c:pt>
                <c:pt idx="101">
                  <c:v>17</c:v>
                </c:pt>
                <c:pt idx="102">
                  <c:v>18</c:v>
                </c:pt>
                <c:pt idx="103">
                  <c:v>19</c:v>
                </c:pt>
                <c:pt idx="104">
                  <c:v>20</c:v>
                </c:pt>
                <c:pt idx="105">
                  <c:v>21</c:v>
                </c:pt>
                <c:pt idx="106">
                  <c:v>22</c:v>
                </c:pt>
                <c:pt idx="107">
                  <c:v>23</c:v>
                </c:pt>
                <c:pt idx="108">
                  <c:v>24</c:v>
                </c:pt>
                <c:pt idx="109">
                  <c:v>25</c:v>
                </c:pt>
                <c:pt idx="110">
                  <c:v>26</c:v>
                </c:pt>
                <c:pt idx="111">
                  <c:v>27</c:v>
                </c:pt>
                <c:pt idx="112">
                  <c:v>28</c:v>
                </c:pt>
                <c:pt idx="113">
                  <c:v>29</c:v>
                </c:pt>
                <c:pt idx="114">
                  <c:v>30</c:v>
                </c:pt>
                <c:pt idx="115">
                  <c:v>31</c:v>
                </c:pt>
                <c:pt idx="116">
                  <c:v>32</c:v>
                </c:pt>
                <c:pt idx="117">
                  <c:v>33</c:v>
                </c:pt>
                <c:pt idx="118">
                  <c:v>34</c:v>
                </c:pt>
                <c:pt idx="119">
                  <c:v>35</c:v>
                </c:pt>
                <c:pt idx="120">
                  <c:v>36</c:v>
                </c:pt>
                <c:pt idx="121">
                  <c:v>37</c:v>
                </c:pt>
                <c:pt idx="122">
                  <c:v>38</c:v>
                </c:pt>
                <c:pt idx="123">
                  <c:v>39</c:v>
                </c:pt>
                <c:pt idx="124">
                  <c:v>40</c:v>
                </c:pt>
                <c:pt idx="125">
                  <c:v>41</c:v>
                </c:pt>
                <c:pt idx="126">
                  <c:v>42</c:v>
                </c:pt>
                <c:pt idx="127">
                  <c:v>43</c:v>
                </c:pt>
                <c:pt idx="128">
                  <c:v>44</c:v>
                </c:pt>
                <c:pt idx="129">
                  <c:v>45</c:v>
                </c:pt>
                <c:pt idx="130">
                  <c:v>46</c:v>
                </c:pt>
                <c:pt idx="131">
                  <c:v>47</c:v>
                </c:pt>
                <c:pt idx="132">
                  <c:v>48</c:v>
                </c:pt>
                <c:pt idx="133">
                  <c:v>49</c:v>
                </c:pt>
                <c:pt idx="134">
                  <c:v>50</c:v>
                </c:pt>
                <c:pt idx="135">
                  <c:v>51</c:v>
                </c:pt>
                <c:pt idx="136">
                  <c:v>52</c:v>
                </c:pt>
                <c:pt idx="137">
                  <c:v>53</c:v>
                </c:pt>
                <c:pt idx="138">
                  <c:v>54</c:v>
                </c:pt>
                <c:pt idx="139">
                  <c:v>55</c:v>
                </c:pt>
                <c:pt idx="140">
                  <c:v>56</c:v>
                </c:pt>
                <c:pt idx="141">
                  <c:v>57</c:v>
                </c:pt>
                <c:pt idx="142">
                  <c:v>58</c:v>
                </c:pt>
                <c:pt idx="143">
                  <c:v>59</c:v>
                </c:pt>
                <c:pt idx="144">
                  <c:v>60</c:v>
                </c:pt>
                <c:pt idx="145">
                  <c:v>61</c:v>
                </c:pt>
                <c:pt idx="146">
                  <c:v>62</c:v>
                </c:pt>
                <c:pt idx="147">
                  <c:v>63</c:v>
                </c:pt>
                <c:pt idx="148">
                  <c:v>64</c:v>
                </c:pt>
                <c:pt idx="149">
                  <c:v>65</c:v>
                </c:pt>
                <c:pt idx="150">
                  <c:v>66</c:v>
                </c:pt>
                <c:pt idx="151">
                  <c:v>67</c:v>
                </c:pt>
                <c:pt idx="152">
                  <c:v>68</c:v>
                </c:pt>
                <c:pt idx="153">
                  <c:v>69</c:v>
                </c:pt>
                <c:pt idx="154">
                  <c:v>70</c:v>
                </c:pt>
                <c:pt idx="155">
                  <c:v>71</c:v>
                </c:pt>
                <c:pt idx="156">
                  <c:v>72</c:v>
                </c:pt>
                <c:pt idx="157">
                  <c:v>73</c:v>
                </c:pt>
                <c:pt idx="158">
                  <c:v>74</c:v>
                </c:pt>
                <c:pt idx="159">
                  <c:v>75</c:v>
                </c:pt>
                <c:pt idx="160">
                  <c:v>76</c:v>
                </c:pt>
                <c:pt idx="161">
                  <c:v>77</c:v>
                </c:pt>
                <c:pt idx="162">
                  <c:v>78</c:v>
                </c:pt>
                <c:pt idx="163">
                  <c:v>79</c:v>
                </c:pt>
                <c:pt idx="164">
                  <c:v>80</c:v>
                </c:pt>
                <c:pt idx="165">
                  <c:v>81</c:v>
                </c:pt>
                <c:pt idx="166">
                  <c:v>82</c:v>
                </c:pt>
                <c:pt idx="167">
                  <c:v>83</c:v>
                </c:pt>
                <c:pt idx="168">
                  <c:v>84</c:v>
                </c:pt>
                <c:pt idx="169">
                  <c:v>85</c:v>
                </c:pt>
                <c:pt idx="170">
                  <c:v>86</c:v>
                </c:pt>
                <c:pt idx="171">
                  <c:v>87</c:v>
                </c:pt>
                <c:pt idx="172">
                  <c:v>88</c:v>
                </c:pt>
                <c:pt idx="173">
                  <c:v>89</c:v>
                </c:pt>
                <c:pt idx="174">
                  <c:v>90</c:v>
                </c:pt>
                <c:pt idx="175">
                  <c:v>91</c:v>
                </c:pt>
                <c:pt idx="176">
                  <c:v>92</c:v>
                </c:pt>
                <c:pt idx="177">
                  <c:v>93</c:v>
                </c:pt>
                <c:pt idx="178">
                  <c:v>94</c:v>
                </c:pt>
                <c:pt idx="179">
                  <c:v>95</c:v>
                </c:pt>
                <c:pt idx="180">
                  <c:v>96</c:v>
                </c:pt>
                <c:pt idx="181">
                  <c:v>97</c:v>
                </c:pt>
                <c:pt idx="182">
                  <c:v>98</c:v>
                </c:pt>
                <c:pt idx="183">
                  <c:v>99</c:v>
                </c:pt>
                <c:pt idx="184">
                  <c:v>100</c:v>
                </c:pt>
                <c:pt idx="185">
                  <c:v>101</c:v>
                </c:pt>
                <c:pt idx="186">
                  <c:v>102</c:v>
                </c:pt>
                <c:pt idx="187">
                  <c:v>103</c:v>
                </c:pt>
                <c:pt idx="188">
                  <c:v>104</c:v>
                </c:pt>
                <c:pt idx="189">
                  <c:v>105</c:v>
                </c:pt>
                <c:pt idx="190">
                  <c:v>106</c:v>
                </c:pt>
                <c:pt idx="191">
                  <c:v>107</c:v>
                </c:pt>
                <c:pt idx="192">
                  <c:v>108</c:v>
                </c:pt>
                <c:pt idx="193">
                  <c:v>109</c:v>
                </c:pt>
                <c:pt idx="194">
                  <c:v>110</c:v>
                </c:pt>
                <c:pt idx="195">
                  <c:v>111</c:v>
                </c:pt>
                <c:pt idx="196">
                  <c:v>112</c:v>
                </c:pt>
                <c:pt idx="197">
                  <c:v>113</c:v>
                </c:pt>
                <c:pt idx="198">
                  <c:v>114</c:v>
                </c:pt>
                <c:pt idx="199">
                  <c:v>115</c:v>
                </c:pt>
                <c:pt idx="200">
                  <c:v>116</c:v>
                </c:pt>
                <c:pt idx="201">
                  <c:v>117</c:v>
                </c:pt>
                <c:pt idx="202">
                  <c:v>118</c:v>
                </c:pt>
                <c:pt idx="203">
                  <c:v>119</c:v>
                </c:pt>
                <c:pt idx="204">
                  <c:v>120</c:v>
                </c:pt>
                <c:pt idx="205">
                  <c:v>121</c:v>
                </c:pt>
                <c:pt idx="206">
                  <c:v>122</c:v>
                </c:pt>
                <c:pt idx="207">
                  <c:v>123</c:v>
                </c:pt>
                <c:pt idx="208">
                  <c:v>124</c:v>
                </c:pt>
                <c:pt idx="209">
                  <c:v>125</c:v>
                </c:pt>
                <c:pt idx="210">
                  <c:v>126</c:v>
                </c:pt>
                <c:pt idx="211">
                  <c:v>127</c:v>
                </c:pt>
                <c:pt idx="212">
                  <c:v>128</c:v>
                </c:pt>
                <c:pt idx="213">
                  <c:v>129</c:v>
                </c:pt>
                <c:pt idx="214">
                  <c:v>130</c:v>
                </c:pt>
                <c:pt idx="215">
                  <c:v>131</c:v>
                </c:pt>
                <c:pt idx="216">
                  <c:v>132</c:v>
                </c:pt>
                <c:pt idx="217">
                  <c:v>133</c:v>
                </c:pt>
                <c:pt idx="218">
                  <c:v>134</c:v>
                </c:pt>
                <c:pt idx="219">
                  <c:v>135</c:v>
                </c:pt>
                <c:pt idx="220">
                  <c:v>136</c:v>
                </c:pt>
                <c:pt idx="221">
                  <c:v>137</c:v>
                </c:pt>
                <c:pt idx="222">
                  <c:v>138</c:v>
                </c:pt>
                <c:pt idx="223">
                  <c:v>139</c:v>
                </c:pt>
                <c:pt idx="224">
                  <c:v>140</c:v>
                </c:pt>
                <c:pt idx="225">
                  <c:v>141</c:v>
                </c:pt>
                <c:pt idx="226">
                  <c:v>142</c:v>
                </c:pt>
                <c:pt idx="227">
                  <c:v>143</c:v>
                </c:pt>
                <c:pt idx="228">
                  <c:v>144</c:v>
                </c:pt>
                <c:pt idx="229">
                  <c:v>145</c:v>
                </c:pt>
                <c:pt idx="230">
                  <c:v>146</c:v>
                </c:pt>
                <c:pt idx="231">
                  <c:v>147</c:v>
                </c:pt>
                <c:pt idx="232">
                  <c:v>148</c:v>
                </c:pt>
                <c:pt idx="233">
                  <c:v>149</c:v>
                </c:pt>
                <c:pt idx="234">
                  <c:v>150</c:v>
                </c:pt>
                <c:pt idx="235">
                  <c:v>151</c:v>
                </c:pt>
                <c:pt idx="236">
                  <c:v>152</c:v>
                </c:pt>
                <c:pt idx="237">
                  <c:v>153</c:v>
                </c:pt>
                <c:pt idx="238">
                  <c:v>154</c:v>
                </c:pt>
                <c:pt idx="239">
                  <c:v>155</c:v>
                </c:pt>
                <c:pt idx="240">
                  <c:v>156</c:v>
                </c:pt>
                <c:pt idx="241">
                  <c:v>157</c:v>
                </c:pt>
                <c:pt idx="242">
                  <c:v>158</c:v>
                </c:pt>
                <c:pt idx="243">
                  <c:v>159</c:v>
                </c:pt>
                <c:pt idx="244">
                  <c:v>160</c:v>
                </c:pt>
                <c:pt idx="245">
                  <c:v>161</c:v>
                </c:pt>
                <c:pt idx="246">
                  <c:v>162</c:v>
                </c:pt>
                <c:pt idx="247">
                  <c:v>163</c:v>
                </c:pt>
                <c:pt idx="248">
                  <c:v>164</c:v>
                </c:pt>
                <c:pt idx="249">
                  <c:v>165</c:v>
                </c:pt>
                <c:pt idx="250">
                  <c:v>166</c:v>
                </c:pt>
                <c:pt idx="251">
                  <c:v>167</c:v>
                </c:pt>
                <c:pt idx="252">
                  <c:v>168</c:v>
                </c:pt>
                <c:pt idx="253">
                  <c:v>169</c:v>
                </c:pt>
                <c:pt idx="254">
                  <c:v>170</c:v>
                </c:pt>
                <c:pt idx="255">
                  <c:v>171</c:v>
                </c:pt>
                <c:pt idx="256">
                  <c:v>172</c:v>
                </c:pt>
                <c:pt idx="257">
                  <c:v>173</c:v>
                </c:pt>
                <c:pt idx="258">
                  <c:v>174</c:v>
                </c:pt>
                <c:pt idx="259">
                  <c:v>175</c:v>
                </c:pt>
                <c:pt idx="260">
                  <c:v>176</c:v>
                </c:pt>
                <c:pt idx="261">
                  <c:v>177</c:v>
                </c:pt>
                <c:pt idx="262">
                  <c:v>178</c:v>
                </c:pt>
                <c:pt idx="263">
                  <c:v>179</c:v>
                </c:pt>
                <c:pt idx="264">
                  <c:v>180</c:v>
                </c:pt>
                <c:pt idx="265">
                  <c:v>181</c:v>
                </c:pt>
                <c:pt idx="266">
                  <c:v>182</c:v>
                </c:pt>
                <c:pt idx="267">
                  <c:v>183</c:v>
                </c:pt>
                <c:pt idx="268">
                  <c:v>184</c:v>
                </c:pt>
                <c:pt idx="269">
                  <c:v>185</c:v>
                </c:pt>
                <c:pt idx="270">
                  <c:v>186</c:v>
                </c:pt>
                <c:pt idx="271">
                  <c:v>187</c:v>
                </c:pt>
                <c:pt idx="272">
                  <c:v>188</c:v>
                </c:pt>
                <c:pt idx="273">
                  <c:v>189</c:v>
                </c:pt>
                <c:pt idx="274">
                  <c:v>190</c:v>
                </c:pt>
                <c:pt idx="275">
                  <c:v>191</c:v>
                </c:pt>
                <c:pt idx="276">
                  <c:v>192</c:v>
                </c:pt>
                <c:pt idx="277">
                  <c:v>193</c:v>
                </c:pt>
                <c:pt idx="278">
                  <c:v>194</c:v>
                </c:pt>
                <c:pt idx="279">
                  <c:v>195</c:v>
                </c:pt>
                <c:pt idx="280">
                  <c:v>196</c:v>
                </c:pt>
                <c:pt idx="281">
                  <c:v>197</c:v>
                </c:pt>
                <c:pt idx="282">
                  <c:v>198</c:v>
                </c:pt>
                <c:pt idx="283">
                  <c:v>199</c:v>
                </c:pt>
                <c:pt idx="284">
                  <c:v>200</c:v>
                </c:pt>
                <c:pt idx="285">
                  <c:v>201</c:v>
                </c:pt>
                <c:pt idx="286">
                  <c:v>202</c:v>
                </c:pt>
                <c:pt idx="287">
                  <c:v>203</c:v>
                </c:pt>
                <c:pt idx="288">
                  <c:v>204</c:v>
                </c:pt>
                <c:pt idx="289">
                  <c:v>205</c:v>
                </c:pt>
                <c:pt idx="290">
                  <c:v>206</c:v>
                </c:pt>
                <c:pt idx="291">
                  <c:v>207</c:v>
                </c:pt>
                <c:pt idx="292">
                  <c:v>208</c:v>
                </c:pt>
                <c:pt idx="293">
                  <c:v>209</c:v>
                </c:pt>
                <c:pt idx="294">
                  <c:v>210</c:v>
                </c:pt>
                <c:pt idx="295">
                  <c:v>211</c:v>
                </c:pt>
                <c:pt idx="296">
                  <c:v>212</c:v>
                </c:pt>
                <c:pt idx="297">
                  <c:v>213</c:v>
                </c:pt>
                <c:pt idx="298">
                  <c:v>214</c:v>
                </c:pt>
                <c:pt idx="299">
                  <c:v>215</c:v>
                </c:pt>
                <c:pt idx="300">
                  <c:v>216</c:v>
                </c:pt>
                <c:pt idx="301">
                  <c:v>217</c:v>
                </c:pt>
                <c:pt idx="302">
                  <c:v>218</c:v>
                </c:pt>
                <c:pt idx="303">
                  <c:v>219</c:v>
                </c:pt>
                <c:pt idx="304">
                  <c:v>220</c:v>
                </c:pt>
                <c:pt idx="305">
                  <c:v>221</c:v>
                </c:pt>
                <c:pt idx="306">
                  <c:v>222</c:v>
                </c:pt>
                <c:pt idx="307">
                  <c:v>223</c:v>
                </c:pt>
                <c:pt idx="308">
                  <c:v>224</c:v>
                </c:pt>
                <c:pt idx="309">
                  <c:v>225</c:v>
                </c:pt>
              </c:numCache>
            </c:numRef>
          </c:xVal>
          <c:yVal>
            <c:numRef>
              <c:f>'Milk Urea'!$L$8:$L$317</c:f>
              <c:numCache>
                <c:formatCode>General</c:formatCode>
                <c:ptCount val="310"/>
                <c:pt idx="0">
                  <c:v>15.06</c:v>
                </c:pt>
                <c:pt idx="1">
                  <c:v>12.62</c:v>
                </c:pt>
                <c:pt idx="2">
                  <c:v>15.73</c:v>
                </c:pt>
                <c:pt idx="3">
                  <c:v>15.43</c:v>
                </c:pt>
                <c:pt idx="4">
                  <c:v>14.87</c:v>
                </c:pt>
                <c:pt idx="5">
                  <c:v>15.1</c:v>
                </c:pt>
                <c:pt idx="6">
                  <c:v>15.37</c:v>
                </c:pt>
                <c:pt idx="7">
                  <c:v>15.23</c:v>
                </c:pt>
                <c:pt idx="8">
                  <c:v>16.13</c:v>
                </c:pt>
                <c:pt idx="9">
                  <c:v>16.13</c:v>
                </c:pt>
                <c:pt idx="10">
                  <c:v>15.93</c:v>
                </c:pt>
                <c:pt idx="11">
                  <c:v>16.27</c:v>
                </c:pt>
                <c:pt idx="12">
                  <c:v>16.13</c:v>
                </c:pt>
                <c:pt idx="13">
                  <c:v>16.77</c:v>
                </c:pt>
                <c:pt idx="14">
                  <c:v>16.329999999999998</c:v>
                </c:pt>
                <c:pt idx="15">
                  <c:v>16.23</c:v>
                </c:pt>
                <c:pt idx="16">
                  <c:v>15.13</c:v>
                </c:pt>
                <c:pt idx="17">
                  <c:v>14.23</c:v>
                </c:pt>
                <c:pt idx="18">
                  <c:v>13.4</c:v>
                </c:pt>
                <c:pt idx="19">
                  <c:v>13.07</c:v>
                </c:pt>
                <c:pt idx="20">
                  <c:v>15.13</c:v>
                </c:pt>
                <c:pt idx="21">
                  <c:v>15.17</c:v>
                </c:pt>
                <c:pt idx="22">
                  <c:v>16.43</c:v>
                </c:pt>
                <c:pt idx="23">
                  <c:v>15.97</c:v>
                </c:pt>
                <c:pt idx="24">
                  <c:v>15.87</c:v>
                </c:pt>
                <c:pt idx="25">
                  <c:v>16.53</c:v>
                </c:pt>
                <c:pt idx="26">
                  <c:v>15.83</c:v>
                </c:pt>
                <c:pt idx="27">
                  <c:v>15.87</c:v>
                </c:pt>
                <c:pt idx="28">
                  <c:v>16.170000000000002</c:v>
                </c:pt>
                <c:pt idx="29">
                  <c:v>17.2</c:v>
                </c:pt>
                <c:pt idx="30">
                  <c:v>18.77</c:v>
                </c:pt>
                <c:pt idx="31">
                  <c:v>19.399999999999999</c:v>
                </c:pt>
                <c:pt idx="32">
                  <c:v>21.03</c:v>
                </c:pt>
                <c:pt idx="33">
                  <c:v>21</c:v>
                </c:pt>
                <c:pt idx="34">
                  <c:v>20.2</c:v>
                </c:pt>
                <c:pt idx="35">
                  <c:v>18.600000000000001</c:v>
                </c:pt>
                <c:pt idx="36">
                  <c:v>17.3</c:v>
                </c:pt>
                <c:pt idx="37">
                  <c:v>18.27</c:v>
                </c:pt>
                <c:pt idx="38">
                  <c:v>19.87</c:v>
                </c:pt>
                <c:pt idx="39">
                  <c:v>22.3</c:v>
                </c:pt>
                <c:pt idx="40">
                  <c:v>22.17</c:v>
                </c:pt>
                <c:pt idx="41">
                  <c:v>22.17</c:v>
                </c:pt>
                <c:pt idx="42">
                  <c:v>22.7</c:v>
                </c:pt>
                <c:pt idx="43">
                  <c:v>23.17</c:v>
                </c:pt>
                <c:pt idx="44">
                  <c:v>21.27</c:v>
                </c:pt>
                <c:pt idx="45">
                  <c:v>19.829999999999998</c:v>
                </c:pt>
                <c:pt idx="46">
                  <c:v>20.63</c:v>
                </c:pt>
                <c:pt idx="47">
                  <c:v>22.07</c:v>
                </c:pt>
                <c:pt idx="48">
                  <c:v>23.37</c:v>
                </c:pt>
                <c:pt idx="49">
                  <c:v>24.3</c:v>
                </c:pt>
                <c:pt idx="50">
                  <c:v>25.27</c:v>
                </c:pt>
                <c:pt idx="51">
                  <c:v>26.2</c:v>
                </c:pt>
                <c:pt idx="52">
                  <c:v>25.77</c:v>
                </c:pt>
                <c:pt idx="53">
                  <c:v>26.67</c:v>
                </c:pt>
                <c:pt idx="54">
                  <c:v>26.57</c:v>
                </c:pt>
                <c:pt idx="55">
                  <c:v>27.1</c:v>
                </c:pt>
                <c:pt idx="56">
                  <c:v>26.5</c:v>
                </c:pt>
                <c:pt idx="57">
                  <c:v>25.53</c:v>
                </c:pt>
                <c:pt idx="58">
                  <c:v>24.5</c:v>
                </c:pt>
                <c:pt idx="59">
                  <c:v>24.77</c:v>
                </c:pt>
                <c:pt idx="60">
                  <c:v>23.77</c:v>
                </c:pt>
                <c:pt idx="61">
                  <c:v>23.27</c:v>
                </c:pt>
                <c:pt idx="62">
                  <c:v>21.57</c:v>
                </c:pt>
                <c:pt idx="63">
                  <c:v>22.6</c:v>
                </c:pt>
                <c:pt idx="64">
                  <c:v>24.43</c:v>
                </c:pt>
                <c:pt idx="65">
                  <c:v>27.17</c:v>
                </c:pt>
                <c:pt idx="66">
                  <c:v>28.3</c:v>
                </c:pt>
                <c:pt idx="67">
                  <c:v>28.13</c:v>
                </c:pt>
                <c:pt idx="68">
                  <c:v>27.03</c:v>
                </c:pt>
                <c:pt idx="69">
                  <c:v>27.03</c:v>
                </c:pt>
                <c:pt idx="70">
                  <c:v>27.7</c:v>
                </c:pt>
                <c:pt idx="71">
                  <c:v>28.27</c:v>
                </c:pt>
                <c:pt idx="72">
                  <c:v>26.7</c:v>
                </c:pt>
                <c:pt idx="73">
                  <c:v>24.03</c:v>
                </c:pt>
                <c:pt idx="74">
                  <c:v>23.33</c:v>
                </c:pt>
                <c:pt idx="75">
                  <c:v>23.27</c:v>
                </c:pt>
                <c:pt idx="76">
                  <c:v>25.37</c:v>
                </c:pt>
                <c:pt idx="77">
                  <c:v>25.03</c:v>
                </c:pt>
                <c:pt idx="78">
                  <c:v>26.73</c:v>
                </c:pt>
                <c:pt idx="79">
                  <c:v>27.43</c:v>
                </c:pt>
                <c:pt idx="80">
                  <c:v>29.2</c:v>
                </c:pt>
                <c:pt idx="81">
                  <c:v>29.43</c:v>
                </c:pt>
                <c:pt idx="82">
                  <c:v>29.07</c:v>
                </c:pt>
                <c:pt idx="83">
                  <c:v>29.13</c:v>
                </c:pt>
                <c:pt idx="84">
                  <c:v>29.07</c:v>
                </c:pt>
                <c:pt idx="85">
                  <c:v>28.1</c:v>
                </c:pt>
                <c:pt idx="86">
                  <c:v>27.23</c:v>
                </c:pt>
                <c:pt idx="87">
                  <c:v>27.07</c:v>
                </c:pt>
                <c:pt idx="88">
                  <c:v>27.93</c:v>
                </c:pt>
                <c:pt idx="89">
                  <c:v>28</c:v>
                </c:pt>
                <c:pt idx="90">
                  <c:v>27.97</c:v>
                </c:pt>
                <c:pt idx="91">
                  <c:v>28.93</c:v>
                </c:pt>
                <c:pt idx="92">
                  <c:v>30.87</c:v>
                </c:pt>
                <c:pt idx="93">
                  <c:v>33.270000000000003</c:v>
                </c:pt>
                <c:pt idx="94">
                  <c:v>33.1</c:v>
                </c:pt>
                <c:pt idx="95">
                  <c:v>31.33</c:v>
                </c:pt>
                <c:pt idx="96">
                  <c:v>29.87</c:v>
                </c:pt>
                <c:pt idx="97">
                  <c:v>29.07</c:v>
                </c:pt>
                <c:pt idx="98">
                  <c:v>30.4</c:v>
                </c:pt>
                <c:pt idx="99">
                  <c:v>30.4</c:v>
                </c:pt>
                <c:pt idx="100">
                  <c:v>30.7</c:v>
                </c:pt>
                <c:pt idx="101">
                  <c:v>29.57</c:v>
                </c:pt>
                <c:pt idx="102">
                  <c:v>29.17</c:v>
                </c:pt>
                <c:pt idx="103">
                  <c:v>28.53</c:v>
                </c:pt>
                <c:pt idx="104">
                  <c:v>27.73</c:v>
                </c:pt>
                <c:pt idx="105">
                  <c:v>26.87</c:v>
                </c:pt>
                <c:pt idx="106">
                  <c:v>26.93</c:v>
                </c:pt>
                <c:pt idx="107">
                  <c:v>27.4</c:v>
                </c:pt>
                <c:pt idx="108">
                  <c:v>26.8</c:v>
                </c:pt>
                <c:pt idx="109">
                  <c:v>26.67</c:v>
                </c:pt>
                <c:pt idx="110">
                  <c:v>26.03</c:v>
                </c:pt>
                <c:pt idx="111">
                  <c:v>25.9</c:v>
                </c:pt>
                <c:pt idx="112">
                  <c:v>25.63</c:v>
                </c:pt>
                <c:pt idx="113">
                  <c:v>24.8</c:v>
                </c:pt>
                <c:pt idx="114">
                  <c:v>25.57</c:v>
                </c:pt>
                <c:pt idx="115">
                  <c:v>26.33</c:v>
                </c:pt>
                <c:pt idx="116">
                  <c:v>28.4</c:v>
                </c:pt>
                <c:pt idx="117">
                  <c:v>28.13</c:v>
                </c:pt>
                <c:pt idx="118">
                  <c:v>26.97</c:v>
                </c:pt>
                <c:pt idx="119">
                  <c:v>25.8</c:v>
                </c:pt>
                <c:pt idx="120">
                  <c:v>25.4</c:v>
                </c:pt>
                <c:pt idx="121">
                  <c:v>25.3</c:v>
                </c:pt>
                <c:pt idx="122">
                  <c:v>24.7</c:v>
                </c:pt>
                <c:pt idx="123">
                  <c:v>24.4</c:v>
                </c:pt>
                <c:pt idx="124">
                  <c:v>24</c:v>
                </c:pt>
                <c:pt idx="125">
                  <c:v>24.37</c:v>
                </c:pt>
                <c:pt idx="126">
                  <c:v>25.67</c:v>
                </c:pt>
                <c:pt idx="127">
                  <c:v>27.57</c:v>
                </c:pt>
                <c:pt idx="128">
                  <c:v>27.83</c:v>
                </c:pt>
                <c:pt idx="129">
                  <c:v>27.2</c:v>
                </c:pt>
                <c:pt idx="130">
                  <c:v>28.33</c:v>
                </c:pt>
                <c:pt idx="131">
                  <c:v>28.6</c:v>
                </c:pt>
                <c:pt idx="132">
                  <c:v>28.7</c:v>
                </c:pt>
                <c:pt idx="133">
                  <c:v>27.83</c:v>
                </c:pt>
                <c:pt idx="134">
                  <c:v>28</c:v>
                </c:pt>
                <c:pt idx="135">
                  <c:v>29.33</c:v>
                </c:pt>
                <c:pt idx="136">
                  <c:v>30.47</c:v>
                </c:pt>
                <c:pt idx="137">
                  <c:v>29.9</c:v>
                </c:pt>
                <c:pt idx="138">
                  <c:v>29.3</c:v>
                </c:pt>
                <c:pt idx="139">
                  <c:v>28.33</c:v>
                </c:pt>
                <c:pt idx="140">
                  <c:v>28.17</c:v>
                </c:pt>
                <c:pt idx="141">
                  <c:v>27.13</c:v>
                </c:pt>
                <c:pt idx="142">
                  <c:v>26.13</c:v>
                </c:pt>
                <c:pt idx="143">
                  <c:v>25.67</c:v>
                </c:pt>
                <c:pt idx="144">
                  <c:v>26.23</c:v>
                </c:pt>
                <c:pt idx="145">
                  <c:v>27.87</c:v>
                </c:pt>
                <c:pt idx="146">
                  <c:v>29.57</c:v>
                </c:pt>
                <c:pt idx="147">
                  <c:v>30.07</c:v>
                </c:pt>
                <c:pt idx="148">
                  <c:v>29.87</c:v>
                </c:pt>
                <c:pt idx="149">
                  <c:v>29</c:v>
                </c:pt>
                <c:pt idx="150">
                  <c:v>28.43</c:v>
                </c:pt>
                <c:pt idx="151">
                  <c:v>27.77</c:v>
                </c:pt>
                <c:pt idx="152">
                  <c:v>27.5</c:v>
                </c:pt>
                <c:pt idx="153">
                  <c:v>26.8</c:v>
                </c:pt>
                <c:pt idx="154">
                  <c:v>25.93</c:v>
                </c:pt>
                <c:pt idx="155">
                  <c:v>26.23</c:v>
                </c:pt>
                <c:pt idx="156">
                  <c:v>27.2</c:v>
                </c:pt>
                <c:pt idx="157">
                  <c:v>28.5</c:v>
                </c:pt>
                <c:pt idx="158">
                  <c:v>28.63</c:v>
                </c:pt>
                <c:pt idx="159">
                  <c:v>28.37</c:v>
                </c:pt>
                <c:pt idx="160">
                  <c:v>27</c:v>
                </c:pt>
                <c:pt idx="161">
                  <c:v>26.03</c:v>
                </c:pt>
                <c:pt idx="162">
                  <c:v>25.07</c:v>
                </c:pt>
                <c:pt idx="163">
                  <c:v>25.3</c:v>
                </c:pt>
                <c:pt idx="164">
                  <c:v>25.57</c:v>
                </c:pt>
                <c:pt idx="165">
                  <c:v>26.93</c:v>
                </c:pt>
                <c:pt idx="166">
                  <c:v>27.47</c:v>
                </c:pt>
                <c:pt idx="167">
                  <c:v>27.8</c:v>
                </c:pt>
                <c:pt idx="168">
                  <c:v>28.07</c:v>
                </c:pt>
                <c:pt idx="169">
                  <c:v>29.07</c:v>
                </c:pt>
                <c:pt idx="170">
                  <c:v>30.03</c:v>
                </c:pt>
                <c:pt idx="171">
                  <c:v>30.57</c:v>
                </c:pt>
                <c:pt idx="172">
                  <c:v>24.92</c:v>
                </c:pt>
                <c:pt idx="173">
                  <c:v>25.62</c:v>
                </c:pt>
                <c:pt idx="174">
                  <c:v>31.97</c:v>
                </c:pt>
                <c:pt idx="175">
                  <c:v>32.799999999999997</c:v>
                </c:pt>
                <c:pt idx="176">
                  <c:v>32.83</c:v>
                </c:pt>
                <c:pt idx="177">
                  <c:v>32.200000000000003</c:v>
                </c:pt>
                <c:pt idx="178">
                  <c:v>32.5</c:v>
                </c:pt>
                <c:pt idx="179">
                  <c:v>32.130000000000003</c:v>
                </c:pt>
                <c:pt idx="180">
                  <c:v>33.270000000000003</c:v>
                </c:pt>
                <c:pt idx="181">
                  <c:v>33.270000000000003</c:v>
                </c:pt>
                <c:pt idx="182">
                  <c:v>34.200000000000003</c:v>
                </c:pt>
                <c:pt idx="183">
                  <c:v>35.57</c:v>
                </c:pt>
                <c:pt idx="184">
                  <c:v>38.17</c:v>
                </c:pt>
                <c:pt idx="185">
                  <c:v>39.270000000000003</c:v>
                </c:pt>
                <c:pt idx="186">
                  <c:v>40.700000000000003</c:v>
                </c:pt>
                <c:pt idx="187">
                  <c:v>40.4</c:v>
                </c:pt>
                <c:pt idx="188">
                  <c:v>41.03</c:v>
                </c:pt>
                <c:pt idx="189">
                  <c:v>41.53</c:v>
                </c:pt>
                <c:pt idx="190">
                  <c:v>42.5</c:v>
                </c:pt>
                <c:pt idx="191">
                  <c:v>42.53</c:v>
                </c:pt>
                <c:pt idx="192">
                  <c:v>42.33</c:v>
                </c:pt>
                <c:pt idx="193">
                  <c:v>41.17</c:v>
                </c:pt>
                <c:pt idx="194">
                  <c:v>40.53</c:v>
                </c:pt>
                <c:pt idx="195">
                  <c:v>36.630000000000003</c:v>
                </c:pt>
                <c:pt idx="196">
                  <c:v>34.17</c:v>
                </c:pt>
                <c:pt idx="197">
                  <c:v>32.5</c:v>
                </c:pt>
                <c:pt idx="198">
                  <c:v>32.770000000000003</c:v>
                </c:pt>
                <c:pt idx="199">
                  <c:v>33.200000000000003</c:v>
                </c:pt>
                <c:pt idx="200">
                  <c:v>32.799999999999997</c:v>
                </c:pt>
                <c:pt idx="201">
                  <c:v>33.67</c:v>
                </c:pt>
                <c:pt idx="202">
                  <c:v>34.869999999999997</c:v>
                </c:pt>
                <c:pt idx="203">
                  <c:v>35.770000000000003</c:v>
                </c:pt>
                <c:pt idx="204">
                  <c:v>40.81</c:v>
                </c:pt>
                <c:pt idx="205">
                  <c:v>40.61</c:v>
                </c:pt>
                <c:pt idx="206">
                  <c:v>39.61</c:v>
                </c:pt>
                <c:pt idx="207">
                  <c:v>34.97</c:v>
                </c:pt>
                <c:pt idx="208">
                  <c:v>37.43</c:v>
                </c:pt>
                <c:pt idx="209">
                  <c:v>36.869999999999997</c:v>
                </c:pt>
                <c:pt idx="210">
                  <c:v>37.270000000000003</c:v>
                </c:pt>
                <c:pt idx="211">
                  <c:v>38.1</c:v>
                </c:pt>
                <c:pt idx="212">
                  <c:v>38.4</c:v>
                </c:pt>
                <c:pt idx="213">
                  <c:v>37.369999999999997</c:v>
                </c:pt>
                <c:pt idx="214">
                  <c:v>35.07</c:v>
                </c:pt>
                <c:pt idx="215">
                  <c:v>34.229999999999997</c:v>
                </c:pt>
                <c:pt idx="216">
                  <c:v>34.869999999999997</c:v>
                </c:pt>
                <c:pt idx="217">
                  <c:v>35.4</c:v>
                </c:pt>
                <c:pt idx="218">
                  <c:v>35.200000000000003</c:v>
                </c:pt>
                <c:pt idx="219">
                  <c:v>34.53</c:v>
                </c:pt>
                <c:pt idx="220">
                  <c:v>34.07</c:v>
                </c:pt>
                <c:pt idx="221">
                  <c:v>34.299999999999997</c:v>
                </c:pt>
                <c:pt idx="222">
                  <c:v>34.630000000000003</c:v>
                </c:pt>
                <c:pt idx="223">
                  <c:v>35.43</c:v>
                </c:pt>
                <c:pt idx="224">
                  <c:v>35.57</c:v>
                </c:pt>
                <c:pt idx="225">
                  <c:v>35.700000000000003</c:v>
                </c:pt>
                <c:pt idx="226">
                  <c:v>34.700000000000003</c:v>
                </c:pt>
                <c:pt idx="227">
                  <c:v>33.700000000000003</c:v>
                </c:pt>
                <c:pt idx="228">
                  <c:v>32.770000000000003</c:v>
                </c:pt>
                <c:pt idx="229">
                  <c:v>32.700000000000003</c:v>
                </c:pt>
                <c:pt idx="230">
                  <c:v>31.87</c:v>
                </c:pt>
                <c:pt idx="231">
                  <c:v>31.3</c:v>
                </c:pt>
                <c:pt idx="232">
                  <c:v>31.87</c:v>
                </c:pt>
                <c:pt idx="233">
                  <c:v>32.270000000000003</c:v>
                </c:pt>
                <c:pt idx="234">
                  <c:v>32.200000000000003</c:v>
                </c:pt>
                <c:pt idx="235">
                  <c:v>32.799999999999997</c:v>
                </c:pt>
                <c:pt idx="236">
                  <c:v>33.1</c:v>
                </c:pt>
                <c:pt idx="237">
                  <c:v>32.43</c:v>
                </c:pt>
                <c:pt idx="238">
                  <c:v>29.87</c:v>
                </c:pt>
                <c:pt idx="239">
                  <c:v>28.63</c:v>
                </c:pt>
                <c:pt idx="240">
                  <c:v>27.23</c:v>
                </c:pt>
                <c:pt idx="241">
                  <c:v>27.27</c:v>
                </c:pt>
                <c:pt idx="242">
                  <c:v>26.33</c:v>
                </c:pt>
                <c:pt idx="243">
                  <c:v>26.63</c:v>
                </c:pt>
                <c:pt idx="244">
                  <c:v>25.37</c:v>
                </c:pt>
                <c:pt idx="245">
                  <c:v>25.97</c:v>
                </c:pt>
                <c:pt idx="246">
                  <c:v>27.63</c:v>
                </c:pt>
                <c:pt idx="247">
                  <c:v>27.87</c:v>
                </c:pt>
                <c:pt idx="248">
                  <c:v>27.93</c:v>
                </c:pt>
                <c:pt idx="249">
                  <c:v>27.1</c:v>
                </c:pt>
                <c:pt idx="250">
                  <c:v>27.63</c:v>
                </c:pt>
                <c:pt idx="251">
                  <c:v>27.23</c:v>
                </c:pt>
                <c:pt idx="252">
                  <c:v>26.17</c:v>
                </c:pt>
                <c:pt idx="253">
                  <c:v>24.33</c:v>
                </c:pt>
                <c:pt idx="254">
                  <c:v>22.9</c:v>
                </c:pt>
                <c:pt idx="255">
                  <c:v>24.1</c:v>
                </c:pt>
                <c:pt idx="256">
                  <c:v>25.17</c:v>
                </c:pt>
                <c:pt idx="257">
                  <c:v>26.13</c:v>
                </c:pt>
                <c:pt idx="258">
                  <c:v>25.43</c:v>
                </c:pt>
                <c:pt idx="259">
                  <c:v>24.93</c:v>
                </c:pt>
                <c:pt idx="260">
                  <c:v>24.77</c:v>
                </c:pt>
                <c:pt idx="261">
                  <c:v>24.83</c:v>
                </c:pt>
                <c:pt idx="262">
                  <c:v>24.9</c:v>
                </c:pt>
                <c:pt idx="263">
                  <c:v>24.63</c:v>
                </c:pt>
                <c:pt idx="264">
                  <c:v>25.1</c:v>
                </c:pt>
                <c:pt idx="265">
                  <c:v>24.73</c:v>
                </c:pt>
                <c:pt idx="266">
                  <c:v>26.83</c:v>
                </c:pt>
                <c:pt idx="267">
                  <c:v>25.57</c:v>
                </c:pt>
                <c:pt idx="268">
                  <c:v>27.03</c:v>
                </c:pt>
                <c:pt idx="269">
                  <c:v>25.67</c:v>
                </c:pt>
                <c:pt idx="270">
                  <c:v>26</c:v>
                </c:pt>
                <c:pt idx="271">
                  <c:v>25.63</c:v>
                </c:pt>
                <c:pt idx="272">
                  <c:v>25.13</c:v>
                </c:pt>
                <c:pt idx="273">
                  <c:v>23.23</c:v>
                </c:pt>
                <c:pt idx="274">
                  <c:v>21.5</c:v>
                </c:pt>
                <c:pt idx="275">
                  <c:v>22.83</c:v>
                </c:pt>
                <c:pt idx="276">
                  <c:v>23.6</c:v>
                </c:pt>
                <c:pt idx="277">
                  <c:v>24.8</c:v>
                </c:pt>
                <c:pt idx="278">
                  <c:v>22.87</c:v>
                </c:pt>
                <c:pt idx="279">
                  <c:v>21.9</c:v>
                </c:pt>
                <c:pt idx="280">
                  <c:v>20.67</c:v>
                </c:pt>
                <c:pt idx="281">
                  <c:v>19.13</c:v>
                </c:pt>
                <c:pt idx="282">
                  <c:v>20.13</c:v>
                </c:pt>
                <c:pt idx="283">
                  <c:v>19.77</c:v>
                </c:pt>
                <c:pt idx="284">
                  <c:v>20.73</c:v>
                </c:pt>
                <c:pt idx="285">
                  <c:v>20.3</c:v>
                </c:pt>
                <c:pt idx="286">
                  <c:v>20.7</c:v>
                </c:pt>
                <c:pt idx="287">
                  <c:v>22.43</c:v>
                </c:pt>
                <c:pt idx="288">
                  <c:v>23.9</c:v>
                </c:pt>
                <c:pt idx="289">
                  <c:v>26.4</c:v>
                </c:pt>
                <c:pt idx="290">
                  <c:v>24.23</c:v>
                </c:pt>
                <c:pt idx="291">
                  <c:v>22.83</c:v>
                </c:pt>
                <c:pt idx="292">
                  <c:v>22.67</c:v>
                </c:pt>
                <c:pt idx="293">
                  <c:v>23.93</c:v>
                </c:pt>
                <c:pt idx="294">
                  <c:v>24.63</c:v>
                </c:pt>
                <c:pt idx="295">
                  <c:v>22.73</c:v>
                </c:pt>
                <c:pt idx="296">
                  <c:v>21.77</c:v>
                </c:pt>
                <c:pt idx="297">
                  <c:v>21.4</c:v>
                </c:pt>
                <c:pt idx="298">
                  <c:v>25.4</c:v>
                </c:pt>
                <c:pt idx="299">
                  <c:v>25.07</c:v>
                </c:pt>
                <c:pt idx="300">
                  <c:v>28.8</c:v>
                </c:pt>
                <c:pt idx="301">
                  <c:v>29.66</c:v>
                </c:pt>
                <c:pt idx="302">
                  <c:v>28.26</c:v>
                </c:pt>
                <c:pt idx="303">
                  <c:v>28.26</c:v>
                </c:pt>
                <c:pt idx="304">
                  <c:v>28.16</c:v>
                </c:pt>
                <c:pt idx="305">
                  <c:v>25.76</c:v>
                </c:pt>
                <c:pt idx="306">
                  <c:v>19.059999999999999</c:v>
                </c:pt>
                <c:pt idx="307">
                  <c:v>21.96</c:v>
                </c:pt>
                <c:pt idx="308">
                  <c:v>21.96</c:v>
                </c:pt>
                <c:pt idx="309">
                  <c:v>22.96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E7D-45D5-9F4C-BDBB0DAD1897}"/>
            </c:ext>
          </c:extLst>
        </c:ser>
        <c:ser>
          <c:idx val="1"/>
          <c:order val="1"/>
          <c:tx>
            <c:v>2021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'Milk Urea'!$K$8:$K$126</c:f>
              <c:numCache>
                <c:formatCode>General</c:formatCode>
                <c:ptCount val="119"/>
                <c:pt idx="0">
                  <c:v>-84</c:v>
                </c:pt>
                <c:pt idx="1">
                  <c:v>-83</c:v>
                </c:pt>
                <c:pt idx="2">
                  <c:v>-82</c:v>
                </c:pt>
                <c:pt idx="3">
                  <c:v>-81</c:v>
                </c:pt>
                <c:pt idx="4">
                  <c:v>-80</c:v>
                </c:pt>
                <c:pt idx="5">
                  <c:v>-79</c:v>
                </c:pt>
                <c:pt idx="6">
                  <c:v>-78</c:v>
                </c:pt>
                <c:pt idx="7">
                  <c:v>-77</c:v>
                </c:pt>
                <c:pt idx="8">
                  <c:v>-76</c:v>
                </c:pt>
                <c:pt idx="9">
                  <c:v>-75</c:v>
                </c:pt>
                <c:pt idx="10">
                  <c:v>-74</c:v>
                </c:pt>
                <c:pt idx="11">
                  <c:v>-73</c:v>
                </c:pt>
                <c:pt idx="12">
                  <c:v>-72</c:v>
                </c:pt>
                <c:pt idx="13">
                  <c:v>-71</c:v>
                </c:pt>
                <c:pt idx="14">
                  <c:v>-70</c:v>
                </c:pt>
                <c:pt idx="15">
                  <c:v>-69</c:v>
                </c:pt>
                <c:pt idx="16">
                  <c:v>-68</c:v>
                </c:pt>
                <c:pt idx="17">
                  <c:v>-67</c:v>
                </c:pt>
                <c:pt idx="18">
                  <c:v>-66</c:v>
                </c:pt>
                <c:pt idx="19">
                  <c:v>-65</c:v>
                </c:pt>
                <c:pt idx="20">
                  <c:v>-64</c:v>
                </c:pt>
                <c:pt idx="21">
                  <c:v>-63</c:v>
                </c:pt>
                <c:pt idx="22">
                  <c:v>-62</c:v>
                </c:pt>
                <c:pt idx="23">
                  <c:v>-61</c:v>
                </c:pt>
                <c:pt idx="24">
                  <c:v>-60</c:v>
                </c:pt>
                <c:pt idx="25">
                  <c:v>-59</c:v>
                </c:pt>
                <c:pt idx="26">
                  <c:v>-58</c:v>
                </c:pt>
                <c:pt idx="27">
                  <c:v>-57</c:v>
                </c:pt>
                <c:pt idx="28">
                  <c:v>-56</c:v>
                </c:pt>
                <c:pt idx="29">
                  <c:v>-55</c:v>
                </c:pt>
                <c:pt idx="30">
                  <c:v>-54</c:v>
                </c:pt>
                <c:pt idx="31">
                  <c:v>-53</c:v>
                </c:pt>
                <c:pt idx="32">
                  <c:v>-52</c:v>
                </c:pt>
                <c:pt idx="33">
                  <c:v>-51</c:v>
                </c:pt>
                <c:pt idx="34">
                  <c:v>-50</c:v>
                </c:pt>
                <c:pt idx="35">
                  <c:v>-49</c:v>
                </c:pt>
                <c:pt idx="36">
                  <c:v>-48</c:v>
                </c:pt>
                <c:pt idx="37">
                  <c:v>-47</c:v>
                </c:pt>
                <c:pt idx="38">
                  <c:v>-46</c:v>
                </c:pt>
                <c:pt idx="39">
                  <c:v>-45</c:v>
                </c:pt>
                <c:pt idx="40">
                  <c:v>-44</c:v>
                </c:pt>
                <c:pt idx="41">
                  <c:v>-43</c:v>
                </c:pt>
                <c:pt idx="42">
                  <c:v>-42</c:v>
                </c:pt>
                <c:pt idx="43">
                  <c:v>-41</c:v>
                </c:pt>
                <c:pt idx="44">
                  <c:v>-40</c:v>
                </c:pt>
                <c:pt idx="45">
                  <c:v>-39</c:v>
                </c:pt>
                <c:pt idx="46">
                  <c:v>-38</c:v>
                </c:pt>
                <c:pt idx="47">
                  <c:v>-37</c:v>
                </c:pt>
                <c:pt idx="48">
                  <c:v>-36</c:v>
                </c:pt>
                <c:pt idx="49">
                  <c:v>-35</c:v>
                </c:pt>
                <c:pt idx="50">
                  <c:v>-34</c:v>
                </c:pt>
                <c:pt idx="51">
                  <c:v>-33</c:v>
                </c:pt>
                <c:pt idx="52">
                  <c:v>-32</c:v>
                </c:pt>
                <c:pt idx="53">
                  <c:v>-31</c:v>
                </c:pt>
                <c:pt idx="54">
                  <c:v>-30</c:v>
                </c:pt>
                <c:pt idx="55">
                  <c:v>-29</c:v>
                </c:pt>
                <c:pt idx="56">
                  <c:v>-28</c:v>
                </c:pt>
                <c:pt idx="57">
                  <c:v>-27</c:v>
                </c:pt>
                <c:pt idx="58">
                  <c:v>-26</c:v>
                </c:pt>
                <c:pt idx="59">
                  <c:v>-25</c:v>
                </c:pt>
                <c:pt idx="60">
                  <c:v>-24</c:v>
                </c:pt>
                <c:pt idx="61">
                  <c:v>-23</c:v>
                </c:pt>
                <c:pt idx="62">
                  <c:v>-22</c:v>
                </c:pt>
                <c:pt idx="63">
                  <c:v>-21</c:v>
                </c:pt>
                <c:pt idx="64">
                  <c:v>-20</c:v>
                </c:pt>
                <c:pt idx="65">
                  <c:v>-19</c:v>
                </c:pt>
                <c:pt idx="66">
                  <c:v>-18</c:v>
                </c:pt>
                <c:pt idx="67">
                  <c:v>-17</c:v>
                </c:pt>
                <c:pt idx="68">
                  <c:v>-16</c:v>
                </c:pt>
                <c:pt idx="69">
                  <c:v>-15</c:v>
                </c:pt>
                <c:pt idx="70">
                  <c:v>-14</c:v>
                </c:pt>
                <c:pt idx="71">
                  <c:v>-13</c:v>
                </c:pt>
                <c:pt idx="72">
                  <c:v>-12</c:v>
                </c:pt>
                <c:pt idx="73">
                  <c:v>-11</c:v>
                </c:pt>
                <c:pt idx="74">
                  <c:v>-10</c:v>
                </c:pt>
                <c:pt idx="75">
                  <c:v>-9</c:v>
                </c:pt>
                <c:pt idx="76">
                  <c:v>-8</c:v>
                </c:pt>
                <c:pt idx="77">
                  <c:v>-7</c:v>
                </c:pt>
                <c:pt idx="78">
                  <c:v>-6</c:v>
                </c:pt>
                <c:pt idx="79">
                  <c:v>-5</c:v>
                </c:pt>
                <c:pt idx="80">
                  <c:v>-4</c:v>
                </c:pt>
                <c:pt idx="81">
                  <c:v>-3</c:v>
                </c:pt>
                <c:pt idx="82">
                  <c:v>-2</c:v>
                </c:pt>
                <c:pt idx="83">
                  <c:v>-1</c:v>
                </c:pt>
                <c:pt idx="84">
                  <c:v>0</c:v>
                </c:pt>
                <c:pt idx="85">
                  <c:v>1</c:v>
                </c:pt>
                <c:pt idx="86">
                  <c:v>2</c:v>
                </c:pt>
                <c:pt idx="87">
                  <c:v>3</c:v>
                </c:pt>
                <c:pt idx="88">
                  <c:v>4</c:v>
                </c:pt>
                <c:pt idx="89">
                  <c:v>5</c:v>
                </c:pt>
                <c:pt idx="90">
                  <c:v>6</c:v>
                </c:pt>
                <c:pt idx="91">
                  <c:v>7</c:v>
                </c:pt>
                <c:pt idx="92">
                  <c:v>8</c:v>
                </c:pt>
                <c:pt idx="93">
                  <c:v>9</c:v>
                </c:pt>
                <c:pt idx="94">
                  <c:v>10</c:v>
                </c:pt>
                <c:pt idx="95">
                  <c:v>11</c:v>
                </c:pt>
                <c:pt idx="96">
                  <c:v>12</c:v>
                </c:pt>
                <c:pt idx="97">
                  <c:v>13</c:v>
                </c:pt>
                <c:pt idx="98">
                  <c:v>14</c:v>
                </c:pt>
                <c:pt idx="99">
                  <c:v>15</c:v>
                </c:pt>
                <c:pt idx="100">
                  <c:v>16</c:v>
                </c:pt>
                <c:pt idx="101">
                  <c:v>17</c:v>
                </c:pt>
                <c:pt idx="102">
                  <c:v>18</c:v>
                </c:pt>
                <c:pt idx="103">
                  <c:v>19</c:v>
                </c:pt>
                <c:pt idx="104">
                  <c:v>20</c:v>
                </c:pt>
                <c:pt idx="105">
                  <c:v>21</c:v>
                </c:pt>
                <c:pt idx="106">
                  <c:v>22</c:v>
                </c:pt>
                <c:pt idx="107">
                  <c:v>23</c:v>
                </c:pt>
                <c:pt idx="108">
                  <c:v>24</c:v>
                </c:pt>
                <c:pt idx="109">
                  <c:v>25</c:v>
                </c:pt>
                <c:pt idx="110">
                  <c:v>26</c:v>
                </c:pt>
                <c:pt idx="111">
                  <c:v>27</c:v>
                </c:pt>
                <c:pt idx="112">
                  <c:v>28</c:v>
                </c:pt>
                <c:pt idx="113">
                  <c:v>29</c:v>
                </c:pt>
                <c:pt idx="114">
                  <c:v>30</c:v>
                </c:pt>
                <c:pt idx="115">
                  <c:v>31</c:v>
                </c:pt>
                <c:pt idx="116">
                  <c:v>32</c:v>
                </c:pt>
                <c:pt idx="117">
                  <c:v>33</c:v>
                </c:pt>
                <c:pt idx="118">
                  <c:v>34</c:v>
                </c:pt>
              </c:numCache>
            </c:numRef>
          </c:xVal>
          <c:yVal>
            <c:numRef>
              <c:f>'Milk Urea'!$B$8:$B$126</c:f>
              <c:numCache>
                <c:formatCode>General</c:formatCode>
                <c:ptCount val="119"/>
                <c:pt idx="0">
                  <c:v>13.1</c:v>
                </c:pt>
                <c:pt idx="1">
                  <c:v>13.1</c:v>
                </c:pt>
                <c:pt idx="2">
                  <c:v>12.7</c:v>
                </c:pt>
                <c:pt idx="3">
                  <c:v>13.1</c:v>
                </c:pt>
                <c:pt idx="4">
                  <c:v>13.1</c:v>
                </c:pt>
                <c:pt idx="5">
                  <c:v>16.399999999999999</c:v>
                </c:pt>
                <c:pt idx="6">
                  <c:v>20.2</c:v>
                </c:pt>
                <c:pt idx="7">
                  <c:v>20.2</c:v>
                </c:pt>
                <c:pt idx="8">
                  <c:v>20.2</c:v>
                </c:pt>
                <c:pt idx="9">
                  <c:v>20.2</c:v>
                </c:pt>
                <c:pt idx="10">
                  <c:v>18.399999999999999</c:v>
                </c:pt>
                <c:pt idx="11">
                  <c:v>18.399999999999999</c:v>
                </c:pt>
                <c:pt idx="12">
                  <c:v>17</c:v>
                </c:pt>
                <c:pt idx="13">
                  <c:v>17</c:v>
                </c:pt>
                <c:pt idx="14">
                  <c:v>15.9</c:v>
                </c:pt>
                <c:pt idx="15">
                  <c:v>15.4</c:v>
                </c:pt>
                <c:pt idx="16">
                  <c:v>12.9</c:v>
                </c:pt>
                <c:pt idx="17">
                  <c:v>12.9</c:v>
                </c:pt>
                <c:pt idx="18">
                  <c:v>12.5</c:v>
                </c:pt>
                <c:pt idx="19">
                  <c:v>11.5</c:v>
                </c:pt>
                <c:pt idx="20">
                  <c:v>11</c:v>
                </c:pt>
                <c:pt idx="21">
                  <c:v>10.9</c:v>
                </c:pt>
                <c:pt idx="22">
                  <c:v>13.2</c:v>
                </c:pt>
                <c:pt idx="23">
                  <c:v>14.2</c:v>
                </c:pt>
                <c:pt idx="24">
                  <c:v>15.4</c:v>
                </c:pt>
                <c:pt idx="25">
                  <c:v>14.6</c:v>
                </c:pt>
                <c:pt idx="26">
                  <c:v>15.4</c:v>
                </c:pt>
                <c:pt idx="27">
                  <c:v>15.7</c:v>
                </c:pt>
                <c:pt idx="28">
                  <c:v>15.6</c:v>
                </c:pt>
                <c:pt idx="29">
                  <c:v>15</c:v>
                </c:pt>
                <c:pt idx="30">
                  <c:v>15.9</c:v>
                </c:pt>
                <c:pt idx="31">
                  <c:v>18.2</c:v>
                </c:pt>
                <c:pt idx="32">
                  <c:v>18.7</c:v>
                </c:pt>
                <c:pt idx="33">
                  <c:v>20.399999999999999</c:v>
                </c:pt>
                <c:pt idx="34">
                  <c:v>19.2</c:v>
                </c:pt>
                <c:pt idx="35">
                  <c:v>20.9</c:v>
                </c:pt>
                <c:pt idx="36">
                  <c:v>19.5</c:v>
                </c:pt>
                <c:pt idx="37">
                  <c:v>20.399999999999999</c:v>
                </c:pt>
                <c:pt idx="38">
                  <c:v>19.600000000000001</c:v>
                </c:pt>
                <c:pt idx="39">
                  <c:v>17.8</c:v>
                </c:pt>
                <c:pt idx="40">
                  <c:v>12.9</c:v>
                </c:pt>
                <c:pt idx="41">
                  <c:v>9.6</c:v>
                </c:pt>
                <c:pt idx="42">
                  <c:v>11.1</c:v>
                </c:pt>
                <c:pt idx="43">
                  <c:v>14.3</c:v>
                </c:pt>
                <c:pt idx="44">
                  <c:v>12.8</c:v>
                </c:pt>
                <c:pt idx="45">
                  <c:v>9.1999999999999993</c:v>
                </c:pt>
                <c:pt idx="46">
                  <c:v>6.6</c:v>
                </c:pt>
                <c:pt idx="47">
                  <c:v>9</c:v>
                </c:pt>
                <c:pt idx="48">
                  <c:v>10.199999999999999</c:v>
                </c:pt>
                <c:pt idx="49">
                  <c:v>11.3</c:v>
                </c:pt>
                <c:pt idx="50">
                  <c:v>9.4</c:v>
                </c:pt>
                <c:pt idx="51">
                  <c:v>9.4</c:v>
                </c:pt>
                <c:pt idx="52">
                  <c:v>9.8000000000000007</c:v>
                </c:pt>
                <c:pt idx="53">
                  <c:v>11.3</c:v>
                </c:pt>
                <c:pt idx="54">
                  <c:v>12.7</c:v>
                </c:pt>
                <c:pt idx="55">
                  <c:v>14.7</c:v>
                </c:pt>
                <c:pt idx="56">
                  <c:v>15.9</c:v>
                </c:pt>
                <c:pt idx="57">
                  <c:v>19.3</c:v>
                </c:pt>
                <c:pt idx="58">
                  <c:v>21.6</c:v>
                </c:pt>
                <c:pt idx="59">
                  <c:v>25.1</c:v>
                </c:pt>
                <c:pt idx="60">
                  <c:v>25.5</c:v>
                </c:pt>
                <c:pt idx="61">
                  <c:v>26.3</c:v>
                </c:pt>
                <c:pt idx="62">
                  <c:v>24.8</c:v>
                </c:pt>
                <c:pt idx="63">
                  <c:v>24</c:v>
                </c:pt>
                <c:pt idx="64">
                  <c:v>22.3</c:v>
                </c:pt>
                <c:pt idx="65">
                  <c:v>21.8</c:v>
                </c:pt>
                <c:pt idx="66">
                  <c:v>20.8</c:v>
                </c:pt>
                <c:pt idx="67">
                  <c:v>20.9</c:v>
                </c:pt>
                <c:pt idx="68">
                  <c:v>19.3</c:v>
                </c:pt>
                <c:pt idx="69">
                  <c:v>19.899999999999999</c:v>
                </c:pt>
                <c:pt idx="70">
                  <c:v>23.4</c:v>
                </c:pt>
                <c:pt idx="71">
                  <c:v>28.1</c:v>
                </c:pt>
                <c:pt idx="72">
                  <c:v>28.4</c:v>
                </c:pt>
                <c:pt idx="73">
                  <c:v>25.9</c:v>
                </c:pt>
                <c:pt idx="74">
                  <c:v>24.8</c:v>
                </c:pt>
                <c:pt idx="75">
                  <c:v>23.5</c:v>
                </c:pt>
                <c:pt idx="76">
                  <c:v>22.6</c:v>
                </c:pt>
                <c:pt idx="77">
                  <c:v>21.2</c:v>
                </c:pt>
                <c:pt idx="78">
                  <c:v>21.3</c:v>
                </c:pt>
                <c:pt idx="79">
                  <c:v>19.5</c:v>
                </c:pt>
                <c:pt idx="80">
                  <c:v>19</c:v>
                </c:pt>
                <c:pt idx="81">
                  <c:v>20.9</c:v>
                </c:pt>
                <c:pt idx="82">
                  <c:v>22.1</c:v>
                </c:pt>
                <c:pt idx="83">
                  <c:v>24</c:v>
                </c:pt>
                <c:pt idx="84">
                  <c:v>24.1</c:v>
                </c:pt>
                <c:pt idx="85">
                  <c:v>25.8</c:v>
                </c:pt>
                <c:pt idx="86">
                  <c:v>24</c:v>
                </c:pt>
                <c:pt idx="87">
                  <c:v>22.7</c:v>
                </c:pt>
                <c:pt idx="88">
                  <c:v>21.8</c:v>
                </c:pt>
                <c:pt idx="89">
                  <c:v>24</c:v>
                </c:pt>
                <c:pt idx="90">
                  <c:v>26.1</c:v>
                </c:pt>
                <c:pt idx="91">
                  <c:v>27.5</c:v>
                </c:pt>
                <c:pt idx="94">
                  <c:v>24.3</c:v>
                </c:pt>
                <c:pt idx="95">
                  <c:v>23</c:v>
                </c:pt>
                <c:pt idx="96">
                  <c:v>23.9</c:v>
                </c:pt>
                <c:pt idx="97">
                  <c:v>26</c:v>
                </c:pt>
                <c:pt idx="98">
                  <c:v>26.4</c:v>
                </c:pt>
                <c:pt idx="99">
                  <c:v>22.5</c:v>
                </c:pt>
                <c:pt idx="100">
                  <c:v>20.6</c:v>
                </c:pt>
                <c:pt idx="101">
                  <c:v>19.8</c:v>
                </c:pt>
                <c:pt idx="102">
                  <c:v>21.2</c:v>
                </c:pt>
                <c:pt idx="103">
                  <c:v>21.9</c:v>
                </c:pt>
                <c:pt idx="104">
                  <c:v>25.3</c:v>
                </c:pt>
                <c:pt idx="105">
                  <c:v>29.4</c:v>
                </c:pt>
                <c:pt idx="106">
                  <c:v>30.7</c:v>
                </c:pt>
                <c:pt idx="107">
                  <c:v>30.2</c:v>
                </c:pt>
                <c:pt idx="108">
                  <c:v>27.1</c:v>
                </c:pt>
                <c:pt idx="109">
                  <c:v>28.2</c:v>
                </c:pt>
                <c:pt idx="110">
                  <c:v>26.3</c:v>
                </c:pt>
                <c:pt idx="111">
                  <c:v>27.5</c:v>
                </c:pt>
                <c:pt idx="112">
                  <c:v>25.2</c:v>
                </c:pt>
                <c:pt idx="113">
                  <c:v>27.5</c:v>
                </c:pt>
                <c:pt idx="114">
                  <c:v>28.4</c:v>
                </c:pt>
                <c:pt idx="115">
                  <c:v>28.1</c:v>
                </c:pt>
                <c:pt idx="116">
                  <c:v>26.8</c:v>
                </c:pt>
                <c:pt idx="117">
                  <c:v>24</c:v>
                </c:pt>
                <c:pt idx="118">
                  <c:v>23.6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E7D-45D5-9F4C-BDBB0DAD18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58908272"/>
        <c:axId val="2058910768"/>
      </c:scatterChart>
      <c:valAx>
        <c:axId val="20589082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2400"/>
                  <a:t>Days from Peak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58910768"/>
        <c:crosses val="autoZero"/>
        <c:crossBetween val="midCat"/>
      </c:valAx>
      <c:valAx>
        <c:axId val="2058910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2400"/>
                  <a:t>Milk Urea Nitrogen (mg/dL)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5890827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v>Days from Peak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'MU alignment'!$F$9:$F$318</c:f>
              <c:numCache>
                <c:formatCode>General</c:formatCode>
                <c:ptCount val="310"/>
                <c:pt idx="0">
                  <c:v>-84</c:v>
                </c:pt>
                <c:pt idx="1">
                  <c:v>-83</c:v>
                </c:pt>
                <c:pt idx="2">
                  <c:v>-82</c:v>
                </c:pt>
                <c:pt idx="3">
                  <c:v>-81</c:v>
                </c:pt>
                <c:pt idx="4">
                  <c:v>-80</c:v>
                </c:pt>
                <c:pt idx="5">
                  <c:v>-79</c:v>
                </c:pt>
                <c:pt idx="6">
                  <c:v>-78</c:v>
                </c:pt>
                <c:pt idx="7">
                  <c:v>-77</c:v>
                </c:pt>
                <c:pt idx="8">
                  <c:v>-76</c:v>
                </c:pt>
                <c:pt idx="9">
                  <c:v>-75</c:v>
                </c:pt>
                <c:pt idx="10">
                  <c:v>-74</c:v>
                </c:pt>
                <c:pt idx="11">
                  <c:v>-73</c:v>
                </c:pt>
                <c:pt idx="12">
                  <c:v>-72</c:v>
                </c:pt>
                <c:pt idx="13">
                  <c:v>-71</c:v>
                </c:pt>
                <c:pt idx="14">
                  <c:v>-70</c:v>
                </c:pt>
                <c:pt idx="15">
                  <c:v>-69</c:v>
                </c:pt>
                <c:pt idx="16">
                  <c:v>-68</c:v>
                </c:pt>
                <c:pt idx="17">
                  <c:v>-67</c:v>
                </c:pt>
                <c:pt idx="18">
                  <c:v>-66</c:v>
                </c:pt>
                <c:pt idx="19">
                  <c:v>-65</c:v>
                </c:pt>
                <c:pt idx="20">
                  <c:v>-64</c:v>
                </c:pt>
                <c:pt idx="21">
                  <c:v>-63</c:v>
                </c:pt>
                <c:pt idx="22">
                  <c:v>-62</c:v>
                </c:pt>
                <c:pt idx="23">
                  <c:v>-61</c:v>
                </c:pt>
                <c:pt idx="24">
                  <c:v>-60</c:v>
                </c:pt>
                <c:pt idx="25">
                  <c:v>-59</c:v>
                </c:pt>
                <c:pt idx="26">
                  <c:v>-58</c:v>
                </c:pt>
                <c:pt idx="27">
                  <c:v>-57</c:v>
                </c:pt>
                <c:pt idx="28">
                  <c:v>-56</c:v>
                </c:pt>
                <c:pt idx="29">
                  <c:v>-55</c:v>
                </c:pt>
                <c:pt idx="30">
                  <c:v>-54</c:v>
                </c:pt>
                <c:pt idx="31">
                  <c:v>-53</c:v>
                </c:pt>
                <c:pt idx="32">
                  <c:v>-52</c:v>
                </c:pt>
                <c:pt idx="33">
                  <c:v>-51</c:v>
                </c:pt>
                <c:pt idx="34">
                  <c:v>-50</c:v>
                </c:pt>
                <c:pt idx="35">
                  <c:v>-49</c:v>
                </c:pt>
                <c:pt idx="36">
                  <c:v>-48</c:v>
                </c:pt>
                <c:pt idx="37">
                  <c:v>-47</c:v>
                </c:pt>
                <c:pt idx="38">
                  <c:v>-46</c:v>
                </c:pt>
                <c:pt idx="39">
                  <c:v>-45</c:v>
                </c:pt>
                <c:pt idx="40">
                  <c:v>-44</c:v>
                </c:pt>
                <c:pt idx="41">
                  <c:v>-43</c:v>
                </c:pt>
                <c:pt idx="42">
                  <c:v>-42</c:v>
                </c:pt>
                <c:pt idx="43">
                  <c:v>-41</c:v>
                </c:pt>
                <c:pt idx="44">
                  <c:v>-40</c:v>
                </c:pt>
                <c:pt idx="45">
                  <c:v>-39</c:v>
                </c:pt>
                <c:pt idx="46">
                  <c:v>-38</c:v>
                </c:pt>
                <c:pt idx="47">
                  <c:v>-37</c:v>
                </c:pt>
                <c:pt idx="48">
                  <c:v>-36</c:v>
                </c:pt>
                <c:pt idx="49">
                  <c:v>-35</c:v>
                </c:pt>
                <c:pt idx="50">
                  <c:v>-34</c:v>
                </c:pt>
                <c:pt idx="51">
                  <c:v>-33</c:v>
                </c:pt>
                <c:pt idx="52">
                  <c:v>-32</c:v>
                </c:pt>
                <c:pt idx="53">
                  <c:v>-31</c:v>
                </c:pt>
                <c:pt idx="54">
                  <c:v>-30</c:v>
                </c:pt>
                <c:pt idx="55">
                  <c:v>-29</c:v>
                </c:pt>
                <c:pt idx="56">
                  <c:v>-28</c:v>
                </c:pt>
                <c:pt idx="57">
                  <c:v>-27</c:v>
                </c:pt>
                <c:pt idx="58">
                  <c:v>-26</c:v>
                </c:pt>
                <c:pt idx="59">
                  <c:v>-25</c:v>
                </c:pt>
                <c:pt idx="60">
                  <c:v>-24</c:v>
                </c:pt>
                <c:pt idx="61">
                  <c:v>-23</c:v>
                </c:pt>
                <c:pt idx="62">
                  <c:v>-22</c:v>
                </c:pt>
                <c:pt idx="63">
                  <c:v>-21</c:v>
                </c:pt>
                <c:pt idx="64">
                  <c:v>-20</c:v>
                </c:pt>
                <c:pt idx="65">
                  <c:v>-19</c:v>
                </c:pt>
                <c:pt idx="66">
                  <c:v>-18</c:v>
                </c:pt>
                <c:pt idx="67">
                  <c:v>-17</c:v>
                </c:pt>
                <c:pt idx="68">
                  <c:v>-16</c:v>
                </c:pt>
                <c:pt idx="69">
                  <c:v>-15</c:v>
                </c:pt>
                <c:pt idx="70">
                  <c:v>-14</c:v>
                </c:pt>
                <c:pt idx="71">
                  <c:v>-13</c:v>
                </c:pt>
                <c:pt idx="72">
                  <c:v>-12</c:v>
                </c:pt>
                <c:pt idx="73">
                  <c:v>-11</c:v>
                </c:pt>
                <c:pt idx="74">
                  <c:v>-10</c:v>
                </c:pt>
                <c:pt idx="75">
                  <c:v>-9</c:v>
                </c:pt>
                <c:pt idx="76">
                  <c:v>-8</c:v>
                </c:pt>
                <c:pt idx="77">
                  <c:v>-7</c:v>
                </c:pt>
                <c:pt idx="78">
                  <c:v>-6</c:v>
                </c:pt>
                <c:pt idx="79">
                  <c:v>-5</c:v>
                </c:pt>
                <c:pt idx="80">
                  <c:v>-4</c:v>
                </c:pt>
                <c:pt idx="81">
                  <c:v>-3</c:v>
                </c:pt>
                <c:pt idx="82">
                  <c:v>-2</c:v>
                </c:pt>
                <c:pt idx="83">
                  <c:v>-1</c:v>
                </c:pt>
                <c:pt idx="84">
                  <c:v>0</c:v>
                </c:pt>
                <c:pt idx="85">
                  <c:v>1</c:v>
                </c:pt>
                <c:pt idx="86">
                  <c:v>2</c:v>
                </c:pt>
                <c:pt idx="87">
                  <c:v>3</c:v>
                </c:pt>
                <c:pt idx="88">
                  <c:v>4</c:v>
                </c:pt>
                <c:pt idx="89">
                  <c:v>5</c:v>
                </c:pt>
                <c:pt idx="90">
                  <c:v>6</c:v>
                </c:pt>
                <c:pt idx="91">
                  <c:v>7</c:v>
                </c:pt>
                <c:pt idx="92">
                  <c:v>8</c:v>
                </c:pt>
                <c:pt idx="93">
                  <c:v>9</c:v>
                </c:pt>
                <c:pt idx="94">
                  <c:v>10</c:v>
                </c:pt>
                <c:pt idx="95">
                  <c:v>11</c:v>
                </c:pt>
                <c:pt idx="96">
                  <c:v>12</c:v>
                </c:pt>
                <c:pt idx="97">
                  <c:v>13</c:v>
                </c:pt>
                <c:pt idx="98">
                  <c:v>14</c:v>
                </c:pt>
                <c:pt idx="99">
                  <c:v>15</c:v>
                </c:pt>
                <c:pt idx="100">
                  <c:v>16</c:v>
                </c:pt>
                <c:pt idx="101">
                  <c:v>17</c:v>
                </c:pt>
                <c:pt idx="102">
                  <c:v>18</c:v>
                </c:pt>
                <c:pt idx="103">
                  <c:v>19</c:v>
                </c:pt>
                <c:pt idx="104">
                  <c:v>20</c:v>
                </c:pt>
                <c:pt idx="105">
                  <c:v>21</c:v>
                </c:pt>
                <c:pt idx="106">
                  <c:v>22</c:v>
                </c:pt>
                <c:pt idx="107">
                  <c:v>23</c:v>
                </c:pt>
                <c:pt idx="108">
                  <c:v>24</c:v>
                </c:pt>
                <c:pt idx="109">
                  <c:v>25</c:v>
                </c:pt>
                <c:pt idx="110">
                  <c:v>26</c:v>
                </c:pt>
                <c:pt idx="111">
                  <c:v>27</c:v>
                </c:pt>
                <c:pt idx="112">
                  <c:v>28</c:v>
                </c:pt>
                <c:pt idx="113">
                  <c:v>29</c:v>
                </c:pt>
                <c:pt idx="114">
                  <c:v>30</c:v>
                </c:pt>
                <c:pt idx="115">
                  <c:v>31</c:v>
                </c:pt>
                <c:pt idx="116">
                  <c:v>32</c:v>
                </c:pt>
                <c:pt idx="117">
                  <c:v>33</c:v>
                </c:pt>
                <c:pt idx="118">
                  <c:v>34</c:v>
                </c:pt>
                <c:pt idx="119">
                  <c:v>35</c:v>
                </c:pt>
                <c:pt idx="120">
                  <c:v>36</c:v>
                </c:pt>
                <c:pt idx="121">
                  <c:v>37</c:v>
                </c:pt>
                <c:pt idx="122">
                  <c:v>38</c:v>
                </c:pt>
                <c:pt idx="123">
                  <c:v>39</c:v>
                </c:pt>
                <c:pt idx="124">
                  <c:v>40</c:v>
                </c:pt>
                <c:pt idx="125">
                  <c:v>41</c:v>
                </c:pt>
                <c:pt idx="126">
                  <c:v>42</c:v>
                </c:pt>
                <c:pt idx="127">
                  <c:v>43</c:v>
                </c:pt>
                <c:pt idx="128">
                  <c:v>44</c:v>
                </c:pt>
                <c:pt idx="129">
                  <c:v>45</c:v>
                </c:pt>
                <c:pt idx="130">
                  <c:v>46</c:v>
                </c:pt>
                <c:pt idx="131">
                  <c:v>47</c:v>
                </c:pt>
                <c:pt idx="132">
                  <c:v>48</c:v>
                </c:pt>
                <c:pt idx="133">
                  <c:v>49</c:v>
                </c:pt>
                <c:pt idx="134">
                  <c:v>50</c:v>
                </c:pt>
                <c:pt idx="135">
                  <c:v>51</c:v>
                </c:pt>
                <c:pt idx="136">
                  <c:v>52</c:v>
                </c:pt>
                <c:pt idx="137">
                  <c:v>53</c:v>
                </c:pt>
                <c:pt idx="138">
                  <c:v>54</c:v>
                </c:pt>
                <c:pt idx="139">
                  <c:v>55</c:v>
                </c:pt>
                <c:pt idx="140">
                  <c:v>56</c:v>
                </c:pt>
                <c:pt idx="141">
                  <c:v>57</c:v>
                </c:pt>
                <c:pt idx="142">
                  <c:v>58</c:v>
                </c:pt>
                <c:pt idx="143">
                  <c:v>59</c:v>
                </c:pt>
                <c:pt idx="144">
                  <c:v>60</c:v>
                </c:pt>
                <c:pt idx="145">
                  <c:v>61</c:v>
                </c:pt>
                <c:pt idx="146">
                  <c:v>62</c:v>
                </c:pt>
                <c:pt idx="147">
                  <c:v>63</c:v>
                </c:pt>
                <c:pt idx="148">
                  <c:v>64</c:v>
                </c:pt>
                <c:pt idx="149">
                  <c:v>65</c:v>
                </c:pt>
                <c:pt idx="150">
                  <c:v>66</c:v>
                </c:pt>
                <c:pt idx="151">
                  <c:v>67</c:v>
                </c:pt>
                <c:pt idx="152">
                  <c:v>68</c:v>
                </c:pt>
                <c:pt idx="153">
                  <c:v>69</c:v>
                </c:pt>
                <c:pt idx="154">
                  <c:v>70</c:v>
                </c:pt>
                <c:pt idx="155">
                  <c:v>71</c:v>
                </c:pt>
                <c:pt idx="156">
                  <c:v>72</c:v>
                </c:pt>
                <c:pt idx="157">
                  <c:v>73</c:v>
                </c:pt>
                <c:pt idx="158">
                  <c:v>74</c:v>
                </c:pt>
                <c:pt idx="159">
                  <c:v>75</c:v>
                </c:pt>
                <c:pt idx="160">
                  <c:v>76</c:v>
                </c:pt>
                <c:pt idx="161">
                  <c:v>77</c:v>
                </c:pt>
                <c:pt idx="162">
                  <c:v>78</c:v>
                </c:pt>
                <c:pt idx="163">
                  <c:v>79</c:v>
                </c:pt>
                <c:pt idx="164">
                  <c:v>80</c:v>
                </c:pt>
                <c:pt idx="165">
                  <c:v>81</c:v>
                </c:pt>
                <c:pt idx="166">
                  <c:v>82</c:v>
                </c:pt>
                <c:pt idx="167">
                  <c:v>83</c:v>
                </c:pt>
                <c:pt idx="168">
                  <c:v>84</c:v>
                </c:pt>
                <c:pt idx="169">
                  <c:v>85</c:v>
                </c:pt>
                <c:pt idx="170">
                  <c:v>86</c:v>
                </c:pt>
                <c:pt idx="171">
                  <c:v>87</c:v>
                </c:pt>
                <c:pt idx="172">
                  <c:v>88</c:v>
                </c:pt>
                <c:pt idx="173">
                  <c:v>89</c:v>
                </c:pt>
                <c:pt idx="174">
                  <c:v>90</c:v>
                </c:pt>
                <c:pt idx="175">
                  <c:v>91</c:v>
                </c:pt>
                <c:pt idx="176">
                  <c:v>92</c:v>
                </c:pt>
                <c:pt idx="177">
                  <c:v>93</c:v>
                </c:pt>
                <c:pt idx="178">
                  <c:v>94</c:v>
                </c:pt>
                <c:pt idx="179">
                  <c:v>95</c:v>
                </c:pt>
                <c:pt idx="180">
                  <c:v>96</c:v>
                </c:pt>
                <c:pt idx="181">
                  <c:v>97</c:v>
                </c:pt>
                <c:pt idx="182">
                  <c:v>98</c:v>
                </c:pt>
                <c:pt idx="183">
                  <c:v>99</c:v>
                </c:pt>
                <c:pt idx="184">
                  <c:v>100</c:v>
                </c:pt>
                <c:pt idx="185">
                  <c:v>101</c:v>
                </c:pt>
                <c:pt idx="186">
                  <c:v>102</c:v>
                </c:pt>
                <c:pt idx="187">
                  <c:v>103</c:v>
                </c:pt>
                <c:pt idx="188">
                  <c:v>104</c:v>
                </c:pt>
                <c:pt idx="189">
                  <c:v>105</c:v>
                </c:pt>
                <c:pt idx="190">
                  <c:v>106</c:v>
                </c:pt>
                <c:pt idx="191">
                  <c:v>107</c:v>
                </c:pt>
                <c:pt idx="192">
                  <c:v>108</c:v>
                </c:pt>
                <c:pt idx="193">
                  <c:v>109</c:v>
                </c:pt>
                <c:pt idx="194">
                  <c:v>110</c:v>
                </c:pt>
                <c:pt idx="195">
                  <c:v>111</c:v>
                </c:pt>
                <c:pt idx="196">
                  <c:v>112</c:v>
                </c:pt>
                <c:pt idx="197">
                  <c:v>113</c:v>
                </c:pt>
                <c:pt idx="198">
                  <c:v>114</c:v>
                </c:pt>
                <c:pt idx="199">
                  <c:v>115</c:v>
                </c:pt>
                <c:pt idx="200">
                  <c:v>116</c:v>
                </c:pt>
                <c:pt idx="201">
                  <c:v>117</c:v>
                </c:pt>
                <c:pt idx="202">
                  <c:v>118</c:v>
                </c:pt>
                <c:pt idx="203">
                  <c:v>119</c:v>
                </c:pt>
                <c:pt idx="204">
                  <c:v>120</c:v>
                </c:pt>
                <c:pt idx="205">
                  <c:v>121</c:v>
                </c:pt>
                <c:pt idx="206">
                  <c:v>122</c:v>
                </c:pt>
                <c:pt idx="207">
                  <c:v>123</c:v>
                </c:pt>
                <c:pt idx="208">
                  <c:v>124</c:v>
                </c:pt>
                <c:pt idx="209">
                  <c:v>125</c:v>
                </c:pt>
                <c:pt idx="210">
                  <c:v>126</c:v>
                </c:pt>
                <c:pt idx="211">
                  <c:v>127</c:v>
                </c:pt>
                <c:pt idx="212">
                  <c:v>128</c:v>
                </c:pt>
                <c:pt idx="213">
                  <c:v>129</c:v>
                </c:pt>
                <c:pt idx="214">
                  <c:v>130</c:v>
                </c:pt>
                <c:pt idx="215">
                  <c:v>131</c:v>
                </c:pt>
                <c:pt idx="216">
                  <c:v>132</c:v>
                </c:pt>
                <c:pt idx="217">
                  <c:v>133</c:v>
                </c:pt>
                <c:pt idx="218">
                  <c:v>134</c:v>
                </c:pt>
                <c:pt idx="219">
                  <c:v>135</c:v>
                </c:pt>
                <c:pt idx="220">
                  <c:v>136</c:v>
                </c:pt>
                <c:pt idx="221">
                  <c:v>137</c:v>
                </c:pt>
                <c:pt idx="222">
                  <c:v>138</c:v>
                </c:pt>
                <c:pt idx="223">
                  <c:v>139</c:v>
                </c:pt>
                <c:pt idx="224">
                  <c:v>140</c:v>
                </c:pt>
                <c:pt idx="225">
                  <c:v>141</c:v>
                </c:pt>
                <c:pt idx="226">
                  <c:v>142</c:v>
                </c:pt>
                <c:pt idx="227">
                  <c:v>143</c:v>
                </c:pt>
                <c:pt idx="228">
                  <c:v>144</c:v>
                </c:pt>
                <c:pt idx="229">
                  <c:v>145</c:v>
                </c:pt>
                <c:pt idx="230">
                  <c:v>146</c:v>
                </c:pt>
                <c:pt idx="231">
                  <c:v>147</c:v>
                </c:pt>
                <c:pt idx="232">
                  <c:v>148</c:v>
                </c:pt>
                <c:pt idx="233">
                  <c:v>149</c:v>
                </c:pt>
                <c:pt idx="234">
                  <c:v>150</c:v>
                </c:pt>
                <c:pt idx="235">
                  <c:v>151</c:v>
                </c:pt>
                <c:pt idx="236">
                  <c:v>152</c:v>
                </c:pt>
                <c:pt idx="237">
                  <c:v>153</c:v>
                </c:pt>
                <c:pt idx="238">
                  <c:v>154</c:v>
                </c:pt>
                <c:pt idx="239">
                  <c:v>155</c:v>
                </c:pt>
                <c:pt idx="240">
                  <c:v>156</c:v>
                </c:pt>
                <c:pt idx="241">
                  <c:v>157</c:v>
                </c:pt>
                <c:pt idx="242">
                  <c:v>158</c:v>
                </c:pt>
                <c:pt idx="243">
                  <c:v>159</c:v>
                </c:pt>
                <c:pt idx="244">
                  <c:v>160</c:v>
                </c:pt>
                <c:pt idx="245">
                  <c:v>161</c:v>
                </c:pt>
                <c:pt idx="246">
                  <c:v>162</c:v>
                </c:pt>
                <c:pt idx="247">
                  <c:v>163</c:v>
                </c:pt>
                <c:pt idx="248">
                  <c:v>164</c:v>
                </c:pt>
                <c:pt idx="249">
                  <c:v>165</c:v>
                </c:pt>
                <c:pt idx="250">
                  <c:v>166</c:v>
                </c:pt>
                <c:pt idx="251">
                  <c:v>167</c:v>
                </c:pt>
                <c:pt idx="252">
                  <c:v>168</c:v>
                </c:pt>
                <c:pt idx="253">
                  <c:v>169</c:v>
                </c:pt>
                <c:pt idx="254">
                  <c:v>170</c:v>
                </c:pt>
                <c:pt idx="255">
                  <c:v>171</c:v>
                </c:pt>
                <c:pt idx="256">
                  <c:v>172</c:v>
                </c:pt>
                <c:pt idx="257">
                  <c:v>173</c:v>
                </c:pt>
                <c:pt idx="258">
                  <c:v>174</c:v>
                </c:pt>
                <c:pt idx="259">
                  <c:v>175</c:v>
                </c:pt>
                <c:pt idx="260">
                  <c:v>176</c:v>
                </c:pt>
                <c:pt idx="261">
                  <c:v>177</c:v>
                </c:pt>
                <c:pt idx="262">
                  <c:v>178</c:v>
                </c:pt>
                <c:pt idx="263">
                  <c:v>179</c:v>
                </c:pt>
                <c:pt idx="264">
                  <c:v>180</c:v>
                </c:pt>
                <c:pt idx="265">
                  <c:v>181</c:v>
                </c:pt>
                <c:pt idx="266">
                  <c:v>182</c:v>
                </c:pt>
                <c:pt idx="267">
                  <c:v>183</c:v>
                </c:pt>
                <c:pt idx="268">
                  <c:v>184</c:v>
                </c:pt>
                <c:pt idx="269">
                  <c:v>185</c:v>
                </c:pt>
                <c:pt idx="270">
                  <c:v>186</c:v>
                </c:pt>
                <c:pt idx="271">
                  <c:v>187</c:v>
                </c:pt>
                <c:pt idx="272">
                  <c:v>188</c:v>
                </c:pt>
                <c:pt idx="273">
                  <c:v>189</c:v>
                </c:pt>
                <c:pt idx="274">
                  <c:v>190</c:v>
                </c:pt>
                <c:pt idx="275">
                  <c:v>191</c:v>
                </c:pt>
                <c:pt idx="276">
                  <c:v>192</c:v>
                </c:pt>
                <c:pt idx="277">
                  <c:v>193</c:v>
                </c:pt>
                <c:pt idx="278">
                  <c:v>194</c:v>
                </c:pt>
                <c:pt idx="279">
                  <c:v>195</c:v>
                </c:pt>
                <c:pt idx="280">
                  <c:v>196</c:v>
                </c:pt>
                <c:pt idx="281">
                  <c:v>197</c:v>
                </c:pt>
                <c:pt idx="282">
                  <c:v>198</c:v>
                </c:pt>
                <c:pt idx="283">
                  <c:v>199</c:v>
                </c:pt>
                <c:pt idx="284">
                  <c:v>200</c:v>
                </c:pt>
                <c:pt idx="285">
                  <c:v>201</c:v>
                </c:pt>
                <c:pt idx="286">
                  <c:v>202</c:v>
                </c:pt>
                <c:pt idx="287">
                  <c:v>203</c:v>
                </c:pt>
                <c:pt idx="288">
                  <c:v>204</c:v>
                </c:pt>
                <c:pt idx="289">
                  <c:v>205</c:v>
                </c:pt>
                <c:pt idx="290">
                  <c:v>206</c:v>
                </c:pt>
                <c:pt idx="291">
                  <c:v>207</c:v>
                </c:pt>
                <c:pt idx="292">
                  <c:v>208</c:v>
                </c:pt>
                <c:pt idx="293">
                  <c:v>209</c:v>
                </c:pt>
                <c:pt idx="294">
                  <c:v>210</c:v>
                </c:pt>
                <c:pt idx="295">
                  <c:v>211</c:v>
                </c:pt>
                <c:pt idx="296">
                  <c:v>212</c:v>
                </c:pt>
                <c:pt idx="297">
                  <c:v>213</c:v>
                </c:pt>
                <c:pt idx="298">
                  <c:v>214</c:v>
                </c:pt>
                <c:pt idx="299">
                  <c:v>215</c:v>
                </c:pt>
                <c:pt idx="300">
                  <c:v>216</c:v>
                </c:pt>
                <c:pt idx="301">
                  <c:v>217</c:v>
                </c:pt>
                <c:pt idx="302">
                  <c:v>218</c:v>
                </c:pt>
                <c:pt idx="303">
                  <c:v>219</c:v>
                </c:pt>
                <c:pt idx="304">
                  <c:v>220</c:v>
                </c:pt>
                <c:pt idx="305">
                  <c:v>221</c:v>
                </c:pt>
                <c:pt idx="306">
                  <c:v>222</c:v>
                </c:pt>
                <c:pt idx="307">
                  <c:v>223</c:v>
                </c:pt>
                <c:pt idx="308">
                  <c:v>224</c:v>
                </c:pt>
                <c:pt idx="309">
                  <c:v>225</c:v>
                </c:pt>
              </c:numCache>
            </c:numRef>
          </c:xVal>
          <c:yVal>
            <c:numRef>
              <c:f>'MU alignment'!$G$9:$G$318</c:f>
              <c:numCache>
                <c:formatCode>General</c:formatCode>
                <c:ptCount val="310"/>
                <c:pt idx="0">
                  <c:v>15.06</c:v>
                </c:pt>
                <c:pt idx="1">
                  <c:v>12.62</c:v>
                </c:pt>
                <c:pt idx="2">
                  <c:v>15.73</c:v>
                </c:pt>
                <c:pt idx="3">
                  <c:v>15.43</c:v>
                </c:pt>
                <c:pt idx="4">
                  <c:v>14.87</c:v>
                </c:pt>
                <c:pt idx="5">
                  <c:v>15.1</c:v>
                </c:pt>
                <c:pt idx="6">
                  <c:v>15.37</c:v>
                </c:pt>
                <c:pt idx="7">
                  <c:v>15.23</c:v>
                </c:pt>
                <c:pt idx="8">
                  <c:v>16.13</c:v>
                </c:pt>
                <c:pt idx="9">
                  <c:v>16.13</c:v>
                </c:pt>
                <c:pt idx="10">
                  <c:v>15.93</c:v>
                </c:pt>
                <c:pt idx="11">
                  <c:v>16.27</c:v>
                </c:pt>
                <c:pt idx="12">
                  <c:v>16.13</c:v>
                </c:pt>
                <c:pt idx="13">
                  <c:v>16.77</c:v>
                </c:pt>
                <c:pt idx="14">
                  <c:v>16.329999999999998</c:v>
                </c:pt>
                <c:pt idx="15">
                  <c:v>16.23</c:v>
                </c:pt>
                <c:pt idx="16">
                  <c:v>15.13</c:v>
                </c:pt>
                <c:pt idx="17">
                  <c:v>14.23</c:v>
                </c:pt>
                <c:pt idx="18">
                  <c:v>13.4</c:v>
                </c:pt>
                <c:pt idx="19">
                  <c:v>13.07</c:v>
                </c:pt>
                <c:pt idx="20">
                  <c:v>15.13</c:v>
                </c:pt>
                <c:pt idx="21">
                  <c:v>15.17</c:v>
                </c:pt>
                <c:pt idx="22">
                  <c:v>16.43</c:v>
                </c:pt>
                <c:pt idx="23">
                  <c:v>15.97</c:v>
                </c:pt>
                <c:pt idx="24">
                  <c:v>15.87</c:v>
                </c:pt>
                <c:pt idx="25">
                  <c:v>16.53</c:v>
                </c:pt>
                <c:pt idx="26">
                  <c:v>15.83</c:v>
                </c:pt>
                <c:pt idx="27">
                  <c:v>15.87</c:v>
                </c:pt>
                <c:pt idx="28">
                  <c:v>16.170000000000002</c:v>
                </c:pt>
                <c:pt idx="29">
                  <c:v>17.2</c:v>
                </c:pt>
                <c:pt idx="30">
                  <c:v>18.77</c:v>
                </c:pt>
                <c:pt idx="31">
                  <c:v>19.399999999999999</c:v>
                </c:pt>
                <c:pt idx="32">
                  <c:v>21.03</c:v>
                </c:pt>
                <c:pt idx="33">
                  <c:v>21</c:v>
                </c:pt>
                <c:pt idx="34">
                  <c:v>20.2</c:v>
                </c:pt>
                <c:pt idx="35">
                  <c:v>18.600000000000001</c:v>
                </c:pt>
                <c:pt idx="36">
                  <c:v>17.3</c:v>
                </c:pt>
                <c:pt idx="37">
                  <c:v>18.27</c:v>
                </c:pt>
                <c:pt idx="38">
                  <c:v>19.87</c:v>
                </c:pt>
                <c:pt idx="39">
                  <c:v>22.3</c:v>
                </c:pt>
                <c:pt idx="40">
                  <c:v>22.17</c:v>
                </c:pt>
                <c:pt idx="41">
                  <c:v>22.17</c:v>
                </c:pt>
                <c:pt idx="42">
                  <c:v>22.7</c:v>
                </c:pt>
                <c:pt idx="43">
                  <c:v>23.17</c:v>
                </c:pt>
                <c:pt idx="44">
                  <c:v>21.27</c:v>
                </c:pt>
                <c:pt idx="45">
                  <c:v>19.829999999999998</c:v>
                </c:pt>
                <c:pt idx="46">
                  <c:v>20.63</c:v>
                </c:pt>
                <c:pt idx="47">
                  <c:v>22.07</c:v>
                </c:pt>
                <c:pt idx="48">
                  <c:v>23.37</c:v>
                </c:pt>
                <c:pt idx="49">
                  <c:v>24.3</c:v>
                </c:pt>
                <c:pt idx="50">
                  <c:v>25.27</c:v>
                </c:pt>
                <c:pt idx="51">
                  <c:v>26.2</c:v>
                </c:pt>
                <c:pt idx="52">
                  <c:v>25.77</c:v>
                </c:pt>
                <c:pt idx="53">
                  <c:v>26.67</c:v>
                </c:pt>
                <c:pt idx="54">
                  <c:v>26.57</c:v>
                </c:pt>
                <c:pt idx="55">
                  <c:v>27.1</c:v>
                </c:pt>
                <c:pt idx="56">
                  <c:v>26.5</c:v>
                </c:pt>
                <c:pt idx="57">
                  <c:v>25.53</c:v>
                </c:pt>
                <c:pt idx="58">
                  <c:v>24.5</c:v>
                </c:pt>
                <c:pt idx="59">
                  <c:v>24.77</c:v>
                </c:pt>
                <c:pt idx="60">
                  <c:v>23.77</c:v>
                </c:pt>
                <c:pt idx="61">
                  <c:v>23.27</c:v>
                </c:pt>
                <c:pt idx="62">
                  <c:v>21.57</c:v>
                </c:pt>
                <c:pt idx="63">
                  <c:v>22.6</c:v>
                </c:pt>
                <c:pt idx="64">
                  <c:v>24.43</c:v>
                </c:pt>
                <c:pt idx="65">
                  <c:v>27.17</c:v>
                </c:pt>
                <c:pt idx="66">
                  <c:v>28.3</c:v>
                </c:pt>
                <c:pt idx="67">
                  <c:v>28.13</c:v>
                </c:pt>
                <c:pt idx="68">
                  <c:v>27.03</c:v>
                </c:pt>
                <c:pt idx="69">
                  <c:v>27.03</c:v>
                </c:pt>
                <c:pt idx="70">
                  <c:v>27.7</c:v>
                </c:pt>
                <c:pt idx="71">
                  <c:v>28.27</c:v>
                </c:pt>
                <c:pt idx="72">
                  <c:v>26.7</c:v>
                </c:pt>
                <c:pt idx="73">
                  <c:v>24.03</c:v>
                </c:pt>
                <c:pt idx="74">
                  <c:v>23.33</c:v>
                </c:pt>
                <c:pt idx="75">
                  <c:v>23.27</c:v>
                </c:pt>
                <c:pt idx="76">
                  <c:v>25.37</c:v>
                </c:pt>
                <c:pt idx="77">
                  <c:v>25.03</c:v>
                </c:pt>
                <c:pt idx="78">
                  <c:v>26.73</c:v>
                </c:pt>
                <c:pt idx="79">
                  <c:v>27.43</c:v>
                </c:pt>
                <c:pt idx="80">
                  <c:v>29.2</c:v>
                </c:pt>
                <c:pt idx="81">
                  <c:v>29.43</c:v>
                </c:pt>
                <c:pt idx="82">
                  <c:v>29.07</c:v>
                </c:pt>
                <c:pt idx="83">
                  <c:v>29.13</c:v>
                </c:pt>
                <c:pt idx="84">
                  <c:v>29.07</c:v>
                </c:pt>
                <c:pt idx="85">
                  <c:v>28.1</c:v>
                </c:pt>
                <c:pt idx="86">
                  <c:v>27.23</c:v>
                </c:pt>
                <c:pt idx="87">
                  <c:v>27.07</c:v>
                </c:pt>
                <c:pt idx="88">
                  <c:v>27.93</c:v>
                </c:pt>
                <c:pt idx="89">
                  <c:v>28</c:v>
                </c:pt>
                <c:pt idx="90">
                  <c:v>27.97</c:v>
                </c:pt>
                <c:pt idx="91">
                  <c:v>28.93</c:v>
                </c:pt>
                <c:pt idx="92">
                  <c:v>30.87</c:v>
                </c:pt>
                <c:pt idx="93">
                  <c:v>33.270000000000003</c:v>
                </c:pt>
                <c:pt idx="94">
                  <c:v>33.1</c:v>
                </c:pt>
                <c:pt idx="95">
                  <c:v>31.33</c:v>
                </c:pt>
                <c:pt idx="96">
                  <c:v>29.87</c:v>
                </c:pt>
                <c:pt idx="97">
                  <c:v>29.07</c:v>
                </c:pt>
                <c:pt idx="98">
                  <c:v>30.4</c:v>
                </c:pt>
                <c:pt idx="99">
                  <c:v>30.4</c:v>
                </c:pt>
                <c:pt idx="100">
                  <c:v>30.7</c:v>
                </c:pt>
                <c:pt idx="101">
                  <c:v>29.57</c:v>
                </c:pt>
                <c:pt idx="102">
                  <c:v>29.17</c:v>
                </c:pt>
                <c:pt idx="103">
                  <c:v>28.53</c:v>
                </c:pt>
                <c:pt idx="104">
                  <c:v>27.73</c:v>
                </c:pt>
                <c:pt idx="105">
                  <c:v>26.87</c:v>
                </c:pt>
                <c:pt idx="106">
                  <c:v>26.93</c:v>
                </c:pt>
                <c:pt idx="107">
                  <c:v>27.4</c:v>
                </c:pt>
                <c:pt idx="108">
                  <c:v>26.8</c:v>
                </c:pt>
                <c:pt idx="109">
                  <c:v>26.67</c:v>
                </c:pt>
                <c:pt idx="110">
                  <c:v>26.03</c:v>
                </c:pt>
                <c:pt idx="111">
                  <c:v>25.9</c:v>
                </c:pt>
                <c:pt idx="112">
                  <c:v>25.63</c:v>
                </c:pt>
                <c:pt idx="113">
                  <c:v>24.8</c:v>
                </c:pt>
                <c:pt idx="114">
                  <c:v>25.57</c:v>
                </c:pt>
                <c:pt idx="115">
                  <c:v>26.33</c:v>
                </c:pt>
                <c:pt idx="116">
                  <c:v>28.4</c:v>
                </c:pt>
                <c:pt idx="117">
                  <c:v>28.13</c:v>
                </c:pt>
                <c:pt idx="118">
                  <c:v>26.97</c:v>
                </c:pt>
                <c:pt idx="119">
                  <c:v>25.8</c:v>
                </c:pt>
                <c:pt idx="120">
                  <c:v>25.4</c:v>
                </c:pt>
                <c:pt idx="121">
                  <c:v>25.3</c:v>
                </c:pt>
                <c:pt idx="122">
                  <c:v>24.7</c:v>
                </c:pt>
                <c:pt idx="123">
                  <c:v>24.4</c:v>
                </c:pt>
                <c:pt idx="124">
                  <c:v>24</c:v>
                </c:pt>
                <c:pt idx="125">
                  <c:v>24.37</c:v>
                </c:pt>
                <c:pt idx="126">
                  <c:v>25.67</c:v>
                </c:pt>
                <c:pt idx="127">
                  <c:v>27.57</c:v>
                </c:pt>
                <c:pt idx="128">
                  <c:v>27.83</c:v>
                </c:pt>
                <c:pt idx="129">
                  <c:v>27.2</c:v>
                </c:pt>
                <c:pt idx="130">
                  <c:v>28.33</c:v>
                </c:pt>
                <c:pt idx="131">
                  <c:v>28.6</c:v>
                </c:pt>
                <c:pt idx="132">
                  <c:v>28.7</c:v>
                </c:pt>
                <c:pt idx="133">
                  <c:v>27.83</c:v>
                </c:pt>
                <c:pt idx="134">
                  <c:v>28</c:v>
                </c:pt>
                <c:pt idx="135">
                  <c:v>29.33</c:v>
                </c:pt>
                <c:pt idx="136">
                  <c:v>30.47</c:v>
                </c:pt>
                <c:pt idx="137">
                  <c:v>29.9</c:v>
                </c:pt>
                <c:pt idx="138">
                  <c:v>29.3</c:v>
                </c:pt>
                <c:pt idx="139">
                  <c:v>28.33</c:v>
                </c:pt>
                <c:pt idx="140">
                  <c:v>28.17</c:v>
                </c:pt>
                <c:pt idx="141">
                  <c:v>27.13</c:v>
                </c:pt>
                <c:pt idx="142">
                  <c:v>26.13</c:v>
                </c:pt>
                <c:pt idx="143">
                  <c:v>25.67</c:v>
                </c:pt>
                <c:pt idx="144">
                  <c:v>26.23</c:v>
                </c:pt>
                <c:pt idx="145">
                  <c:v>27.87</c:v>
                </c:pt>
                <c:pt idx="146">
                  <c:v>29.57</c:v>
                </c:pt>
                <c:pt idx="147">
                  <c:v>30.07</c:v>
                </c:pt>
                <c:pt idx="148">
                  <c:v>29.87</c:v>
                </c:pt>
                <c:pt idx="149">
                  <c:v>29</c:v>
                </c:pt>
                <c:pt idx="150">
                  <c:v>28.43</c:v>
                </c:pt>
                <c:pt idx="151">
                  <c:v>27.77</c:v>
                </c:pt>
                <c:pt idx="152">
                  <c:v>27.5</c:v>
                </c:pt>
                <c:pt idx="153">
                  <c:v>26.8</c:v>
                </c:pt>
                <c:pt idx="154">
                  <c:v>25.93</c:v>
                </c:pt>
                <c:pt idx="155">
                  <c:v>26.23</c:v>
                </c:pt>
                <c:pt idx="156">
                  <c:v>27.2</c:v>
                </c:pt>
                <c:pt idx="157">
                  <c:v>28.5</c:v>
                </c:pt>
                <c:pt idx="158">
                  <c:v>28.63</c:v>
                </c:pt>
                <c:pt idx="159">
                  <c:v>28.37</c:v>
                </c:pt>
                <c:pt idx="160">
                  <c:v>27</c:v>
                </c:pt>
                <c:pt idx="161">
                  <c:v>26.03</c:v>
                </c:pt>
                <c:pt idx="162">
                  <c:v>25.07</c:v>
                </c:pt>
                <c:pt idx="163">
                  <c:v>25.3</c:v>
                </c:pt>
                <c:pt idx="164">
                  <c:v>25.57</c:v>
                </c:pt>
                <c:pt idx="165">
                  <c:v>26.93</c:v>
                </c:pt>
                <c:pt idx="166">
                  <c:v>27.47</c:v>
                </c:pt>
                <c:pt idx="167">
                  <c:v>27.8</c:v>
                </c:pt>
                <c:pt idx="168">
                  <c:v>28.07</c:v>
                </c:pt>
                <c:pt idx="169">
                  <c:v>29.07</c:v>
                </c:pt>
                <c:pt idx="170">
                  <c:v>30.03</c:v>
                </c:pt>
                <c:pt idx="171">
                  <c:v>30.57</c:v>
                </c:pt>
                <c:pt idx="172">
                  <c:v>24.92</c:v>
                </c:pt>
                <c:pt idx="173">
                  <c:v>25.62</c:v>
                </c:pt>
                <c:pt idx="174">
                  <c:v>31.97</c:v>
                </c:pt>
                <c:pt idx="175">
                  <c:v>32.799999999999997</c:v>
                </c:pt>
                <c:pt idx="176">
                  <c:v>32.83</c:v>
                </c:pt>
                <c:pt idx="177">
                  <c:v>32.200000000000003</c:v>
                </c:pt>
                <c:pt idx="178">
                  <c:v>32.5</c:v>
                </c:pt>
                <c:pt idx="179">
                  <c:v>32.130000000000003</c:v>
                </c:pt>
                <c:pt idx="180">
                  <c:v>33.270000000000003</c:v>
                </c:pt>
                <c:pt idx="181">
                  <c:v>33.270000000000003</c:v>
                </c:pt>
                <c:pt idx="182">
                  <c:v>34.200000000000003</c:v>
                </c:pt>
                <c:pt idx="183">
                  <c:v>35.57</c:v>
                </c:pt>
                <c:pt idx="184">
                  <c:v>38.17</c:v>
                </c:pt>
                <c:pt idx="185">
                  <c:v>39.270000000000003</c:v>
                </c:pt>
                <c:pt idx="186">
                  <c:v>40.700000000000003</c:v>
                </c:pt>
                <c:pt idx="187">
                  <c:v>40.4</c:v>
                </c:pt>
                <c:pt idx="188">
                  <c:v>41.03</c:v>
                </c:pt>
                <c:pt idx="189">
                  <c:v>41.53</c:v>
                </c:pt>
                <c:pt idx="190">
                  <c:v>42.5</c:v>
                </c:pt>
                <c:pt idx="191">
                  <c:v>42.53</c:v>
                </c:pt>
                <c:pt idx="192">
                  <c:v>42.33</c:v>
                </c:pt>
                <c:pt idx="193">
                  <c:v>41.17</c:v>
                </c:pt>
                <c:pt idx="194">
                  <c:v>40.53</c:v>
                </c:pt>
                <c:pt idx="195">
                  <c:v>36.630000000000003</c:v>
                </c:pt>
                <c:pt idx="196">
                  <c:v>34.17</c:v>
                </c:pt>
                <c:pt idx="197">
                  <c:v>32.5</c:v>
                </c:pt>
                <c:pt idx="198">
                  <c:v>32.770000000000003</c:v>
                </c:pt>
                <c:pt idx="199">
                  <c:v>33.200000000000003</c:v>
                </c:pt>
                <c:pt idx="200">
                  <c:v>32.799999999999997</c:v>
                </c:pt>
                <c:pt idx="201">
                  <c:v>33.67</c:v>
                </c:pt>
                <c:pt idx="202">
                  <c:v>34.869999999999997</c:v>
                </c:pt>
                <c:pt idx="203">
                  <c:v>35.770000000000003</c:v>
                </c:pt>
                <c:pt idx="204">
                  <c:v>40.81</c:v>
                </c:pt>
                <c:pt idx="205">
                  <c:v>40.61</c:v>
                </c:pt>
                <c:pt idx="206">
                  <c:v>39.61</c:v>
                </c:pt>
                <c:pt idx="207">
                  <c:v>34.97</c:v>
                </c:pt>
                <c:pt idx="208">
                  <c:v>37.43</c:v>
                </c:pt>
                <c:pt idx="209">
                  <c:v>36.869999999999997</c:v>
                </c:pt>
                <c:pt idx="210">
                  <c:v>37.270000000000003</c:v>
                </c:pt>
                <c:pt idx="211">
                  <c:v>38.1</c:v>
                </c:pt>
                <c:pt idx="212">
                  <c:v>38.4</c:v>
                </c:pt>
                <c:pt idx="213">
                  <c:v>37.369999999999997</c:v>
                </c:pt>
                <c:pt idx="214">
                  <c:v>35.07</c:v>
                </c:pt>
                <c:pt idx="215">
                  <c:v>34.229999999999997</c:v>
                </c:pt>
                <c:pt idx="216">
                  <c:v>34.869999999999997</c:v>
                </c:pt>
                <c:pt idx="217">
                  <c:v>35.4</c:v>
                </c:pt>
                <c:pt idx="218">
                  <c:v>35.200000000000003</c:v>
                </c:pt>
                <c:pt idx="219">
                  <c:v>34.53</c:v>
                </c:pt>
                <c:pt idx="220">
                  <c:v>34.07</c:v>
                </c:pt>
                <c:pt idx="221">
                  <c:v>34.299999999999997</c:v>
                </c:pt>
                <c:pt idx="222">
                  <c:v>34.630000000000003</c:v>
                </c:pt>
                <c:pt idx="223">
                  <c:v>35.43</c:v>
                </c:pt>
                <c:pt idx="224">
                  <c:v>35.57</c:v>
                </c:pt>
                <c:pt idx="225">
                  <c:v>35.700000000000003</c:v>
                </c:pt>
                <c:pt idx="226">
                  <c:v>34.700000000000003</c:v>
                </c:pt>
                <c:pt idx="227">
                  <c:v>33.700000000000003</c:v>
                </c:pt>
                <c:pt idx="228">
                  <c:v>32.770000000000003</c:v>
                </c:pt>
                <c:pt idx="229">
                  <c:v>32.700000000000003</c:v>
                </c:pt>
                <c:pt idx="230">
                  <c:v>31.87</c:v>
                </c:pt>
                <c:pt idx="231">
                  <c:v>31.3</c:v>
                </c:pt>
                <c:pt idx="232">
                  <c:v>31.87</c:v>
                </c:pt>
                <c:pt idx="233">
                  <c:v>32.270000000000003</c:v>
                </c:pt>
                <c:pt idx="234">
                  <c:v>32.200000000000003</c:v>
                </c:pt>
                <c:pt idx="235">
                  <c:v>32.799999999999997</c:v>
                </c:pt>
                <c:pt idx="236">
                  <c:v>33.1</c:v>
                </c:pt>
                <c:pt idx="237">
                  <c:v>32.43</c:v>
                </c:pt>
                <c:pt idx="238">
                  <c:v>29.87</c:v>
                </c:pt>
                <c:pt idx="239">
                  <c:v>28.63</c:v>
                </c:pt>
                <c:pt idx="240">
                  <c:v>27.23</c:v>
                </c:pt>
                <c:pt idx="241">
                  <c:v>27.27</c:v>
                </c:pt>
                <c:pt idx="242">
                  <c:v>26.33</c:v>
                </c:pt>
                <c:pt idx="243">
                  <c:v>26.63</c:v>
                </c:pt>
                <c:pt idx="244">
                  <c:v>25.37</c:v>
                </c:pt>
                <c:pt idx="245">
                  <c:v>25.97</c:v>
                </c:pt>
                <c:pt idx="246">
                  <c:v>27.63</c:v>
                </c:pt>
                <c:pt idx="247">
                  <c:v>27.87</c:v>
                </c:pt>
                <c:pt idx="248">
                  <c:v>27.93</c:v>
                </c:pt>
                <c:pt idx="249">
                  <c:v>27.1</c:v>
                </c:pt>
                <c:pt idx="250">
                  <c:v>27.63</c:v>
                </c:pt>
                <c:pt idx="251">
                  <c:v>27.23</c:v>
                </c:pt>
                <c:pt idx="252">
                  <c:v>26.17</c:v>
                </c:pt>
                <c:pt idx="253">
                  <c:v>24.33</c:v>
                </c:pt>
                <c:pt idx="254">
                  <c:v>22.9</c:v>
                </c:pt>
                <c:pt idx="255">
                  <c:v>24.1</c:v>
                </c:pt>
                <c:pt idx="256">
                  <c:v>25.17</c:v>
                </c:pt>
                <c:pt idx="257">
                  <c:v>26.13</c:v>
                </c:pt>
                <c:pt idx="258">
                  <c:v>25.43</c:v>
                </c:pt>
                <c:pt idx="259">
                  <c:v>24.93</c:v>
                </c:pt>
                <c:pt idx="260">
                  <c:v>24.77</c:v>
                </c:pt>
                <c:pt idx="261">
                  <c:v>24.83</c:v>
                </c:pt>
                <c:pt idx="262">
                  <c:v>24.9</c:v>
                </c:pt>
                <c:pt idx="263">
                  <c:v>24.63</c:v>
                </c:pt>
                <c:pt idx="264">
                  <c:v>25.1</c:v>
                </c:pt>
                <c:pt idx="265">
                  <c:v>24.73</c:v>
                </c:pt>
                <c:pt idx="266">
                  <c:v>26.83</c:v>
                </c:pt>
                <c:pt idx="267">
                  <c:v>25.57</c:v>
                </c:pt>
                <c:pt idx="268">
                  <c:v>27.03</c:v>
                </c:pt>
                <c:pt idx="269">
                  <c:v>25.67</c:v>
                </c:pt>
                <c:pt idx="270">
                  <c:v>26</c:v>
                </c:pt>
                <c:pt idx="271">
                  <c:v>25.63</c:v>
                </c:pt>
                <c:pt idx="272">
                  <c:v>25.13</c:v>
                </c:pt>
                <c:pt idx="273">
                  <c:v>23.23</c:v>
                </c:pt>
                <c:pt idx="274">
                  <c:v>21.5</c:v>
                </c:pt>
                <c:pt idx="275">
                  <c:v>22.83</c:v>
                </c:pt>
                <c:pt idx="276">
                  <c:v>23.6</c:v>
                </c:pt>
                <c:pt idx="277">
                  <c:v>24.8</c:v>
                </c:pt>
                <c:pt idx="278">
                  <c:v>22.87</c:v>
                </c:pt>
                <c:pt idx="279">
                  <c:v>21.9</c:v>
                </c:pt>
                <c:pt idx="280">
                  <c:v>20.67</c:v>
                </c:pt>
                <c:pt idx="281">
                  <c:v>19.13</c:v>
                </c:pt>
                <c:pt idx="282">
                  <c:v>20.13</c:v>
                </c:pt>
                <c:pt idx="283">
                  <c:v>19.77</c:v>
                </c:pt>
                <c:pt idx="284">
                  <c:v>20.73</c:v>
                </c:pt>
                <c:pt idx="285">
                  <c:v>20.3</c:v>
                </c:pt>
                <c:pt idx="286">
                  <c:v>20.7</c:v>
                </c:pt>
                <c:pt idx="287">
                  <c:v>22.43</c:v>
                </c:pt>
                <c:pt idx="288">
                  <c:v>23.9</c:v>
                </c:pt>
                <c:pt idx="289">
                  <c:v>26.4</c:v>
                </c:pt>
                <c:pt idx="290">
                  <c:v>24.23</c:v>
                </c:pt>
                <c:pt idx="291">
                  <c:v>22.83</c:v>
                </c:pt>
                <c:pt idx="292">
                  <c:v>22.67</c:v>
                </c:pt>
                <c:pt idx="293">
                  <c:v>23.93</c:v>
                </c:pt>
                <c:pt idx="294">
                  <c:v>24.63</c:v>
                </c:pt>
                <c:pt idx="295">
                  <c:v>22.73</c:v>
                </c:pt>
                <c:pt idx="296">
                  <c:v>21.77</c:v>
                </c:pt>
                <c:pt idx="297">
                  <c:v>21.4</c:v>
                </c:pt>
                <c:pt idx="298">
                  <c:v>25.4</c:v>
                </c:pt>
                <c:pt idx="299">
                  <c:v>25.07</c:v>
                </c:pt>
                <c:pt idx="300">
                  <c:v>28.8</c:v>
                </c:pt>
                <c:pt idx="301">
                  <c:v>29.66</c:v>
                </c:pt>
                <c:pt idx="302">
                  <c:v>28.26</c:v>
                </c:pt>
                <c:pt idx="303">
                  <c:v>28.26</c:v>
                </c:pt>
                <c:pt idx="304">
                  <c:v>28.16</c:v>
                </c:pt>
                <c:pt idx="305">
                  <c:v>25.76</c:v>
                </c:pt>
                <c:pt idx="306">
                  <c:v>19.059999999999999</c:v>
                </c:pt>
                <c:pt idx="307">
                  <c:v>21.96</c:v>
                </c:pt>
                <c:pt idx="308">
                  <c:v>21.96</c:v>
                </c:pt>
                <c:pt idx="309">
                  <c:v>22.96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F36-4B76-97AA-D9AFFAEC36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08499600"/>
        <c:axId val="608495024"/>
      </c:scatterChart>
      <c:scatterChart>
        <c:scatterStyle val="lineMarker"/>
        <c:varyColors val="0"/>
        <c:ser>
          <c:idx val="1"/>
          <c:order val="1"/>
          <c:tx>
            <c:v>Days from start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'MU alignment'!$A$9:$A$318</c:f>
              <c:numCache>
                <c:formatCode>General</c:formatCode>
                <c:ptCount val="310"/>
                <c:pt idx="0">
                  <c:v>-82</c:v>
                </c:pt>
                <c:pt idx="1">
                  <c:v>-81</c:v>
                </c:pt>
                <c:pt idx="2">
                  <c:v>-80</c:v>
                </c:pt>
                <c:pt idx="3">
                  <c:v>-79</c:v>
                </c:pt>
                <c:pt idx="4">
                  <c:v>-78</c:v>
                </c:pt>
                <c:pt idx="5">
                  <c:v>-77</c:v>
                </c:pt>
                <c:pt idx="6">
                  <c:v>-76</c:v>
                </c:pt>
                <c:pt idx="7">
                  <c:v>-75</c:v>
                </c:pt>
                <c:pt idx="8">
                  <c:v>-74</c:v>
                </c:pt>
                <c:pt idx="9">
                  <c:v>-73</c:v>
                </c:pt>
                <c:pt idx="10">
                  <c:v>-72</c:v>
                </c:pt>
                <c:pt idx="11">
                  <c:v>-71</c:v>
                </c:pt>
                <c:pt idx="12">
                  <c:v>-70</c:v>
                </c:pt>
                <c:pt idx="13">
                  <c:v>-69</c:v>
                </c:pt>
                <c:pt idx="14">
                  <c:v>-68</c:v>
                </c:pt>
                <c:pt idx="15">
                  <c:v>-67</c:v>
                </c:pt>
                <c:pt idx="16">
                  <c:v>-66</c:v>
                </c:pt>
                <c:pt idx="17">
                  <c:v>-65</c:v>
                </c:pt>
                <c:pt idx="18">
                  <c:v>-64</c:v>
                </c:pt>
                <c:pt idx="19">
                  <c:v>-63</c:v>
                </c:pt>
                <c:pt idx="20">
                  <c:v>-62</c:v>
                </c:pt>
                <c:pt idx="21">
                  <c:v>-61</c:v>
                </c:pt>
                <c:pt idx="22">
                  <c:v>-60</c:v>
                </c:pt>
                <c:pt idx="23">
                  <c:v>-59</c:v>
                </c:pt>
                <c:pt idx="24">
                  <c:v>-58</c:v>
                </c:pt>
                <c:pt idx="25">
                  <c:v>-57</c:v>
                </c:pt>
                <c:pt idx="26">
                  <c:v>-56</c:v>
                </c:pt>
                <c:pt idx="27">
                  <c:v>-55</c:v>
                </c:pt>
                <c:pt idx="28">
                  <c:v>-54</c:v>
                </c:pt>
                <c:pt idx="29">
                  <c:v>-53</c:v>
                </c:pt>
                <c:pt idx="30">
                  <c:v>-52</c:v>
                </c:pt>
                <c:pt idx="31">
                  <c:v>-51</c:v>
                </c:pt>
                <c:pt idx="32">
                  <c:v>-50</c:v>
                </c:pt>
                <c:pt idx="33">
                  <c:v>-49</c:v>
                </c:pt>
                <c:pt idx="34">
                  <c:v>-48</c:v>
                </c:pt>
                <c:pt idx="35">
                  <c:v>-47</c:v>
                </c:pt>
                <c:pt idx="36">
                  <c:v>-46</c:v>
                </c:pt>
                <c:pt idx="37">
                  <c:v>-45</c:v>
                </c:pt>
                <c:pt idx="38">
                  <c:v>-44</c:v>
                </c:pt>
                <c:pt idx="39">
                  <c:v>-43</c:v>
                </c:pt>
                <c:pt idx="40">
                  <c:v>-42</c:v>
                </c:pt>
                <c:pt idx="41">
                  <c:v>-41</c:v>
                </c:pt>
                <c:pt idx="42">
                  <c:v>-40</c:v>
                </c:pt>
                <c:pt idx="43">
                  <c:v>-39</c:v>
                </c:pt>
                <c:pt idx="44">
                  <c:v>-38</c:v>
                </c:pt>
                <c:pt idx="45">
                  <c:v>-37</c:v>
                </c:pt>
                <c:pt idx="46">
                  <c:v>-36</c:v>
                </c:pt>
                <c:pt idx="47">
                  <c:v>-35</c:v>
                </c:pt>
                <c:pt idx="48">
                  <c:v>-34</c:v>
                </c:pt>
                <c:pt idx="49">
                  <c:v>-33</c:v>
                </c:pt>
                <c:pt idx="50">
                  <c:v>-32</c:v>
                </c:pt>
                <c:pt idx="51">
                  <c:v>-31</c:v>
                </c:pt>
                <c:pt idx="52">
                  <c:v>-30</c:v>
                </c:pt>
                <c:pt idx="53">
                  <c:v>-29</c:v>
                </c:pt>
                <c:pt idx="54">
                  <c:v>-28</c:v>
                </c:pt>
                <c:pt idx="55">
                  <c:v>-27</c:v>
                </c:pt>
                <c:pt idx="56">
                  <c:v>-26</c:v>
                </c:pt>
                <c:pt idx="57">
                  <c:v>-25</c:v>
                </c:pt>
                <c:pt idx="58">
                  <c:v>-24</c:v>
                </c:pt>
                <c:pt idx="59">
                  <c:v>-23</c:v>
                </c:pt>
                <c:pt idx="60">
                  <c:v>-22</c:v>
                </c:pt>
                <c:pt idx="61">
                  <c:v>-21</c:v>
                </c:pt>
                <c:pt idx="62">
                  <c:v>-20</c:v>
                </c:pt>
                <c:pt idx="63">
                  <c:v>-19</c:v>
                </c:pt>
                <c:pt idx="64">
                  <c:v>-18</c:v>
                </c:pt>
                <c:pt idx="65">
                  <c:v>-17</c:v>
                </c:pt>
                <c:pt idx="66">
                  <c:v>-16</c:v>
                </c:pt>
                <c:pt idx="67">
                  <c:v>-15</c:v>
                </c:pt>
                <c:pt idx="68">
                  <c:v>-14</c:v>
                </c:pt>
                <c:pt idx="69">
                  <c:v>-13</c:v>
                </c:pt>
                <c:pt idx="70">
                  <c:v>-12</c:v>
                </c:pt>
                <c:pt idx="71">
                  <c:v>-11</c:v>
                </c:pt>
                <c:pt idx="72">
                  <c:v>-10</c:v>
                </c:pt>
                <c:pt idx="73">
                  <c:v>-9</c:v>
                </c:pt>
                <c:pt idx="74">
                  <c:v>-8</c:v>
                </c:pt>
                <c:pt idx="75">
                  <c:v>-7</c:v>
                </c:pt>
                <c:pt idx="76">
                  <c:v>-6</c:v>
                </c:pt>
                <c:pt idx="77">
                  <c:v>-5</c:v>
                </c:pt>
                <c:pt idx="78">
                  <c:v>-4</c:v>
                </c:pt>
                <c:pt idx="79">
                  <c:v>-3</c:v>
                </c:pt>
                <c:pt idx="80">
                  <c:v>-2</c:v>
                </c:pt>
                <c:pt idx="81">
                  <c:v>-1</c:v>
                </c:pt>
                <c:pt idx="82">
                  <c:v>0</c:v>
                </c:pt>
                <c:pt idx="83">
                  <c:v>1</c:v>
                </c:pt>
                <c:pt idx="84">
                  <c:v>2</c:v>
                </c:pt>
                <c:pt idx="85">
                  <c:v>3</c:v>
                </c:pt>
                <c:pt idx="86">
                  <c:v>4</c:v>
                </c:pt>
                <c:pt idx="87">
                  <c:v>5</c:v>
                </c:pt>
                <c:pt idx="88">
                  <c:v>6</c:v>
                </c:pt>
                <c:pt idx="89">
                  <c:v>7</c:v>
                </c:pt>
                <c:pt idx="90">
                  <c:v>8</c:v>
                </c:pt>
                <c:pt idx="91">
                  <c:v>9</c:v>
                </c:pt>
                <c:pt idx="92">
                  <c:v>10</c:v>
                </c:pt>
                <c:pt idx="93">
                  <c:v>11</c:v>
                </c:pt>
                <c:pt idx="94">
                  <c:v>12</c:v>
                </c:pt>
                <c:pt idx="95">
                  <c:v>13</c:v>
                </c:pt>
                <c:pt idx="96">
                  <c:v>14</c:v>
                </c:pt>
                <c:pt idx="97">
                  <c:v>15</c:v>
                </c:pt>
                <c:pt idx="98">
                  <c:v>16</c:v>
                </c:pt>
                <c:pt idx="99">
                  <c:v>17</c:v>
                </c:pt>
                <c:pt idx="100">
                  <c:v>18</c:v>
                </c:pt>
                <c:pt idx="101">
                  <c:v>19</c:v>
                </c:pt>
                <c:pt idx="102">
                  <c:v>20</c:v>
                </c:pt>
                <c:pt idx="103">
                  <c:v>21</c:v>
                </c:pt>
                <c:pt idx="104">
                  <c:v>22</c:v>
                </c:pt>
                <c:pt idx="105">
                  <c:v>23</c:v>
                </c:pt>
                <c:pt idx="106">
                  <c:v>24</c:v>
                </c:pt>
                <c:pt idx="107">
                  <c:v>25</c:v>
                </c:pt>
                <c:pt idx="108">
                  <c:v>26</c:v>
                </c:pt>
                <c:pt idx="109">
                  <c:v>27</c:v>
                </c:pt>
                <c:pt idx="110">
                  <c:v>28</c:v>
                </c:pt>
                <c:pt idx="111">
                  <c:v>29</c:v>
                </c:pt>
                <c:pt idx="112">
                  <c:v>30</c:v>
                </c:pt>
                <c:pt idx="113">
                  <c:v>31</c:v>
                </c:pt>
                <c:pt idx="114">
                  <c:v>32</c:v>
                </c:pt>
                <c:pt idx="115">
                  <c:v>33</c:v>
                </c:pt>
                <c:pt idx="116">
                  <c:v>34</c:v>
                </c:pt>
                <c:pt idx="117">
                  <c:v>35</c:v>
                </c:pt>
                <c:pt idx="118">
                  <c:v>36</c:v>
                </c:pt>
                <c:pt idx="119">
                  <c:v>37</c:v>
                </c:pt>
                <c:pt idx="120">
                  <c:v>38</c:v>
                </c:pt>
                <c:pt idx="121">
                  <c:v>39</c:v>
                </c:pt>
                <c:pt idx="122">
                  <c:v>40</c:v>
                </c:pt>
                <c:pt idx="123">
                  <c:v>41</c:v>
                </c:pt>
                <c:pt idx="124">
                  <c:v>42</c:v>
                </c:pt>
                <c:pt idx="125">
                  <c:v>43</c:v>
                </c:pt>
                <c:pt idx="126">
                  <c:v>44</c:v>
                </c:pt>
                <c:pt idx="127">
                  <c:v>45</c:v>
                </c:pt>
                <c:pt idx="128">
                  <c:v>46</c:v>
                </c:pt>
                <c:pt idx="129">
                  <c:v>47</c:v>
                </c:pt>
                <c:pt idx="130">
                  <c:v>48</c:v>
                </c:pt>
                <c:pt idx="131">
                  <c:v>49</c:v>
                </c:pt>
                <c:pt idx="132">
                  <c:v>50</c:v>
                </c:pt>
                <c:pt idx="133">
                  <c:v>51</c:v>
                </c:pt>
                <c:pt idx="134">
                  <c:v>52</c:v>
                </c:pt>
                <c:pt idx="135">
                  <c:v>53</c:v>
                </c:pt>
                <c:pt idx="136">
                  <c:v>54</c:v>
                </c:pt>
                <c:pt idx="137">
                  <c:v>55</c:v>
                </c:pt>
                <c:pt idx="138">
                  <c:v>56</c:v>
                </c:pt>
                <c:pt idx="139">
                  <c:v>57</c:v>
                </c:pt>
                <c:pt idx="140">
                  <c:v>58</c:v>
                </c:pt>
                <c:pt idx="141">
                  <c:v>59</c:v>
                </c:pt>
                <c:pt idx="142">
                  <c:v>60</c:v>
                </c:pt>
                <c:pt idx="143">
                  <c:v>61</c:v>
                </c:pt>
                <c:pt idx="144">
                  <c:v>62</c:v>
                </c:pt>
                <c:pt idx="145">
                  <c:v>63</c:v>
                </c:pt>
                <c:pt idx="146">
                  <c:v>64</c:v>
                </c:pt>
                <c:pt idx="147">
                  <c:v>65</c:v>
                </c:pt>
                <c:pt idx="148">
                  <c:v>66</c:v>
                </c:pt>
                <c:pt idx="149">
                  <c:v>67</c:v>
                </c:pt>
                <c:pt idx="150">
                  <c:v>68</c:v>
                </c:pt>
                <c:pt idx="151">
                  <c:v>69</c:v>
                </c:pt>
                <c:pt idx="152">
                  <c:v>70</c:v>
                </c:pt>
                <c:pt idx="153">
                  <c:v>71</c:v>
                </c:pt>
                <c:pt idx="154">
                  <c:v>72</c:v>
                </c:pt>
                <c:pt idx="155">
                  <c:v>73</c:v>
                </c:pt>
                <c:pt idx="156">
                  <c:v>74</c:v>
                </c:pt>
                <c:pt idx="157">
                  <c:v>75</c:v>
                </c:pt>
                <c:pt idx="158">
                  <c:v>76</c:v>
                </c:pt>
                <c:pt idx="159">
                  <c:v>77</c:v>
                </c:pt>
                <c:pt idx="160">
                  <c:v>78</c:v>
                </c:pt>
                <c:pt idx="161">
                  <c:v>79</c:v>
                </c:pt>
                <c:pt idx="162">
                  <c:v>80</c:v>
                </c:pt>
                <c:pt idx="163">
                  <c:v>81</c:v>
                </c:pt>
                <c:pt idx="164">
                  <c:v>82</c:v>
                </c:pt>
                <c:pt idx="165">
                  <c:v>83</c:v>
                </c:pt>
                <c:pt idx="166">
                  <c:v>84</c:v>
                </c:pt>
                <c:pt idx="167">
                  <c:v>85</c:v>
                </c:pt>
                <c:pt idx="168">
                  <c:v>86</c:v>
                </c:pt>
                <c:pt idx="169">
                  <c:v>87</c:v>
                </c:pt>
                <c:pt idx="170">
                  <c:v>88</c:v>
                </c:pt>
                <c:pt idx="171">
                  <c:v>89</c:v>
                </c:pt>
                <c:pt idx="172">
                  <c:v>90</c:v>
                </c:pt>
                <c:pt idx="173">
                  <c:v>91</c:v>
                </c:pt>
                <c:pt idx="174">
                  <c:v>92</c:v>
                </c:pt>
                <c:pt idx="175">
                  <c:v>93</c:v>
                </c:pt>
                <c:pt idx="176">
                  <c:v>94</c:v>
                </c:pt>
                <c:pt idx="177">
                  <c:v>95</c:v>
                </c:pt>
                <c:pt idx="178">
                  <c:v>96</c:v>
                </c:pt>
                <c:pt idx="179">
                  <c:v>97</c:v>
                </c:pt>
                <c:pt idx="180">
                  <c:v>98</c:v>
                </c:pt>
                <c:pt idx="181">
                  <c:v>99</c:v>
                </c:pt>
                <c:pt idx="182">
                  <c:v>100</c:v>
                </c:pt>
                <c:pt idx="183">
                  <c:v>101</c:v>
                </c:pt>
                <c:pt idx="184">
                  <c:v>102</c:v>
                </c:pt>
                <c:pt idx="185">
                  <c:v>103</c:v>
                </c:pt>
                <c:pt idx="186">
                  <c:v>104</c:v>
                </c:pt>
                <c:pt idx="187">
                  <c:v>105</c:v>
                </c:pt>
                <c:pt idx="188">
                  <c:v>106</c:v>
                </c:pt>
                <c:pt idx="189">
                  <c:v>107</c:v>
                </c:pt>
                <c:pt idx="190">
                  <c:v>108</c:v>
                </c:pt>
                <c:pt idx="191">
                  <c:v>109</c:v>
                </c:pt>
                <c:pt idx="192">
                  <c:v>110</c:v>
                </c:pt>
                <c:pt idx="193">
                  <c:v>111</c:v>
                </c:pt>
                <c:pt idx="194">
                  <c:v>112</c:v>
                </c:pt>
                <c:pt idx="195">
                  <c:v>113</c:v>
                </c:pt>
                <c:pt idx="196">
                  <c:v>114</c:v>
                </c:pt>
                <c:pt idx="197">
                  <c:v>115</c:v>
                </c:pt>
                <c:pt idx="198">
                  <c:v>116</c:v>
                </c:pt>
                <c:pt idx="199">
                  <c:v>117</c:v>
                </c:pt>
                <c:pt idx="200">
                  <c:v>118</c:v>
                </c:pt>
                <c:pt idx="201">
                  <c:v>119</c:v>
                </c:pt>
                <c:pt idx="202">
                  <c:v>120</c:v>
                </c:pt>
                <c:pt idx="203">
                  <c:v>121</c:v>
                </c:pt>
                <c:pt idx="204">
                  <c:v>122</c:v>
                </c:pt>
                <c:pt idx="205">
                  <c:v>123</c:v>
                </c:pt>
                <c:pt idx="206">
                  <c:v>124</c:v>
                </c:pt>
                <c:pt idx="207">
                  <c:v>125</c:v>
                </c:pt>
                <c:pt idx="208">
                  <c:v>126</c:v>
                </c:pt>
                <c:pt idx="209">
                  <c:v>127</c:v>
                </c:pt>
                <c:pt idx="210">
                  <c:v>128</c:v>
                </c:pt>
                <c:pt idx="211">
                  <c:v>129</c:v>
                </c:pt>
                <c:pt idx="212">
                  <c:v>130</c:v>
                </c:pt>
                <c:pt idx="213">
                  <c:v>131</c:v>
                </c:pt>
                <c:pt idx="214">
                  <c:v>132</c:v>
                </c:pt>
                <c:pt idx="215">
                  <c:v>133</c:v>
                </c:pt>
                <c:pt idx="216">
                  <c:v>134</c:v>
                </c:pt>
                <c:pt idx="217">
                  <c:v>135</c:v>
                </c:pt>
                <c:pt idx="218">
                  <c:v>136</c:v>
                </c:pt>
                <c:pt idx="219">
                  <c:v>137</c:v>
                </c:pt>
                <c:pt idx="220">
                  <c:v>138</c:v>
                </c:pt>
                <c:pt idx="221">
                  <c:v>139</c:v>
                </c:pt>
                <c:pt idx="222">
                  <c:v>140</c:v>
                </c:pt>
                <c:pt idx="223">
                  <c:v>141</c:v>
                </c:pt>
                <c:pt idx="224">
                  <c:v>142</c:v>
                </c:pt>
                <c:pt idx="225">
                  <c:v>143</c:v>
                </c:pt>
                <c:pt idx="226">
                  <c:v>144</c:v>
                </c:pt>
                <c:pt idx="227">
                  <c:v>145</c:v>
                </c:pt>
                <c:pt idx="228">
                  <c:v>146</c:v>
                </c:pt>
                <c:pt idx="229">
                  <c:v>147</c:v>
                </c:pt>
                <c:pt idx="230">
                  <c:v>148</c:v>
                </c:pt>
                <c:pt idx="231">
                  <c:v>149</c:v>
                </c:pt>
                <c:pt idx="232">
                  <c:v>150</c:v>
                </c:pt>
                <c:pt idx="233">
                  <c:v>151</c:v>
                </c:pt>
                <c:pt idx="234">
                  <c:v>152</c:v>
                </c:pt>
                <c:pt idx="235">
                  <c:v>153</c:v>
                </c:pt>
                <c:pt idx="236">
                  <c:v>154</c:v>
                </c:pt>
                <c:pt idx="237">
                  <c:v>155</c:v>
                </c:pt>
                <c:pt idx="238">
                  <c:v>156</c:v>
                </c:pt>
                <c:pt idx="239">
                  <c:v>157</c:v>
                </c:pt>
                <c:pt idx="240">
                  <c:v>158</c:v>
                </c:pt>
                <c:pt idx="241">
                  <c:v>159</c:v>
                </c:pt>
                <c:pt idx="242">
                  <c:v>160</c:v>
                </c:pt>
                <c:pt idx="243">
                  <c:v>161</c:v>
                </c:pt>
                <c:pt idx="244">
                  <c:v>162</c:v>
                </c:pt>
                <c:pt idx="245">
                  <c:v>163</c:v>
                </c:pt>
                <c:pt idx="246">
                  <c:v>164</c:v>
                </c:pt>
                <c:pt idx="247">
                  <c:v>165</c:v>
                </c:pt>
                <c:pt idx="248">
                  <c:v>166</c:v>
                </c:pt>
                <c:pt idx="249">
                  <c:v>167</c:v>
                </c:pt>
                <c:pt idx="250">
                  <c:v>168</c:v>
                </c:pt>
                <c:pt idx="251">
                  <c:v>169</c:v>
                </c:pt>
                <c:pt idx="252">
                  <c:v>170</c:v>
                </c:pt>
                <c:pt idx="253">
                  <c:v>171</c:v>
                </c:pt>
                <c:pt idx="254">
                  <c:v>172</c:v>
                </c:pt>
                <c:pt idx="255">
                  <c:v>173</c:v>
                </c:pt>
                <c:pt idx="256">
                  <c:v>174</c:v>
                </c:pt>
                <c:pt idx="257">
                  <c:v>175</c:v>
                </c:pt>
                <c:pt idx="258">
                  <c:v>176</c:v>
                </c:pt>
                <c:pt idx="259">
                  <c:v>177</c:v>
                </c:pt>
                <c:pt idx="260">
                  <c:v>178</c:v>
                </c:pt>
                <c:pt idx="261">
                  <c:v>179</c:v>
                </c:pt>
                <c:pt idx="262">
                  <c:v>180</c:v>
                </c:pt>
                <c:pt idx="263">
                  <c:v>181</c:v>
                </c:pt>
                <c:pt idx="264">
                  <c:v>182</c:v>
                </c:pt>
                <c:pt idx="265">
                  <c:v>183</c:v>
                </c:pt>
                <c:pt idx="266">
                  <c:v>184</c:v>
                </c:pt>
                <c:pt idx="267">
                  <c:v>185</c:v>
                </c:pt>
                <c:pt idx="268">
                  <c:v>186</c:v>
                </c:pt>
                <c:pt idx="269">
                  <c:v>187</c:v>
                </c:pt>
                <c:pt idx="270">
                  <c:v>188</c:v>
                </c:pt>
                <c:pt idx="271">
                  <c:v>189</c:v>
                </c:pt>
                <c:pt idx="272">
                  <c:v>190</c:v>
                </c:pt>
                <c:pt idx="273">
                  <c:v>191</c:v>
                </c:pt>
                <c:pt idx="274">
                  <c:v>192</c:v>
                </c:pt>
                <c:pt idx="275">
                  <c:v>193</c:v>
                </c:pt>
                <c:pt idx="276">
                  <c:v>194</c:v>
                </c:pt>
                <c:pt idx="277">
                  <c:v>195</c:v>
                </c:pt>
                <c:pt idx="278">
                  <c:v>196</c:v>
                </c:pt>
                <c:pt idx="279">
                  <c:v>197</c:v>
                </c:pt>
                <c:pt idx="280">
                  <c:v>198</c:v>
                </c:pt>
                <c:pt idx="281">
                  <c:v>199</c:v>
                </c:pt>
                <c:pt idx="282">
                  <c:v>200</c:v>
                </c:pt>
                <c:pt idx="283">
                  <c:v>201</c:v>
                </c:pt>
                <c:pt idx="284">
                  <c:v>202</c:v>
                </c:pt>
                <c:pt idx="285">
                  <c:v>203</c:v>
                </c:pt>
                <c:pt idx="286">
                  <c:v>204</c:v>
                </c:pt>
                <c:pt idx="287">
                  <c:v>205</c:v>
                </c:pt>
                <c:pt idx="288">
                  <c:v>206</c:v>
                </c:pt>
                <c:pt idx="289">
                  <c:v>207</c:v>
                </c:pt>
                <c:pt idx="290">
                  <c:v>208</c:v>
                </c:pt>
                <c:pt idx="291">
                  <c:v>209</c:v>
                </c:pt>
                <c:pt idx="292">
                  <c:v>210</c:v>
                </c:pt>
                <c:pt idx="293">
                  <c:v>211</c:v>
                </c:pt>
                <c:pt idx="294">
                  <c:v>212</c:v>
                </c:pt>
                <c:pt idx="295">
                  <c:v>213</c:v>
                </c:pt>
                <c:pt idx="296">
                  <c:v>214</c:v>
                </c:pt>
                <c:pt idx="297">
                  <c:v>215</c:v>
                </c:pt>
                <c:pt idx="298">
                  <c:v>216</c:v>
                </c:pt>
                <c:pt idx="299">
                  <c:v>217</c:v>
                </c:pt>
                <c:pt idx="300">
                  <c:v>218</c:v>
                </c:pt>
                <c:pt idx="301">
                  <c:v>219</c:v>
                </c:pt>
                <c:pt idx="302">
                  <c:v>220</c:v>
                </c:pt>
                <c:pt idx="303">
                  <c:v>221</c:v>
                </c:pt>
                <c:pt idx="304">
                  <c:v>222</c:v>
                </c:pt>
                <c:pt idx="305">
                  <c:v>223</c:v>
                </c:pt>
                <c:pt idx="306">
                  <c:v>224</c:v>
                </c:pt>
                <c:pt idx="307">
                  <c:v>225</c:v>
                </c:pt>
                <c:pt idx="308">
                  <c:v>226</c:v>
                </c:pt>
                <c:pt idx="309">
                  <c:v>227</c:v>
                </c:pt>
              </c:numCache>
            </c:numRef>
          </c:xVal>
          <c:yVal>
            <c:numRef>
              <c:f>'MU alignment'!$C$9:$C$318</c:f>
              <c:numCache>
                <c:formatCode>General</c:formatCode>
                <c:ptCount val="310"/>
                <c:pt idx="0">
                  <c:v>16.86</c:v>
                </c:pt>
                <c:pt idx="1">
                  <c:v>16.86</c:v>
                </c:pt>
                <c:pt idx="2">
                  <c:v>15.83</c:v>
                </c:pt>
                <c:pt idx="3">
                  <c:v>15.83</c:v>
                </c:pt>
                <c:pt idx="4">
                  <c:v>15.07</c:v>
                </c:pt>
                <c:pt idx="5">
                  <c:v>15.07</c:v>
                </c:pt>
                <c:pt idx="6">
                  <c:v>15.17</c:v>
                </c:pt>
                <c:pt idx="7">
                  <c:v>15.27</c:v>
                </c:pt>
                <c:pt idx="8">
                  <c:v>15.6</c:v>
                </c:pt>
                <c:pt idx="9">
                  <c:v>15.5</c:v>
                </c:pt>
                <c:pt idx="10">
                  <c:v>16.53</c:v>
                </c:pt>
                <c:pt idx="11">
                  <c:v>16.53</c:v>
                </c:pt>
                <c:pt idx="12">
                  <c:v>16.37</c:v>
                </c:pt>
                <c:pt idx="13">
                  <c:v>16.37</c:v>
                </c:pt>
                <c:pt idx="14">
                  <c:v>16.07</c:v>
                </c:pt>
                <c:pt idx="15">
                  <c:v>16.07</c:v>
                </c:pt>
                <c:pt idx="16">
                  <c:v>15.07</c:v>
                </c:pt>
                <c:pt idx="17">
                  <c:v>14.03</c:v>
                </c:pt>
                <c:pt idx="18">
                  <c:v>13.13</c:v>
                </c:pt>
                <c:pt idx="19">
                  <c:v>13.77</c:v>
                </c:pt>
                <c:pt idx="20">
                  <c:v>14.23</c:v>
                </c:pt>
                <c:pt idx="21">
                  <c:v>14.33</c:v>
                </c:pt>
                <c:pt idx="22">
                  <c:v>15.27</c:v>
                </c:pt>
                <c:pt idx="23">
                  <c:v>14.1</c:v>
                </c:pt>
                <c:pt idx="24">
                  <c:v>15.17</c:v>
                </c:pt>
                <c:pt idx="25">
                  <c:v>16.170000000000002</c:v>
                </c:pt>
                <c:pt idx="26">
                  <c:v>17.3</c:v>
                </c:pt>
                <c:pt idx="27">
                  <c:v>17.47</c:v>
                </c:pt>
                <c:pt idx="28">
                  <c:v>17.100000000000001</c:v>
                </c:pt>
                <c:pt idx="29">
                  <c:v>17.53</c:v>
                </c:pt>
                <c:pt idx="30">
                  <c:v>19.13</c:v>
                </c:pt>
                <c:pt idx="31">
                  <c:v>19.23</c:v>
                </c:pt>
                <c:pt idx="32">
                  <c:v>20.77</c:v>
                </c:pt>
                <c:pt idx="33">
                  <c:v>20.03</c:v>
                </c:pt>
                <c:pt idx="34">
                  <c:v>19.829999999999998</c:v>
                </c:pt>
                <c:pt idx="35">
                  <c:v>18.77</c:v>
                </c:pt>
                <c:pt idx="36">
                  <c:v>18.7</c:v>
                </c:pt>
                <c:pt idx="37">
                  <c:v>18.63</c:v>
                </c:pt>
                <c:pt idx="38">
                  <c:v>19.7</c:v>
                </c:pt>
                <c:pt idx="39">
                  <c:v>20</c:v>
                </c:pt>
                <c:pt idx="40">
                  <c:v>21</c:v>
                </c:pt>
                <c:pt idx="41">
                  <c:v>22</c:v>
                </c:pt>
                <c:pt idx="42">
                  <c:v>23.47</c:v>
                </c:pt>
                <c:pt idx="43">
                  <c:v>23.13</c:v>
                </c:pt>
                <c:pt idx="44">
                  <c:v>22.63</c:v>
                </c:pt>
                <c:pt idx="45">
                  <c:v>22.8</c:v>
                </c:pt>
                <c:pt idx="46">
                  <c:v>22.6</c:v>
                </c:pt>
                <c:pt idx="47">
                  <c:v>21.53</c:v>
                </c:pt>
                <c:pt idx="48">
                  <c:v>21.8</c:v>
                </c:pt>
                <c:pt idx="49">
                  <c:v>23.8</c:v>
                </c:pt>
                <c:pt idx="50">
                  <c:v>26.27</c:v>
                </c:pt>
                <c:pt idx="51">
                  <c:v>26.73</c:v>
                </c:pt>
                <c:pt idx="52">
                  <c:v>26.9</c:v>
                </c:pt>
                <c:pt idx="53">
                  <c:v>27.17</c:v>
                </c:pt>
                <c:pt idx="54">
                  <c:v>27.27</c:v>
                </c:pt>
                <c:pt idx="55">
                  <c:v>27</c:v>
                </c:pt>
                <c:pt idx="56">
                  <c:v>25.4</c:v>
                </c:pt>
                <c:pt idx="57">
                  <c:v>25.13</c:v>
                </c:pt>
                <c:pt idx="58">
                  <c:v>24.53</c:v>
                </c:pt>
                <c:pt idx="59">
                  <c:v>24.83</c:v>
                </c:pt>
                <c:pt idx="60">
                  <c:v>23.57</c:v>
                </c:pt>
                <c:pt idx="61">
                  <c:v>22.63</c:v>
                </c:pt>
                <c:pt idx="62">
                  <c:v>21.6</c:v>
                </c:pt>
                <c:pt idx="63">
                  <c:v>22.53</c:v>
                </c:pt>
                <c:pt idx="64">
                  <c:v>24.17</c:v>
                </c:pt>
                <c:pt idx="65">
                  <c:v>25.63</c:v>
                </c:pt>
                <c:pt idx="66">
                  <c:v>27</c:v>
                </c:pt>
                <c:pt idx="67">
                  <c:v>28.1</c:v>
                </c:pt>
                <c:pt idx="68">
                  <c:v>28.07</c:v>
                </c:pt>
                <c:pt idx="69">
                  <c:v>27.6</c:v>
                </c:pt>
                <c:pt idx="70">
                  <c:v>26.63</c:v>
                </c:pt>
                <c:pt idx="71">
                  <c:v>27.3</c:v>
                </c:pt>
                <c:pt idx="72">
                  <c:v>27.33</c:v>
                </c:pt>
                <c:pt idx="73">
                  <c:v>27.47</c:v>
                </c:pt>
                <c:pt idx="74">
                  <c:v>26.33</c:v>
                </c:pt>
                <c:pt idx="75">
                  <c:v>24.33</c:v>
                </c:pt>
                <c:pt idx="76">
                  <c:v>22.5</c:v>
                </c:pt>
                <c:pt idx="77">
                  <c:v>23.47</c:v>
                </c:pt>
                <c:pt idx="78">
                  <c:v>26.43</c:v>
                </c:pt>
                <c:pt idx="79">
                  <c:v>28.5</c:v>
                </c:pt>
                <c:pt idx="80">
                  <c:v>29.3</c:v>
                </c:pt>
                <c:pt idx="81">
                  <c:v>28.4</c:v>
                </c:pt>
                <c:pt idx="82">
                  <c:v>29.47</c:v>
                </c:pt>
                <c:pt idx="83">
                  <c:v>29.7</c:v>
                </c:pt>
                <c:pt idx="84">
                  <c:v>29.7</c:v>
                </c:pt>
                <c:pt idx="85">
                  <c:v>28.43</c:v>
                </c:pt>
                <c:pt idx="86">
                  <c:v>27.87</c:v>
                </c:pt>
                <c:pt idx="87">
                  <c:v>28.27</c:v>
                </c:pt>
                <c:pt idx="88">
                  <c:v>28.6</c:v>
                </c:pt>
                <c:pt idx="89">
                  <c:v>28.43</c:v>
                </c:pt>
                <c:pt idx="90">
                  <c:v>27.63</c:v>
                </c:pt>
                <c:pt idx="91">
                  <c:v>27.23</c:v>
                </c:pt>
                <c:pt idx="92">
                  <c:v>27.8</c:v>
                </c:pt>
                <c:pt idx="93">
                  <c:v>30.07</c:v>
                </c:pt>
                <c:pt idx="94">
                  <c:v>31.13</c:v>
                </c:pt>
                <c:pt idx="95">
                  <c:v>31.17</c:v>
                </c:pt>
                <c:pt idx="96">
                  <c:v>30.47</c:v>
                </c:pt>
                <c:pt idx="97">
                  <c:v>29.7</c:v>
                </c:pt>
                <c:pt idx="98">
                  <c:v>30.07</c:v>
                </c:pt>
                <c:pt idx="99">
                  <c:v>30.17</c:v>
                </c:pt>
                <c:pt idx="100">
                  <c:v>31.4</c:v>
                </c:pt>
                <c:pt idx="101">
                  <c:v>30.73</c:v>
                </c:pt>
                <c:pt idx="102">
                  <c:v>29.47</c:v>
                </c:pt>
                <c:pt idx="103">
                  <c:v>28.07</c:v>
                </c:pt>
                <c:pt idx="104">
                  <c:v>28.5</c:v>
                </c:pt>
                <c:pt idx="105">
                  <c:v>28.37</c:v>
                </c:pt>
                <c:pt idx="106">
                  <c:v>27.4</c:v>
                </c:pt>
                <c:pt idx="107">
                  <c:v>26.27</c:v>
                </c:pt>
                <c:pt idx="108">
                  <c:v>25.87</c:v>
                </c:pt>
                <c:pt idx="109">
                  <c:v>26.23</c:v>
                </c:pt>
                <c:pt idx="110">
                  <c:v>25.53</c:v>
                </c:pt>
                <c:pt idx="111">
                  <c:v>25.73</c:v>
                </c:pt>
                <c:pt idx="112">
                  <c:v>25.17</c:v>
                </c:pt>
                <c:pt idx="113">
                  <c:v>24.83</c:v>
                </c:pt>
                <c:pt idx="114">
                  <c:v>25.53</c:v>
                </c:pt>
                <c:pt idx="115">
                  <c:v>26.5</c:v>
                </c:pt>
                <c:pt idx="116">
                  <c:v>27.3</c:v>
                </c:pt>
                <c:pt idx="117">
                  <c:v>26.5</c:v>
                </c:pt>
                <c:pt idx="118">
                  <c:v>26.37</c:v>
                </c:pt>
                <c:pt idx="119">
                  <c:v>27.3</c:v>
                </c:pt>
                <c:pt idx="120">
                  <c:v>27.4</c:v>
                </c:pt>
                <c:pt idx="121">
                  <c:v>27.2</c:v>
                </c:pt>
                <c:pt idx="122">
                  <c:v>25.6</c:v>
                </c:pt>
                <c:pt idx="123">
                  <c:v>23.97</c:v>
                </c:pt>
                <c:pt idx="124">
                  <c:v>23.77</c:v>
                </c:pt>
                <c:pt idx="125">
                  <c:v>24.47</c:v>
                </c:pt>
                <c:pt idx="126">
                  <c:v>25.9</c:v>
                </c:pt>
                <c:pt idx="127">
                  <c:v>26.57</c:v>
                </c:pt>
                <c:pt idx="128">
                  <c:v>27.33</c:v>
                </c:pt>
                <c:pt idx="129">
                  <c:v>28.8</c:v>
                </c:pt>
                <c:pt idx="130">
                  <c:v>27.43</c:v>
                </c:pt>
                <c:pt idx="131">
                  <c:v>26.83</c:v>
                </c:pt>
                <c:pt idx="132">
                  <c:v>28.03</c:v>
                </c:pt>
                <c:pt idx="133">
                  <c:v>28.57</c:v>
                </c:pt>
                <c:pt idx="134">
                  <c:v>29.7</c:v>
                </c:pt>
                <c:pt idx="135">
                  <c:v>29.2</c:v>
                </c:pt>
                <c:pt idx="136">
                  <c:v>29.47</c:v>
                </c:pt>
                <c:pt idx="137">
                  <c:v>29.53</c:v>
                </c:pt>
                <c:pt idx="138">
                  <c:v>29.37</c:v>
                </c:pt>
                <c:pt idx="139">
                  <c:v>29.23</c:v>
                </c:pt>
                <c:pt idx="140">
                  <c:v>28.6</c:v>
                </c:pt>
                <c:pt idx="141">
                  <c:v>27.47</c:v>
                </c:pt>
                <c:pt idx="142">
                  <c:v>26.37</c:v>
                </c:pt>
                <c:pt idx="143">
                  <c:v>26.5</c:v>
                </c:pt>
                <c:pt idx="144">
                  <c:v>27.27</c:v>
                </c:pt>
                <c:pt idx="145">
                  <c:v>29.33</c:v>
                </c:pt>
                <c:pt idx="146">
                  <c:v>29.03</c:v>
                </c:pt>
                <c:pt idx="147">
                  <c:v>29.1</c:v>
                </c:pt>
                <c:pt idx="148">
                  <c:v>27.5</c:v>
                </c:pt>
                <c:pt idx="149">
                  <c:v>26.5</c:v>
                </c:pt>
                <c:pt idx="150">
                  <c:v>26.87</c:v>
                </c:pt>
                <c:pt idx="151">
                  <c:v>27.83</c:v>
                </c:pt>
                <c:pt idx="152">
                  <c:v>29.37</c:v>
                </c:pt>
                <c:pt idx="153">
                  <c:v>28.07</c:v>
                </c:pt>
                <c:pt idx="154">
                  <c:v>26.9</c:v>
                </c:pt>
                <c:pt idx="155">
                  <c:v>25.27</c:v>
                </c:pt>
                <c:pt idx="156">
                  <c:v>25.73</c:v>
                </c:pt>
                <c:pt idx="157">
                  <c:v>27.37</c:v>
                </c:pt>
                <c:pt idx="158">
                  <c:v>28.27</c:v>
                </c:pt>
                <c:pt idx="159">
                  <c:v>28</c:v>
                </c:pt>
                <c:pt idx="160">
                  <c:v>27.33</c:v>
                </c:pt>
                <c:pt idx="161">
                  <c:v>26.77</c:v>
                </c:pt>
                <c:pt idx="162">
                  <c:v>26.1</c:v>
                </c:pt>
                <c:pt idx="163">
                  <c:v>25.13</c:v>
                </c:pt>
                <c:pt idx="164">
                  <c:v>25.97</c:v>
                </c:pt>
                <c:pt idx="165">
                  <c:v>27.1</c:v>
                </c:pt>
                <c:pt idx="166">
                  <c:v>27.27</c:v>
                </c:pt>
                <c:pt idx="167">
                  <c:v>27.8</c:v>
                </c:pt>
                <c:pt idx="168">
                  <c:v>27.67</c:v>
                </c:pt>
                <c:pt idx="169">
                  <c:v>28.97</c:v>
                </c:pt>
                <c:pt idx="170">
                  <c:v>29.43</c:v>
                </c:pt>
                <c:pt idx="171">
                  <c:v>31.3</c:v>
                </c:pt>
                <c:pt idx="172">
                  <c:v>32.07</c:v>
                </c:pt>
                <c:pt idx="173">
                  <c:v>31.7</c:v>
                </c:pt>
                <c:pt idx="174">
                  <c:v>31.13</c:v>
                </c:pt>
                <c:pt idx="175">
                  <c:v>31.73</c:v>
                </c:pt>
                <c:pt idx="176">
                  <c:v>32</c:v>
                </c:pt>
                <c:pt idx="177">
                  <c:v>32.17</c:v>
                </c:pt>
                <c:pt idx="178">
                  <c:v>31.3</c:v>
                </c:pt>
                <c:pt idx="179">
                  <c:v>32.07</c:v>
                </c:pt>
                <c:pt idx="180">
                  <c:v>32.130000000000003</c:v>
                </c:pt>
                <c:pt idx="181">
                  <c:v>32.229999999999997</c:v>
                </c:pt>
                <c:pt idx="182">
                  <c:v>33.9</c:v>
                </c:pt>
                <c:pt idx="183">
                  <c:v>35.299999999999997</c:v>
                </c:pt>
                <c:pt idx="184">
                  <c:v>36.869999999999997</c:v>
                </c:pt>
                <c:pt idx="185">
                  <c:v>37.799999999999997</c:v>
                </c:pt>
                <c:pt idx="186">
                  <c:v>39</c:v>
                </c:pt>
                <c:pt idx="187">
                  <c:v>38.869999999999997</c:v>
                </c:pt>
                <c:pt idx="188">
                  <c:v>39.729999999999997</c:v>
                </c:pt>
                <c:pt idx="189">
                  <c:v>41.77</c:v>
                </c:pt>
                <c:pt idx="190">
                  <c:v>44.1</c:v>
                </c:pt>
                <c:pt idx="191">
                  <c:v>45.43</c:v>
                </c:pt>
                <c:pt idx="192">
                  <c:v>45.2</c:v>
                </c:pt>
                <c:pt idx="193">
                  <c:v>42</c:v>
                </c:pt>
                <c:pt idx="194">
                  <c:v>40.47</c:v>
                </c:pt>
                <c:pt idx="195">
                  <c:v>36.9</c:v>
                </c:pt>
                <c:pt idx="196">
                  <c:v>37.03</c:v>
                </c:pt>
                <c:pt idx="197">
                  <c:v>33.5</c:v>
                </c:pt>
                <c:pt idx="198">
                  <c:v>32.130000000000003</c:v>
                </c:pt>
                <c:pt idx="199">
                  <c:v>32.1</c:v>
                </c:pt>
                <c:pt idx="200">
                  <c:v>33.369999999999997</c:v>
                </c:pt>
                <c:pt idx="201">
                  <c:v>34.770000000000003</c:v>
                </c:pt>
                <c:pt idx="202">
                  <c:v>33.770000000000003</c:v>
                </c:pt>
                <c:pt idx="203">
                  <c:v>33</c:v>
                </c:pt>
                <c:pt idx="204">
                  <c:v>31.73</c:v>
                </c:pt>
                <c:pt idx="205">
                  <c:v>33.03</c:v>
                </c:pt>
                <c:pt idx="206">
                  <c:v>35</c:v>
                </c:pt>
                <c:pt idx="207">
                  <c:v>38.07</c:v>
                </c:pt>
                <c:pt idx="208">
                  <c:v>37.869999999999997</c:v>
                </c:pt>
                <c:pt idx="209">
                  <c:v>36.630000000000003</c:v>
                </c:pt>
                <c:pt idx="210">
                  <c:v>36.93</c:v>
                </c:pt>
                <c:pt idx="211">
                  <c:v>36.270000000000003</c:v>
                </c:pt>
                <c:pt idx="212">
                  <c:v>36.770000000000003</c:v>
                </c:pt>
                <c:pt idx="213">
                  <c:v>35.57</c:v>
                </c:pt>
                <c:pt idx="214">
                  <c:v>36.47</c:v>
                </c:pt>
                <c:pt idx="215">
                  <c:v>34.700000000000003</c:v>
                </c:pt>
                <c:pt idx="216">
                  <c:v>34.17</c:v>
                </c:pt>
                <c:pt idx="217">
                  <c:v>33.630000000000003</c:v>
                </c:pt>
                <c:pt idx="218">
                  <c:v>35.33</c:v>
                </c:pt>
                <c:pt idx="219">
                  <c:v>35.6</c:v>
                </c:pt>
                <c:pt idx="220">
                  <c:v>35.5</c:v>
                </c:pt>
                <c:pt idx="221">
                  <c:v>35.630000000000003</c:v>
                </c:pt>
                <c:pt idx="222">
                  <c:v>35</c:v>
                </c:pt>
                <c:pt idx="223">
                  <c:v>34.83</c:v>
                </c:pt>
                <c:pt idx="224">
                  <c:v>34.83</c:v>
                </c:pt>
                <c:pt idx="225">
                  <c:v>37.270000000000003</c:v>
                </c:pt>
                <c:pt idx="226">
                  <c:v>37.33</c:v>
                </c:pt>
                <c:pt idx="227">
                  <c:v>35.799999999999997</c:v>
                </c:pt>
                <c:pt idx="228">
                  <c:v>33.229999999999997</c:v>
                </c:pt>
                <c:pt idx="229">
                  <c:v>32.57</c:v>
                </c:pt>
                <c:pt idx="230">
                  <c:v>31.07</c:v>
                </c:pt>
                <c:pt idx="231">
                  <c:v>31.13</c:v>
                </c:pt>
                <c:pt idx="232">
                  <c:v>31.17</c:v>
                </c:pt>
                <c:pt idx="233">
                  <c:v>32.200000000000003</c:v>
                </c:pt>
                <c:pt idx="234">
                  <c:v>33.270000000000003</c:v>
                </c:pt>
                <c:pt idx="235">
                  <c:v>33.5</c:v>
                </c:pt>
                <c:pt idx="236">
                  <c:v>32.97</c:v>
                </c:pt>
                <c:pt idx="237">
                  <c:v>32.43</c:v>
                </c:pt>
                <c:pt idx="238">
                  <c:v>30.53</c:v>
                </c:pt>
                <c:pt idx="239">
                  <c:v>30.03</c:v>
                </c:pt>
                <c:pt idx="240">
                  <c:v>26.3</c:v>
                </c:pt>
                <c:pt idx="241">
                  <c:v>26.13</c:v>
                </c:pt>
                <c:pt idx="242">
                  <c:v>26.6</c:v>
                </c:pt>
                <c:pt idx="243">
                  <c:v>28.07</c:v>
                </c:pt>
                <c:pt idx="244">
                  <c:v>27.73</c:v>
                </c:pt>
                <c:pt idx="245">
                  <c:v>25.93</c:v>
                </c:pt>
                <c:pt idx="246">
                  <c:v>25.7</c:v>
                </c:pt>
                <c:pt idx="247">
                  <c:v>27.07</c:v>
                </c:pt>
                <c:pt idx="248">
                  <c:v>29.23</c:v>
                </c:pt>
                <c:pt idx="249">
                  <c:v>28.93</c:v>
                </c:pt>
                <c:pt idx="250">
                  <c:v>27.33</c:v>
                </c:pt>
                <c:pt idx="251">
                  <c:v>26.33</c:v>
                </c:pt>
                <c:pt idx="252">
                  <c:v>25.77</c:v>
                </c:pt>
                <c:pt idx="253">
                  <c:v>25.27</c:v>
                </c:pt>
                <c:pt idx="254">
                  <c:v>24.27</c:v>
                </c:pt>
                <c:pt idx="255">
                  <c:v>23.57</c:v>
                </c:pt>
                <c:pt idx="256">
                  <c:v>23.5</c:v>
                </c:pt>
                <c:pt idx="257">
                  <c:v>24.3</c:v>
                </c:pt>
                <c:pt idx="258">
                  <c:v>25.47</c:v>
                </c:pt>
                <c:pt idx="259">
                  <c:v>25.77</c:v>
                </c:pt>
                <c:pt idx="260">
                  <c:v>25.7</c:v>
                </c:pt>
                <c:pt idx="261">
                  <c:v>24.63</c:v>
                </c:pt>
                <c:pt idx="262">
                  <c:v>24.7</c:v>
                </c:pt>
                <c:pt idx="263">
                  <c:v>24.77</c:v>
                </c:pt>
                <c:pt idx="264">
                  <c:v>23.4</c:v>
                </c:pt>
                <c:pt idx="265">
                  <c:v>23.6</c:v>
                </c:pt>
                <c:pt idx="266">
                  <c:v>24.97</c:v>
                </c:pt>
                <c:pt idx="267">
                  <c:v>27.23</c:v>
                </c:pt>
                <c:pt idx="268">
                  <c:v>29.23</c:v>
                </c:pt>
                <c:pt idx="269">
                  <c:v>26.5</c:v>
                </c:pt>
                <c:pt idx="270">
                  <c:v>25.9</c:v>
                </c:pt>
                <c:pt idx="271">
                  <c:v>25.1</c:v>
                </c:pt>
                <c:pt idx="272">
                  <c:v>25.13</c:v>
                </c:pt>
                <c:pt idx="273">
                  <c:v>24.3</c:v>
                </c:pt>
                <c:pt idx="274">
                  <c:v>22.87</c:v>
                </c:pt>
                <c:pt idx="275">
                  <c:v>22.63</c:v>
                </c:pt>
                <c:pt idx="276">
                  <c:v>22.57</c:v>
                </c:pt>
                <c:pt idx="277">
                  <c:v>23.03</c:v>
                </c:pt>
                <c:pt idx="278">
                  <c:v>21.8</c:v>
                </c:pt>
                <c:pt idx="279">
                  <c:v>21.67</c:v>
                </c:pt>
                <c:pt idx="280">
                  <c:v>20.100000000000001</c:v>
                </c:pt>
                <c:pt idx="281">
                  <c:v>20.97</c:v>
                </c:pt>
                <c:pt idx="282">
                  <c:v>21.27</c:v>
                </c:pt>
                <c:pt idx="283">
                  <c:v>20.100000000000001</c:v>
                </c:pt>
                <c:pt idx="284">
                  <c:v>20.37</c:v>
                </c:pt>
                <c:pt idx="285">
                  <c:v>20.67</c:v>
                </c:pt>
                <c:pt idx="286">
                  <c:v>21.7</c:v>
                </c:pt>
                <c:pt idx="287">
                  <c:v>22.33</c:v>
                </c:pt>
                <c:pt idx="288">
                  <c:v>22.67</c:v>
                </c:pt>
                <c:pt idx="289">
                  <c:v>24.73</c:v>
                </c:pt>
                <c:pt idx="290">
                  <c:v>24.57</c:v>
                </c:pt>
                <c:pt idx="291">
                  <c:v>25.6</c:v>
                </c:pt>
                <c:pt idx="292">
                  <c:v>24.43</c:v>
                </c:pt>
                <c:pt idx="293">
                  <c:v>23.73</c:v>
                </c:pt>
                <c:pt idx="294">
                  <c:v>23.77</c:v>
                </c:pt>
                <c:pt idx="295">
                  <c:v>22.97</c:v>
                </c:pt>
                <c:pt idx="296">
                  <c:v>23.57</c:v>
                </c:pt>
                <c:pt idx="297">
                  <c:v>22.37</c:v>
                </c:pt>
                <c:pt idx="298">
                  <c:v>22.3</c:v>
                </c:pt>
                <c:pt idx="299">
                  <c:v>22.33</c:v>
                </c:pt>
                <c:pt idx="300">
                  <c:v>25.39</c:v>
                </c:pt>
                <c:pt idx="301">
                  <c:v>25.39</c:v>
                </c:pt>
                <c:pt idx="302">
                  <c:v>28.34</c:v>
                </c:pt>
                <c:pt idx="303">
                  <c:v>28.34</c:v>
                </c:pt>
                <c:pt idx="304">
                  <c:v>28.39</c:v>
                </c:pt>
                <c:pt idx="305">
                  <c:v>25.99</c:v>
                </c:pt>
                <c:pt idx="306">
                  <c:v>25.69</c:v>
                </c:pt>
                <c:pt idx="307">
                  <c:v>27.14</c:v>
                </c:pt>
                <c:pt idx="308">
                  <c:v>21.79</c:v>
                </c:pt>
                <c:pt idx="309">
                  <c:v>22.79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F36-4B76-97AA-D9AFFAEC36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33987152"/>
        <c:axId val="1934000464"/>
      </c:scatterChart>
      <c:valAx>
        <c:axId val="608499600"/>
        <c:scaling>
          <c:orientation val="minMax"/>
          <c:min val="-15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Days from peak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8495024"/>
        <c:crosses val="autoZero"/>
        <c:crossBetween val="midCat"/>
      </c:valAx>
      <c:valAx>
        <c:axId val="608495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8499600"/>
        <c:crosses val="autoZero"/>
        <c:crossBetween val="midCat"/>
      </c:valAx>
      <c:valAx>
        <c:axId val="1934000464"/>
        <c:scaling>
          <c:orientation val="minMax"/>
          <c:min val="10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33987152"/>
        <c:crosses val="max"/>
        <c:crossBetween val="midCat"/>
      </c:valAx>
      <c:valAx>
        <c:axId val="19339871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93400046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v>2018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poly"/>
            <c:order val="2"/>
            <c:dispRSqr val="1"/>
            <c:dispEq val="1"/>
            <c:trendlineLbl>
              <c:layout>
                <c:manualLayout>
                  <c:x val="-0.55280912001384441"/>
                  <c:y val="0.27753599783742883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'Milk Volume'!$D$69:$D$109</c:f>
              <c:numCache>
                <c:formatCode>0.00</c:formatCode>
                <c:ptCount val="41"/>
                <c:pt idx="0">
                  <c:v>-20</c:v>
                </c:pt>
                <c:pt idx="1">
                  <c:v>-19</c:v>
                </c:pt>
                <c:pt idx="2">
                  <c:v>-18</c:v>
                </c:pt>
                <c:pt idx="3">
                  <c:v>-17</c:v>
                </c:pt>
                <c:pt idx="4">
                  <c:v>-16</c:v>
                </c:pt>
                <c:pt idx="5">
                  <c:v>-15</c:v>
                </c:pt>
                <c:pt idx="6">
                  <c:v>-14</c:v>
                </c:pt>
                <c:pt idx="7">
                  <c:v>-13</c:v>
                </c:pt>
                <c:pt idx="8">
                  <c:v>-12</c:v>
                </c:pt>
                <c:pt idx="9">
                  <c:v>-11</c:v>
                </c:pt>
                <c:pt idx="10">
                  <c:v>-10</c:v>
                </c:pt>
                <c:pt idx="11">
                  <c:v>-9</c:v>
                </c:pt>
                <c:pt idx="12">
                  <c:v>-8</c:v>
                </c:pt>
                <c:pt idx="13">
                  <c:v>-7</c:v>
                </c:pt>
                <c:pt idx="14">
                  <c:v>-6</c:v>
                </c:pt>
                <c:pt idx="15">
                  <c:v>-5</c:v>
                </c:pt>
                <c:pt idx="16">
                  <c:v>-4</c:v>
                </c:pt>
                <c:pt idx="17">
                  <c:v>-3</c:v>
                </c:pt>
                <c:pt idx="18">
                  <c:v>-2</c:v>
                </c:pt>
                <c:pt idx="19">
                  <c:v>-1</c:v>
                </c:pt>
                <c:pt idx="20">
                  <c:v>0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  <c:pt idx="24">
                  <c:v>4</c:v>
                </c:pt>
                <c:pt idx="25">
                  <c:v>5</c:v>
                </c:pt>
                <c:pt idx="26">
                  <c:v>6</c:v>
                </c:pt>
                <c:pt idx="27">
                  <c:v>7</c:v>
                </c:pt>
                <c:pt idx="28">
                  <c:v>8</c:v>
                </c:pt>
                <c:pt idx="29">
                  <c:v>9</c:v>
                </c:pt>
                <c:pt idx="30">
                  <c:v>10</c:v>
                </c:pt>
                <c:pt idx="31">
                  <c:v>11</c:v>
                </c:pt>
                <c:pt idx="32">
                  <c:v>12</c:v>
                </c:pt>
                <c:pt idx="33">
                  <c:v>13</c:v>
                </c:pt>
                <c:pt idx="34">
                  <c:v>14</c:v>
                </c:pt>
                <c:pt idx="35">
                  <c:v>15</c:v>
                </c:pt>
                <c:pt idx="36">
                  <c:v>16</c:v>
                </c:pt>
                <c:pt idx="37">
                  <c:v>17</c:v>
                </c:pt>
                <c:pt idx="38">
                  <c:v>18</c:v>
                </c:pt>
                <c:pt idx="39">
                  <c:v>19</c:v>
                </c:pt>
                <c:pt idx="40">
                  <c:v>20</c:v>
                </c:pt>
              </c:numCache>
            </c:numRef>
          </c:xVal>
          <c:yVal>
            <c:numRef>
              <c:f>'Milk Volume'!$B$69:$B$109</c:f>
              <c:numCache>
                <c:formatCode>General</c:formatCode>
                <c:ptCount val="41"/>
                <c:pt idx="0">
                  <c:v>12383</c:v>
                </c:pt>
                <c:pt idx="1">
                  <c:v>12368</c:v>
                </c:pt>
                <c:pt idx="2">
                  <c:v>12006</c:v>
                </c:pt>
                <c:pt idx="3">
                  <c:v>13157</c:v>
                </c:pt>
                <c:pt idx="4">
                  <c:v>12817</c:v>
                </c:pt>
                <c:pt idx="5">
                  <c:v>12837</c:v>
                </c:pt>
                <c:pt idx="6">
                  <c:v>12584</c:v>
                </c:pt>
                <c:pt idx="7">
                  <c:v>12599</c:v>
                </c:pt>
                <c:pt idx="8">
                  <c:v>12324</c:v>
                </c:pt>
                <c:pt idx="9">
                  <c:v>12502</c:v>
                </c:pt>
                <c:pt idx="10">
                  <c:v>12680</c:v>
                </c:pt>
                <c:pt idx="11">
                  <c:v>12828</c:v>
                </c:pt>
                <c:pt idx="12">
                  <c:v>13165.5</c:v>
                </c:pt>
                <c:pt idx="13">
                  <c:v>13503</c:v>
                </c:pt>
                <c:pt idx="14">
                  <c:v>13175</c:v>
                </c:pt>
                <c:pt idx="15">
                  <c:v>13291</c:v>
                </c:pt>
                <c:pt idx="16">
                  <c:v>13427</c:v>
                </c:pt>
                <c:pt idx="17">
                  <c:v>13781</c:v>
                </c:pt>
                <c:pt idx="18">
                  <c:v>14087</c:v>
                </c:pt>
                <c:pt idx="19">
                  <c:v>13964</c:v>
                </c:pt>
                <c:pt idx="20">
                  <c:v>14223</c:v>
                </c:pt>
                <c:pt idx="21">
                  <c:v>14011</c:v>
                </c:pt>
                <c:pt idx="22">
                  <c:v>13799</c:v>
                </c:pt>
                <c:pt idx="23">
                  <c:v>13829</c:v>
                </c:pt>
                <c:pt idx="24">
                  <c:v>13468</c:v>
                </c:pt>
                <c:pt idx="25">
                  <c:v>13514</c:v>
                </c:pt>
                <c:pt idx="26">
                  <c:v>13855</c:v>
                </c:pt>
                <c:pt idx="27">
                  <c:v>13603</c:v>
                </c:pt>
                <c:pt idx="28">
                  <c:v>13608</c:v>
                </c:pt>
                <c:pt idx="29">
                  <c:v>12978</c:v>
                </c:pt>
                <c:pt idx="30">
                  <c:v>12825</c:v>
                </c:pt>
                <c:pt idx="31">
                  <c:v>12705</c:v>
                </c:pt>
                <c:pt idx="32">
                  <c:v>13281</c:v>
                </c:pt>
                <c:pt idx="33">
                  <c:v>13219</c:v>
                </c:pt>
                <c:pt idx="34">
                  <c:v>13485</c:v>
                </c:pt>
                <c:pt idx="35">
                  <c:v>13307</c:v>
                </c:pt>
                <c:pt idx="36">
                  <c:v>13265</c:v>
                </c:pt>
                <c:pt idx="37">
                  <c:v>13441</c:v>
                </c:pt>
                <c:pt idx="38">
                  <c:v>13486</c:v>
                </c:pt>
                <c:pt idx="39">
                  <c:v>13500</c:v>
                </c:pt>
                <c:pt idx="40">
                  <c:v>13270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F48-429D-9720-F01C65414D8B}"/>
            </c:ext>
          </c:extLst>
        </c:ser>
        <c:ser>
          <c:idx val="1"/>
          <c:order val="1"/>
          <c:tx>
            <c:v>2019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poly"/>
            <c:order val="2"/>
            <c:dispRSqr val="1"/>
            <c:dispEq val="1"/>
            <c:trendlineLbl>
              <c:layout>
                <c:manualLayout>
                  <c:x val="-0.54445747166219605"/>
                  <c:y val="0.56570810306478003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'Milk Volume'!$G$73:$G$113</c:f>
              <c:numCache>
                <c:formatCode>0.00</c:formatCode>
                <c:ptCount val="41"/>
                <c:pt idx="0">
                  <c:v>-20</c:v>
                </c:pt>
                <c:pt idx="1">
                  <c:v>-19</c:v>
                </c:pt>
                <c:pt idx="2">
                  <c:v>-18</c:v>
                </c:pt>
                <c:pt idx="3">
                  <c:v>-17</c:v>
                </c:pt>
                <c:pt idx="4">
                  <c:v>-16</c:v>
                </c:pt>
                <c:pt idx="5">
                  <c:v>-15</c:v>
                </c:pt>
                <c:pt idx="6">
                  <c:v>-14</c:v>
                </c:pt>
                <c:pt idx="7">
                  <c:v>-13</c:v>
                </c:pt>
                <c:pt idx="8">
                  <c:v>-12</c:v>
                </c:pt>
                <c:pt idx="9">
                  <c:v>-11</c:v>
                </c:pt>
                <c:pt idx="10">
                  <c:v>-10</c:v>
                </c:pt>
                <c:pt idx="11">
                  <c:v>-9</c:v>
                </c:pt>
                <c:pt idx="12">
                  <c:v>-8</c:v>
                </c:pt>
                <c:pt idx="13">
                  <c:v>-7</c:v>
                </c:pt>
                <c:pt idx="14">
                  <c:v>-6</c:v>
                </c:pt>
                <c:pt idx="15">
                  <c:v>-5</c:v>
                </c:pt>
                <c:pt idx="16">
                  <c:v>-4</c:v>
                </c:pt>
                <c:pt idx="17">
                  <c:v>-3</c:v>
                </c:pt>
                <c:pt idx="18">
                  <c:v>-2</c:v>
                </c:pt>
                <c:pt idx="19">
                  <c:v>-1</c:v>
                </c:pt>
                <c:pt idx="20">
                  <c:v>0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  <c:pt idx="24">
                  <c:v>4</c:v>
                </c:pt>
                <c:pt idx="25">
                  <c:v>5</c:v>
                </c:pt>
                <c:pt idx="26">
                  <c:v>6</c:v>
                </c:pt>
                <c:pt idx="27">
                  <c:v>7</c:v>
                </c:pt>
                <c:pt idx="28">
                  <c:v>8</c:v>
                </c:pt>
                <c:pt idx="29">
                  <c:v>9</c:v>
                </c:pt>
                <c:pt idx="30">
                  <c:v>10</c:v>
                </c:pt>
                <c:pt idx="31">
                  <c:v>11</c:v>
                </c:pt>
                <c:pt idx="32">
                  <c:v>12</c:v>
                </c:pt>
                <c:pt idx="33">
                  <c:v>13</c:v>
                </c:pt>
                <c:pt idx="34">
                  <c:v>14</c:v>
                </c:pt>
                <c:pt idx="35">
                  <c:v>15</c:v>
                </c:pt>
                <c:pt idx="36">
                  <c:v>16</c:v>
                </c:pt>
                <c:pt idx="37">
                  <c:v>17</c:v>
                </c:pt>
                <c:pt idx="38">
                  <c:v>18</c:v>
                </c:pt>
                <c:pt idx="39">
                  <c:v>19</c:v>
                </c:pt>
                <c:pt idx="40">
                  <c:v>20</c:v>
                </c:pt>
              </c:numCache>
            </c:numRef>
          </c:xVal>
          <c:yVal>
            <c:numRef>
              <c:f>'Milk Volume'!$E$73:$E$113</c:f>
              <c:numCache>
                <c:formatCode>General</c:formatCode>
                <c:ptCount val="41"/>
                <c:pt idx="0">
                  <c:v>13950</c:v>
                </c:pt>
                <c:pt idx="1">
                  <c:v>14458</c:v>
                </c:pt>
                <c:pt idx="2">
                  <c:v>14263</c:v>
                </c:pt>
                <c:pt idx="3">
                  <c:v>14171</c:v>
                </c:pt>
                <c:pt idx="4">
                  <c:v>14178</c:v>
                </c:pt>
                <c:pt idx="5">
                  <c:v>14151</c:v>
                </c:pt>
                <c:pt idx="6">
                  <c:v>14134</c:v>
                </c:pt>
                <c:pt idx="7">
                  <c:v>14194</c:v>
                </c:pt>
                <c:pt idx="8">
                  <c:v>13590</c:v>
                </c:pt>
                <c:pt idx="9">
                  <c:v>13902</c:v>
                </c:pt>
                <c:pt idx="10">
                  <c:v>14352</c:v>
                </c:pt>
                <c:pt idx="11">
                  <c:v>14446</c:v>
                </c:pt>
                <c:pt idx="12">
                  <c:v>14212</c:v>
                </c:pt>
                <c:pt idx="13">
                  <c:v>14117</c:v>
                </c:pt>
                <c:pt idx="14">
                  <c:v>14236</c:v>
                </c:pt>
                <c:pt idx="15">
                  <c:v>14683</c:v>
                </c:pt>
                <c:pt idx="16">
                  <c:v>14353</c:v>
                </c:pt>
                <c:pt idx="17">
                  <c:v>14377</c:v>
                </c:pt>
                <c:pt idx="18">
                  <c:v>14413</c:v>
                </c:pt>
                <c:pt idx="19">
                  <c:v>13929</c:v>
                </c:pt>
                <c:pt idx="20">
                  <c:v>14848</c:v>
                </c:pt>
                <c:pt idx="21">
                  <c:v>14153</c:v>
                </c:pt>
                <c:pt idx="22">
                  <c:v>13911</c:v>
                </c:pt>
                <c:pt idx="23">
                  <c:v>14713</c:v>
                </c:pt>
                <c:pt idx="24">
                  <c:v>14660</c:v>
                </c:pt>
                <c:pt idx="25">
                  <c:v>14123</c:v>
                </c:pt>
                <c:pt idx="26">
                  <c:v>14308</c:v>
                </c:pt>
                <c:pt idx="27">
                  <c:v>14628</c:v>
                </c:pt>
                <c:pt idx="28">
                  <c:v>14498</c:v>
                </c:pt>
                <c:pt idx="29">
                  <c:v>14559</c:v>
                </c:pt>
                <c:pt idx="30">
                  <c:v>14444</c:v>
                </c:pt>
                <c:pt idx="31">
                  <c:v>14379</c:v>
                </c:pt>
                <c:pt idx="32">
                  <c:v>13672</c:v>
                </c:pt>
                <c:pt idx="33">
                  <c:v>13557</c:v>
                </c:pt>
                <c:pt idx="34">
                  <c:v>13997</c:v>
                </c:pt>
                <c:pt idx="35">
                  <c:v>13950</c:v>
                </c:pt>
                <c:pt idx="36">
                  <c:v>14538</c:v>
                </c:pt>
                <c:pt idx="37">
                  <c:v>14233</c:v>
                </c:pt>
                <c:pt idx="38">
                  <c:v>14223</c:v>
                </c:pt>
                <c:pt idx="39">
                  <c:v>14274</c:v>
                </c:pt>
                <c:pt idx="40">
                  <c:v>14056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F48-429D-9720-F01C65414D8B}"/>
            </c:ext>
          </c:extLst>
        </c:ser>
        <c:ser>
          <c:idx val="2"/>
          <c:order val="2"/>
          <c:tx>
            <c:v>2020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3"/>
                </a:solidFill>
                <a:prstDash val="sysDot"/>
              </a:ln>
              <a:effectLst/>
            </c:spPr>
            <c:trendlineType val="poly"/>
            <c:order val="2"/>
            <c:dispRSqr val="1"/>
            <c:dispEq val="1"/>
            <c:trendlineLbl>
              <c:layout>
                <c:manualLayout>
                  <c:x val="-5.1783478988203333E-2"/>
                  <c:y val="0.32923835589439654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'Milk Volume'!$J$68:$J$108</c:f>
              <c:numCache>
                <c:formatCode>0.00</c:formatCode>
                <c:ptCount val="41"/>
                <c:pt idx="0">
                  <c:v>-20</c:v>
                </c:pt>
                <c:pt idx="1">
                  <c:v>-19</c:v>
                </c:pt>
                <c:pt idx="2">
                  <c:v>-18</c:v>
                </c:pt>
                <c:pt idx="3">
                  <c:v>-17</c:v>
                </c:pt>
                <c:pt idx="4">
                  <c:v>-16</c:v>
                </c:pt>
                <c:pt idx="5">
                  <c:v>-15</c:v>
                </c:pt>
                <c:pt idx="6">
                  <c:v>-14</c:v>
                </c:pt>
                <c:pt idx="7">
                  <c:v>-13</c:v>
                </c:pt>
                <c:pt idx="8">
                  <c:v>-12</c:v>
                </c:pt>
                <c:pt idx="9">
                  <c:v>-11</c:v>
                </c:pt>
                <c:pt idx="10">
                  <c:v>-10</c:v>
                </c:pt>
                <c:pt idx="11">
                  <c:v>-9</c:v>
                </c:pt>
                <c:pt idx="12">
                  <c:v>-8</c:v>
                </c:pt>
                <c:pt idx="13">
                  <c:v>-7</c:v>
                </c:pt>
                <c:pt idx="14">
                  <c:v>-6</c:v>
                </c:pt>
                <c:pt idx="15">
                  <c:v>-5</c:v>
                </c:pt>
                <c:pt idx="16">
                  <c:v>-4</c:v>
                </c:pt>
                <c:pt idx="17">
                  <c:v>-3</c:v>
                </c:pt>
                <c:pt idx="18">
                  <c:v>-2</c:v>
                </c:pt>
                <c:pt idx="19">
                  <c:v>-1</c:v>
                </c:pt>
                <c:pt idx="20">
                  <c:v>0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  <c:pt idx="24">
                  <c:v>4</c:v>
                </c:pt>
                <c:pt idx="25">
                  <c:v>5</c:v>
                </c:pt>
                <c:pt idx="26">
                  <c:v>6</c:v>
                </c:pt>
                <c:pt idx="27">
                  <c:v>7</c:v>
                </c:pt>
                <c:pt idx="28">
                  <c:v>8</c:v>
                </c:pt>
                <c:pt idx="29">
                  <c:v>9</c:v>
                </c:pt>
                <c:pt idx="30">
                  <c:v>10</c:v>
                </c:pt>
                <c:pt idx="31">
                  <c:v>11</c:v>
                </c:pt>
                <c:pt idx="32">
                  <c:v>12</c:v>
                </c:pt>
                <c:pt idx="33">
                  <c:v>13</c:v>
                </c:pt>
                <c:pt idx="34">
                  <c:v>14</c:v>
                </c:pt>
                <c:pt idx="35">
                  <c:v>15</c:v>
                </c:pt>
                <c:pt idx="36">
                  <c:v>16</c:v>
                </c:pt>
                <c:pt idx="37">
                  <c:v>17</c:v>
                </c:pt>
                <c:pt idx="38">
                  <c:v>18</c:v>
                </c:pt>
                <c:pt idx="39">
                  <c:v>19</c:v>
                </c:pt>
                <c:pt idx="40">
                  <c:v>20</c:v>
                </c:pt>
              </c:numCache>
            </c:numRef>
          </c:xVal>
          <c:yVal>
            <c:numRef>
              <c:f>'Milk Volume'!$H$68:$H$108</c:f>
              <c:numCache>
                <c:formatCode>General</c:formatCode>
                <c:ptCount val="41"/>
                <c:pt idx="0">
                  <c:v>13455</c:v>
                </c:pt>
                <c:pt idx="1">
                  <c:v>13510</c:v>
                </c:pt>
                <c:pt idx="2">
                  <c:v>13367</c:v>
                </c:pt>
                <c:pt idx="3">
                  <c:v>12465</c:v>
                </c:pt>
                <c:pt idx="4">
                  <c:v>13257</c:v>
                </c:pt>
                <c:pt idx="5">
                  <c:v>13073</c:v>
                </c:pt>
                <c:pt idx="6">
                  <c:v>12870</c:v>
                </c:pt>
                <c:pt idx="7">
                  <c:v>13625</c:v>
                </c:pt>
                <c:pt idx="8">
                  <c:v>13509</c:v>
                </c:pt>
                <c:pt idx="9">
                  <c:v>13710</c:v>
                </c:pt>
                <c:pt idx="10">
                  <c:v>14072</c:v>
                </c:pt>
                <c:pt idx="11">
                  <c:v>14387</c:v>
                </c:pt>
                <c:pt idx="12">
                  <c:v>14619</c:v>
                </c:pt>
                <c:pt idx="13">
                  <c:v>14451</c:v>
                </c:pt>
                <c:pt idx="14">
                  <c:v>14748</c:v>
                </c:pt>
                <c:pt idx="15">
                  <c:v>14304</c:v>
                </c:pt>
                <c:pt idx="16">
                  <c:v>14843</c:v>
                </c:pt>
                <c:pt idx="17">
                  <c:v>14655</c:v>
                </c:pt>
                <c:pt idx="18">
                  <c:v>14587</c:v>
                </c:pt>
                <c:pt idx="19">
                  <c:v>14766</c:v>
                </c:pt>
                <c:pt idx="20">
                  <c:v>14909</c:v>
                </c:pt>
                <c:pt idx="21">
                  <c:v>14412</c:v>
                </c:pt>
                <c:pt idx="22">
                  <c:v>14752</c:v>
                </c:pt>
                <c:pt idx="23">
                  <c:v>14346</c:v>
                </c:pt>
                <c:pt idx="24">
                  <c:v>14537</c:v>
                </c:pt>
                <c:pt idx="25">
                  <c:v>14756</c:v>
                </c:pt>
                <c:pt idx="26">
                  <c:v>14683</c:v>
                </c:pt>
                <c:pt idx="27">
                  <c:v>14262</c:v>
                </c:pt>
                <c:pt idx="28">
                  <c:v>14253</c:v>
                </c:pt>
                <c:pt idx="29">
                  <c:v>14637</c:v>
                </c:pt>
                <c:pt idx="30">
                  <c:v>14515</c:v>
                </c:pt>
                <c:pt idx="31">
                  <c:v>14063</c:v>
                </c:pt>
                <c:pt idx="32">
                  <c:v>14696</c:v>
                </c:pt>
                <c:pt idx="33">
                  <c:v>13895</c:v>
                </c:pt>
                <c:pt idx="34">
                  <c:v>13686</c:v>
                </c:pt>
                <c:pt idx="35">
                  <c:v>13502</c:v>
                </c:pt>
                <c:pt idx="36">
                  <c:v>14086</c:v>
                </c:pt>
                <c:pt idx="37">
                  <c:v>14498</c:v>
                </c:pt>
                <c:pt idx="38">
                  <c:v>13540</c:v>
                </c:pt>
                <c:pt idx="39">
                  <c:v>13205</c:v>
                </c:pt>
                <c:pt idx="40">
                  <c:v>14151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F48-429D-9720-F01C65414D8B}"/>
            </c:ext>
          </c:extLst>
        </c:ser>
        <c:ser>
          <c:idx val="3"/>
          <c:order val="3"/>
          <c:tx>
            <c:v>2021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4"/>
                </a:solidFill>
                <a:prstDash val="sysDot"/>
              </a:ln>
              <a:effectLst/>
            </c:spPr>
            <c:trendlineType val="poly"/>
            <c:order val="2"/>
            <c:dispRSqr val="1"/>
            <c:dispEq val="1"/>
            <c:trendlineLbl>
              <c:layout>
                <c:manualLayout>
                  <c:x val="-4.2122234720659853E-2"/>
                  <c:y val="0.33609697034352753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'Milk Volume'!$M$75:$M$115</c:f>
              <c:numCache>
                <c:formatCode>0.00</c:formatCode>
                <c:ptCount val="41"/>
                <c:pt idx="0">
                  <c:v>-20</c:v>
                </c:pt>
                <c:pt idx="1">
                  <c:v>-19</c:v>
                </c:pt>
                <c:pt idx="2">
                  <c:v>-18</c:v>
                </c:pt>
                <c:pt idx="3">
                  <c:v>-17</c:v>
                </c:pt>
                <c:pt idx="4">
                  <c:v>-16</c:v>
                </c:pt>
                <c:pt idx="5">
                  <c:v>-15</c:v>
                </c:pt>
                <c:pt idx="6">
                  <c:v>-14</c:v>
                </c:pt>
                <c:pt idx="7">
                  <c:v>-13</c:v>
                </c:pt>
                <c:pt idx="8">
                  <c:v>-12</c:v>
                </c:pt>
                <c:pt idx="9">
                  <c:v>-11</c:v>
                </c:pt>
                <c:pt idx="10">
                  <c:v>-10</c:v>
                </c:pt>
                <c:pt idx="11">
                  <c:v>-9</c:v>
                </c:pt>
                <c:pt idx="12">
                  <c:v>-8</c:v>
                </c:pt>
                <c:pt idx="13">
                  <c:v>-7</c:v>
                </c:pt>
                <c:pt idx="14">
                  <c:v>-6</c:v>
                </c:pt>
                <c:pt idx="15">
                  <c:v>-5</c:v>
                </c:pt>
                <c:pt idx="16">
                  <c:v>-4</c:v>
                </c:pt>
                <c:pt idx="17">
                  <c:v>-3</c:v>
                </c:pt>
                <c:pt idx="18">
                  <c:v>-2</c:v>
                </c:pt>
                <c:pt idx="19">
                  <c:v>-1</c:v>
                </c:pt>
                <c:pt idx="20">
                  <c:v>0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  <c:pt idx="24">
                  <c:v>4</c:v>
                </c:pt>
                <c:pt idx="25">
                  <c:v>5</c:v>
                </c:pt>
                <c:pt idx="26">
                  <c:v>6</c:v>
                </c:pt>
                <c:pt idx="27">
                  <c:v>7</c:v>
                </c:pt>
                <c:pt idx="28">
                  <c:v>8</c:v>
                </c:pt>
                <c:pt idx="29">
                  <c:v>9</c:v>
                </c:pt>
                <c:pt idx="30">
                  <c:v>10</c:v>
                </c:pt>
                <c:pt idx="31">
                  <c:v>11</c:v>
                </c:pt>
                <c:pt idx="32">
                  <c:v>12</c:v>
                </c:pt>
                <c:pt idx="33">
                  <c:v>13</c:v>
                </c:pt>
                <c:pt idx="34">
                  <c:v>14</c:v>
                </c:pt>
                <c:pt idx="35">
                  <c:v>15</c:v>
                </c:pt>
                <c:pt idx="36">
                  <c:v>16</c:v>
                </c:pt>
                <c:pt idx="37">
                  <c:v>17</c:v>
                </c:pt>
                <c:pt idx="38">
                  <c:v>18</c:v>
                </c:pt>
                <c:pt idx="39">
                  <c:v>19</c:v>
                </c:pt>
                <c:pt idx="40">
                  <c:v>20</c:v>
                </c:pt>
              </c:numCache>
            </c:numRef>
          </c:xVal>
          <c:yVal>
            <c:numRef>
              <c:f>'Milk Volume'!$K$75:$K$115</c:f>
              <c:numCache>
                <c:formatCode>General</c:formatCode>
                <c:ptCount val="41"/>
                <c:pt idx="0">
                  <c:v>13786</c:v>
                </c:pt>
                <c:pt idx="1">
                  <c:v>13813</c:v>
                </c:pt>
                <c:pt idx="2">
                  <c:v>13404</c:v>
                </c:pt>
                <c:pt idx="3">
                  <c:v>13579</c:v>
                </c:pt>
                <c:pt idx="4">
                  <c:v>13052</c:v>
                </c:pt>
                <c:pt idx="5">
                  <c:v>14093</c:v>
                </c:pt>
                <c:pt idx="6">
                  <c:v>13738</c:v>
                </c:pt>
                <c:pt idx="7">
                  <c:v>14047</c:v>
                </c:pt>
                <c:pt idx="8">
                  <c:v>13367</c:v>
                </c:pt>
                <c:pt idx="9">
                  <c:v>14016</c:v>
                </c:pt>
                <c:pt idx="10">
                  <c:v>13445</c:v>
                </c:pt>
                <c:pt idx="11">
                  <c:v>13949</c:v>
                </c:pt>
                <c:pt idx="12">
                  <c:v>13632</c:v>
                </c:pt>
                <c:pt idx="13">
                  <c:v>13421</c:v>
                </c:pt>
                <c:pt idx="14">
                  <c:v>13548</c:v>
                </c:pt>
                <c:pt idx="15">
                  <c:v>14212</c:v>
                </c:pt>
                <c:pt idx="16">
                  <c:v>13724</c:v>
                </c:pt>
                <c:pt idx="17">
                  <c:v>13938</c:v>
                </c:pt>
                <c:pt idx="18">
                  <c:v>13886</c:v>
                </c:pt>
                <c:pt idx="19">
                  <c:v>13433</c:v>
                </c:pt>
                <c:pt idx="20">
                  <c:v>14360</c:v>
                </c:pt>
                <c:pt idx="21">
                  <c:v>13906</c:v>
                </c:pt>
                <c:pt idx="22">
                  <c:v>13968</c:v>
                </c:pt>
                <c:pt idx="23">
                  <c:v>13853</c:v>
                </c:pt>
                <c:pt idx="24">
                  <c:v>13855</c:v>
                </c:pt>
                <c:pt idx="25">
                  <c:v>13450</c:v>
                </c:pt>
                <c:pt idx="26">
                  <c:v>13838</c:v>
                </c:pt>
                <c:pt idx="27">
                  <c:v>13521</c:v>
                </c:pt>
                <c:pt idx="28">
                  <c:v>13553</c:v>
                </c:pt>
                <c:pt idx="29">
                  <c:v>13651</c:v>
                </c:pt>
                <c:pt idx="30">
                  <c:v>13167</c:v>
                </c:pt>
                <c:pt idx="31">
                  <c:v>12949</c:v>
                </c:pt>
                <c:pt idx="32">
                  <c:v>13347</c:v>
                </c:pt>
                <c:pt idx="33">
                  <c:v>13325</c:v>
                </c:pt>
                <c:pt idx="34">
                  <c:v>12960</c:v>
                </c:pt>
                <c:pt idx="35">
                  <c:v>13163</c:v>
                </c:pt>
                <c:pt idx="36">
                  <c:v>12845</c:v>
                </c:pt>
                <c:pt idx="37">
                  <c:v>12928</c:v>
                </c:pt>
                <c:pt idx="38">
                  <c:v>13385</c:v>
                </c:pt>
                <c:pt idx="39">
                  <c:v>13442</c:v>
                </c:pt>
                <c:pt idx="40">
                  <c:v>13462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F48-429D-9720-F01C65414D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4744976"/>
        <c:axId val="124750800"/>
      </c:scatterChart>
      <c:valAx>
        <c:axId val="1247449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4750800"/>
        <c:crosses val="autoZero"/>
        <c:crossBetween val="midCat"/>
      </c:valAx>
      <c:valAx>
        <c:axId val="124750800"/>
        <c:scaling>
          <c:orientation val="minMax"/>
          <c:min val="11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474497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Daily milk volume per cow (L)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Baseline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MVcow!$X$8:$X$324</c:f>
              <c:numCache>
                <c:formatCode>General</c:formatCode>
                <c:ptCount val="317"/>
                <c:pt idx="0">
                  <c:v>-87</c:v>
                </c:pt>
                <c:pt idx="1">
                  <c:v>-86</c:v>
                </c:pt>
                <c:pt idx="2">
                  <c:v>-85</c:v>
                </c:pt>
                <c:pt idx="3">
                  <c:v>-84</c:v>
                </c:pt>
                <c:pt idx="4">
                  <c:v>-83</c:v>
                </c:pt>
                <c:pt idx="5">
                  <c:v>-82</c:v>
                </c:pt>
                <c:pt idx="6">
                  <c:v>-81</c:v>
                </c:pt>
                <c:pt idx="7">
                  <c:v>-80</c:v>
                </c:pt>
                <c:pt idx="8">
                  <c:v>-79</c:v>
                </c:pt>
                <c:pt idx="9">
                  <c:v>-78</c:v>
                </c:pt>
                <c:pt idx="10">
                  <c:v>-77</c:v>
                </c:pt>
                <c:pt idx="11">
                  <c:v>-76</c:v>
                </c:pt>
                <c:pt idx="12">
                  <c:v>-75</c:v>
                </c:pt>
                <c:pt idx="13">
                  <c:v>-74</c:v>
                </c:pt>
                <c:pt idx="14">
                  <c:v>-73</c:v>
                </c:pt>
                <c:pt idx="15">
                  <c:v>-72</c:v>
                </c:pt>
                <c:pt idx="16">
                  <c:v>-71</c:v>
                </c:pt>
                <c:pt idx="17">
                  <c:v>-70</c:v>
                </c:pt>
                <c:pt idx="18">
                  <c:v>-69</c:v>
                </c:pt>
                <c:pt idx="19">
                  <c:v>-68</c:v>
                </c:pt>
                <c:pt idx="20">
                  <c:v>-67</c:v>
                </c:pt>
                <c:pt idx="21">
                  <c:v>-66</c:v>
                </c:pt>
                <c:pt idx="22">
                  <c:v>-65</c:v>
                </c:pt>
                <c:pt idx="23">
                  <c:v>-64</c:v>
                </c:pt>
                <c:pt idx="24">
                  <c:v>-63</c:v>
                </c:pt>
                <c:pt idx="25">
                  <c:v>-62</c:v>
                </c:pt>
                <c:pt idx="26">
                  <c:v>-61</c:v>
                </c:pt>
                <c:pt idx="27">
                  <c:v>-60</c:v>
                </c:pt>
                <c:pt idx="28">
                  <c:v>-59</c:v>
                </c:pt>
                <c:pt idx="29">
                  <c:v>-58</c:v>
                </c:pt>
                <c:pt idx="30">
                  <c:v>-57</c:v>
                </c:pt>
                <c:pt idx="31">
                  <c:v>-56</c:v>
                </c:pt>
                <c:pt idx="32">
                  <c:v>-55</c:v>
                </c:pt>
                <c:pt idx="33">
                  <c:v>-54</c:v>
                </c:pt>
                <c:pt idx="34">
                  <c:v>-53</c:v>
                </c:pt>
                <c:pt idx="35">
                  <c:v>-52</c:v>
                </c:pt>
                <c:pt idx="36">
                  <c:v>-51</c:v>
                </c:pt>
                <c:pt idx="37">
                  <c:v>-50</c:v>
                </c:pt>
                <c:pt idx="38">
                  <c:v>-49</c:v>
                </c:pt>
                <c:pt idx="39">
                  <c:v>-48</c:v>
                </c:pt>
                <c:pt idx="40">
                  <c:v>-47</c:v>
                </c:pt>
                <c:pt idx="41">
                  <c:v>-46</c:v>
                </c:pt>
                <c:pt idx="42">
                  <c:v>-45</c:v>
                </c:pt>
                <c:pt idx="43">
                  <c:v>-44</c:v>
                </c:pt>
                <c:pt idx="44">
                  <c:v>-43</c:v>
                </c:pt>
                <c:pt idx="45">
                  <c:v>-42</c:v>
                </c:pt>
                <c:pt idx="46">
                  <c:v>-41</c:v>
                </c:pt>
                <c:pt idx="47">
                  <c:v>-40</c:v>
                </c:pt>
                <c:pt idx="48">
                  <c:v>-39</c:v>
                </c:pt>
                <c:pt idx="49">
                  <c:v>-38</c:v>
                </c:pt>
                <c:pt idx="50">
                  <c:v>-37</c:v>
                </c:pt>
                <c:pt idx="51">
                  <c:v>-36</c:v>
                </c:pt>
                <c:pt idx="52">
                  <c:v>-35</c:v>
                </c:pt>
                <c:pt idx="53">
                  <c:v>-34</c:v>
                </c:pt>
                <c:pt idx="54">
                  <c:v>-33</c:v>
                </c:pt>
                <c:pt idx="55">
                  <c:v>-32</c:v>
                </c:pt>
                <c:pt idx="56">
                  <c:v>-31</c:v>
                </c:pt>
                <c:pt idx="57">
                  <c:v>-30</c:v>
                </c:pt>
                <c:pt idx="58">
                  <c:v>-29</c:v>
                </c:pt>
                <c:pt idx="59">
                  <c:v>-28</c:v>
                </c:pt>
                <c:pt idx="60">
                  <c:v>-27</c:v>
                </c:pt>
                <c:pt idx="61">
                  <c:v>-26</c:v>
                </c:pt>
                <c:pt idx="62">
                  <c:v>-25</c:v>
                </c:pt>
                <c:pt idx="63">
                  <c:v>-24</c:v>
                </c:pt>
                <c:pt idx="64">
                  <c:v>-23</c:v>
                </c:pt>
                <c:pt idx="65">
                  <c:v>-22</c:v>
                </c:pt>
                <c:pt idx="66">
                  <c:v>-21</c:v>
                </c:pt>
                <c:pt idx="67">
                  <c:v>-20</c:v>
                </c:pt>
                <c:pt idx="68">
                  <c:v>-19</c:v>
                </c:pt>
                <c:pt idx="69">
                  <c:v>-18</c:v>
                </c:pt>
                <c:pt idx="70">
                  <c:v>-17</c:v>
                </c:pt>
                <c:pt idx="71">
                  <c:v>-16</c:v>
                </c:pt>
                <c:pt idx="72">
                  <c:v>-15</c:v>
                </c:pt>
                <c:pt idx="73">
                  <c:v>-14</c:v>
                </c:pt>
                <c:pt idx="74">
                  <c:v>-13</c:v>
                </c:pt>
                <c:pt idx="75">
                  <c:v>-12</c:v>
                </c:pt>
                <c:pt idx="76">
                  <c:v>-11</c:v>
                </c:pt>
                <c:pt idx="77">
                  <c:v>-10</c:v>
                </c:pt>
                <c:pt idx="78">
                  <c:v>-9</c:v>
                </c:pt>
                <c:pt idx="79">
                  <c:v>-8</c:v>
                </c:pt>
                <c:pt idx="80">
                  <c:v>-7</c:v>
                </c:pt>
                <c:pt idx="81">
                  <c:v>-6</c:v>
                </c:pt>
                <c:pt idx="82">
                  <c:v>-5</c:v>
                </c:pt>
                <c:pt idx="83">
                  <c:v>-4</c:v>
                </c:pt>
                <c:pt idx="84">
                  <c:v>-3</c:v>
                </c:pt>
                <c:pt idx="85">
                  <c:v>-2</c:v>
                </c:pt>
                <c:pt idx="86">
                  <c:v>-1</c:v>
                </c:pt>
                <c:pt idx="87">
                  <c:v>0</c:v>
                </c:pt>
                <c:pt idx="88">
                  <c:v>1</c:v>
                </c:pt>
                <c:pt idx="89">
                  <c:v>2</c:v>
                </c:pt>
                <c:pt idx="90">
                  <c:v>3</c:v>
                </c:pt>
                <c:pt idx="91">
                  <c:v>4</c:v>
                </c:pt>
                <c:pt idx="92">
                  <c:v>5</c:v>
                </c:pt>
                <c:pt idx="93">
                  <c:v>6</c:v>
                </c:pt>
                <c:pt idx="94">
                  <c:v>7</c:v>
                </c:pt>
                <c:pt idx="95">
                  <c:v>8</c:v>
                </c:pt>
                <c:pt idx="96">
                  <c:v>9</c:v>
                </c:pt>
                <c:pt idx="97">
                  <c:v>10</c:v>
                </c:pt>
                <c:pt idx="98">
                  <c:v>11</c:v>
                </c:pt>
                <c:pt idx="99">
                  <c:v>12</c:v>
                </c:pt>
                <c:pt idx="100">
                  <c:v>13</c:v>
                </c:pt>
                <c:pt idx="101">
                  <c:v>14</c:v>
                </c:pt>
                <c:pt idx="102">
                  <c:v>15</c:v>
                </c:pt>
                <c:pt idx="103">
                  <c:v>16</c:v>
                </c:pt>
                <c:pt idx="104">
                  <c:v>17</c:v>
                </c:pt>
                <c:pt idx="105">
                  <c:v>18</c:v>
                </c:pt>
                <c:pt idx="106">
                  <c:v>19</c:v>
                </c:pt>
                <c:pt idx="107">
                  <c:v>20</c:v>
                </c:pt>
                <c:pt idx="108">
                  <c:v>21</c:v>
                </c:pt>
                <c:pt idx="109">
                  <c:v>22</c:v>
                </c:pt>
                <c:pt idx="110">
                  <c:v>23</c:v>
                </c:pt>
                <c:pt idx="111">
                  <c:v>24</c:v>
                </c:pt>
                <c:pt idx="112">
                  <c:v>25</c:v>
                </c:pt>
                <c:pt idx="113">
                  <c:v>26</c:v>
                </c:pt>
                <c:pt idx="114">
                  <c:v>27</c:v>
                </c:pt>
                <c:pt idx="115">
                  <c:v>28</c:v>
                </c:pt>
                <c:pt idx="116">
                  <c:v>29</c:v>
                </c:pt>
                <c:pt idx="117">
                  <c:v>30</c:v>
                </c:pt>
                <c:pt idx="118">
                  <c:v>31</c:v>
                </c:pt>
                <c:pt idx="119">
                  <c:v>32</c:v>
                </c:pt>
                <c:pt idx="120">
                  <c:v>33</c:v>
                </c:pt>
                <c:pt idx="121">
                  <c:v>34</c:v>
                </c:pt>
                <c:pt idx="122">
                  <c:v>35</c:v>
                </c:pt>
                <c:pt idx="123">
                  <c:v>36</c:v>
                </c:pt>
                <c:pt idx="124">
                  <c:v>37</c:v>
                </c:pt>
                <c:pt idx="125">
                  <c:v>38</c:v>
                </c:pt>
                <c:pt idx="126">
                  <c:v>39</c:v>
                </c:pt>
                <c:pt idx="127">
                  <c:v>40</c:v>
                </c:pt>
                <c:pt idx="128">
                  <c:v>41</c:v>
                </c:pt>
                <c:pt idx="129">
                  <c:v>42</c:v>
                </c:pt>
                <c:pt idx="130">
                  <c:v>43</c:v>
                </c:pt>
                <c:pt idx="131">
                  <c:v>44</c:v>
                </c:pt>
                <c:pt idx="132">
                  <c:v>45</c:v>
                </c:pt>
                <c:pt idx="133">
                  <c:v>46</c:v>
                </c:pt>
                <c:pt idx="134">
                  <c:v>47</c:v>
                </c:pt>
                <c:pt idx="135">
                  <c:v>48</c:v>
                </c:pt>
                <c:pt idx="136">
                  <c:v>49</c:v>
                </c:pt>
                <c:pt idx="137">
                  <c:v>50</c:v>
                </c:pt>
                <c:pt idx="138">
                  <c:v>51</c:v>
                </c:pt>
                <c:pt idx="139">
                  <c:v>52</c:v>
                </c:pt>
                <c:pt idx="140">
                  <c:v>53</c:v>
                </c:pt>
                <c:pt idx="141">
                  <c:v>54</c:v>
                </c:pt>
                <c:pt idx="142">
                  <c:v>55</c:v>
                </c:pt>
                <c:pt idx="143">
                  <c:v>56</c:v>
                </c:pt>
                <c:pt idx="144">
                  <c:v>57</c:v>
                </c:pt>
                <c:pt idx="145">
                  <c:v>58</c:v>
                </c:pt>
                <c:pt idx="146">
                  <c:v>59</c:v>
                </c:pt>
                <c:pt idx="147">
                  <c:v>60</c:v>
                </c:pt>
                <c:pt idx="148">
                  <c:v>61</c:v>
                </c:pt>
                <c:pt idx="149">
                  <c:v>62</c:v>
                </c:pt>
                <c:pt idx="150">
                  <c:v>63</c:v>
                </c:pt>
                <c:pt idx="151">
                  <c:v>64</c:v>
                </c:pt>
                <c:pt idx="152">
                  <c:v>65</c:v>
                </c:pt>
                <c:pt idx="153">
                  <c:v>66</c:v>
                </c:pt>
                <c:pt idx="154">
                  <c:v>67</c:v>
                </c:pt>
                <c:pt idx="155">
                  <c:v>68</c:v>
                </c:pt>
                <c:pt idx="156">
                  <c:v>69</c:v>
                </c:pt>
                <c:pt idx="157">
                  <c:v>70</c:v>
                </c:pt>
                <c:pt idx="158">
                  <c:v>71</c:v>
                </c:pt>
                <c:pt idx="159">
                  <c:v>72</c:v>
                </c:pt>
                <c:pt idx="160">
                  <c:v>73</c:v>
                </c:pt>
                <c:pt idx="161">
                  <c:v>74</c:v>
                </c:pt>
                <c:pt idx="162">
                  <c:v>75</c:v>
                </c:pt>
                <c:pt idx="163">
                  <c:v>76</c:v>
                </c:pt>
                <c:pt idx="164">
                  <c:v>77</c:v>
                </c:pt>
                <c:pt idx="165">
                  <c:v>78</c:v>
                </c:pt>
                <c:pt idx="166">
                  <c:v>79</c:v>
                </c:pt>
                <c:pt idx="167">
                  <c:v>80</c:v>
                </c:pt>
                <c:pt idx="168">
                  <c:v>81</c:v>
                </c:pt>
                <c:pt idx="169">
                  <c:v>82</c:v>
                </c:pt>
                <c:pt idx="170">
                  <c:v>83</c:v>
                </c:pt>
                <c:pt idx="171">
                  <c:v>84</c:v>
                </c:pt>
                <c:pt idx="172">
                  <c:v>85</c:v>
                </c:pt>
                <c:pt idx="173">
                  <c:v>86</c:v>
                </c:pt>
                <c:pt idx="174">
                  <c:v>87</c:v>
                </c:pt>
                <c:pt idx="175">
                  <c:v>88</c:v>
                </c:pt>
                <c:pt idx="176">
                  <c:v>89</c:v>
                </c:pt>
                <c:pt idx="177">
                  <c:v>90</c:v>
                </c:pt>
                <c:pt idx="178">
                  <c:v>91</c:v>
                </c:pt>
                <c:pt idx="179">
                  <c:v>92</c:v>
                </c:pt>
                <c:pt idx="180">
                  <c:v>93</c:v>
                </c:pt>
                <c:pt idx="181">
                  <c:v>94</c:v>
                </c:pt>
                <c:pt idx="182">
                  <c:v>95</c:v>
                </c:pt>
                <c:pt idx="183">
                  <c:v>96</c:v>
                </c:pt>
                <c:pt idx="184">
                  <c:v>97</c:v>
                </c:pt>
                <c:pt idx="185">
                  <c:v>98</c:v>
                </c:pt>
                <c:pt idx="186">
                  <c:v>99</c:v>
                </c:pt>
                <c:pt idx="187">
                  <c:v>100</c:v>
                </c:pt>
                <c:pt idx="188">
                  <c:v>101</c:v>
                </c:pt>
                <c:pt idx="189">
                  <c:v>102</c:v>
                </c:pt>
                <c:pt idx="190">
                  <c:v>103</c:v>
                </c:pt>
                <c:pt idx="191">
                  <c:v>104</c:v>
                </c:pt>
                <c:pt idx="192">
                  <c:v>105</c:v>
                </c:pt>
                <c:pt idx="193">
                  <c:v>106</c:v>
                </c:pt>
                <c:pt idx="194">
                  <c:v>107</c:v>
                </c:pt>
                <c:pt idx="195">
                  <c:v>108</c:v>
                </c:pt>
                <c:pt idx="196">
                  <c:v>109</c:v>
                </c:pt>
                <c:pt idx="197">
                  <c:v>110</c:v>
                </c:pt>
                <c:pt idx="198">
                  <c:v>111</c:v>
                </c:pt>
                <c:pt idx="199">
                  <c:v>112</c:v>
                </c:pt>
                <c:pt idx="200">
                  <c:v>113</c:v>
                </c:pt>
                <c:pt idx="201">
                  <c:v>114</c:v>
                </c:pt>
                <c:pt idx="202">
                  <c:v>115</c:v>
                </c:pt>
                <c:pt idx="203">
                  <c:v>116</c:v>
                </c:pt>
                <c:pt idx="204">
                  <c:v>117</c:v>
                </c:pt>
                <c:pt idx="205">
                  <c:v>118</c:v>
                </c:pt>
                <c:pt idx="206">
                  <c:v>119</c:v>
                </c:pt>
                <c:pt idx="207">
                  <c:v>120</c:v>
                </c:pt>
                <c:pt idx="208">
                  <c:v>121</c:v>
                </c:pt>
                <c:pt idx="209">
                  <c:v>122</c:v>
                </c:pt>
                <c:pt idx="210">
                  <c:v>123</c:v>
                </c:pt>
                <c:pt idx="211">
                  <c:v>124</c:v>
                </c:pt>
                <c:pt idx="212">
                  <c:v>125</c:v>
                </c:pt>
                <c:pt idx="213">
                  <c:v>126</c:v>
                </c:pt>
                <c:pt idx="214">
                  <c:v>127</c:v>
                </c:pt>
                <c:pt idx="215">
                  <c:v>128</c:v>
                </c:pt>
                <c:pt idx="216">
                  <c:v>129</c:v>
                </c:pt>
                <c:pt idx="217">
                  <c:v>130</c:v>
                </c:pt>
                <c:pt idx="218">
                  <c:v>131</c:v>
                </c:pt>
                <c:pt idx="219">
                  <c:v>132</c:v>
                </c:pt>
                <c:pt idx="220">
                  <c:v>133</c:v>
                </c:pt>
                <c:pt idx="221">
                  <c:v>134</c:v>
                </c:pt>
                <c:pt idx="222">
                  <c:v>135</c:v>
                </c:pt>
                <c:pt idx="223">
                  <c:v>136</c:v>
                </c:pt>
                <c:pt idx="224">
                  <c:v>137</c:v>
                </c:pt>
                <c:pt idx="225">
                  <c:v>138</c:v>
                </c:pt>
                <c:pt idx="226">
                  <c:v>139</c:v>
                </c:pt>
                <c:pt idx="227">
                  <c:v>140</c:v>
                </c:pt>
                <c:pt idx="228">
                  <c:v>141</c:v>
                </c:pt>
                <c:pt idx="229">
                  <c:v>142</c:v>
                </c:pt>
                <c:pt idx="230">
                  <c:v>143</c:v>
                </c:pt>
                <c:pt idx="231">
                  <c:v>144</c:v>
                </c:pt>
                <c:pt idx="232">
                  <c:v>145</c:v>
                </c:pt>
                <c:pt idx="233">
                  <c:v>146</c:v>
                </c:pt>
                <c:pt idx="234">
                  <c:v>147</c:v>
                </c:pt>
                <c:pt idx="235">
                  <c:v>148</c:v>
                </c:pt>
                <c:pt idx="236">
                  <c:v>149</c:v>
                </c:pt>
                <c:pt idx="237">
                  <c:v>150</c:v>
                </c:pt>
                <c:pt idx="238">
                  <c:v>151</c:v>
                </c:pt>
                <c:pt idx="239">
                  <c:v>152</c:v>
                </c:pt>
                <c:pt idx="240">
                  <c:v>153</c:v>
                </c:pt>
                <c:pt idx="241">
                  <c:v>154</c:v>
                </c:pt>
                <c:pt idx="242">
                  <c:v>155</c:v>
                </c:pt>
                <c:pt idx="243">
                  <c:v>156</c:v>
                </c:pt>
                <c:pt idx="244">
                  <c:v>157</c:v>
                </c:pt>
                <c:pt idx="245">
                  <c:v>158</c:v>
                </c:pt>
                <c:pt idx="246">
                  <c:v>159</c:v>
                </c:pt>
                <c:pt idx="247">
                  <c:v>160</c:v>
                </c:pt>
                <c:pt idx="248">
                  <c:v>161</c:v>
                </c:pt>
                <c:pt idx="249">
                  <c:v>162</c:v>
                </c:pt>
                <c:pt idx="250">
                  <c:v>163</c:v>
                </c:pt>
                <c:pt idx="251">
                  <c:v>164</c:v>
                </c:pt>
                <c:pt idx="252">
                  <c:v>165</c:v>
                </c:pt>
                <c:pt idx="253">
                  <c:v>166</c:v>
                </c:pt>
                <c:pt idx="254">
                  <c:v>167</c:v>
                </c:pt>
                <c:pt idx="255">
                  <c:v>168</c:v>
                </c:pt>
                <c:pt idx="256">
                  <c:v>169</c:v>
                </c:pt>
                <c:pt idx="257">
                  <c:v>170</c:v>
                </c:pt>
                <c:pt idx="258">
                  <c:v>171</c:v>
                </c:pt>
                <c:pt idx="259">
                  <c:v>172</c:v>
                </c:pt>
                <c:pt idx="260">
                  <c:v>173</c:v>
                </c:pt>
                <c:pt idx="261">
                  <c:v>174</c:v>
                </c:pt>
                <c:pt idx="262">
                  <c:v>175</c:v>
                </c:pt>
                <c:pt idx="263">
                  <c:v>176</c:v>
                </c:pt>
                <c:pt idx="264">
                  <c:v>177</c:v>
                </c:pt>
                <c:pt idx="265">
                  <c:v>178</c:v>
                </c:pt>
                <c:pt idx="266">
                  <c:v>179</c:v>
                </c:pt>
                <c:pt idx="267">
                  <c:v>180</c:v>
                </c:pt>
                <c:pt idx="268">
                  <c:v>181</c:v>
                </c:pt>
                <c:pt idx="269">
                  <c:v>182</c:v>
                </c:pt>
                <c:pt idx="270">
                  <c:v>183</c:v>
                </c:pt>
                <c:pt idx="271">
                  <c:v>184</c:v>
                </c:pt>
                <c:pt idx="272">
                  <c:v>185</c:v>
                </c:pt>
                <c:pt idx="273">
                  <c:v>186</c:v>
                </c:pt>
                <c:pt idx="274">
                  <c:v>187</c:v>
                </c:pt>
                <c:pt idx="275">
                  <c:v>188</c:v>
                </c:pt>
                <c:pt idx="276">
                  <c:v>189</c:v>
                </c:pt>
                <c:pt idx="277">
                  <c:v>190</c:v>
                </c:pt>
                <c:pt idx="278">
                  <c:v>191</c:v>
                </c:pt>
                <c:pt idx="279">
                  <c:v>192</c:v>
                </c:pt>
                <c:pt idx="280">
                  <c:v>193</c:v>
                </c:pt>
                <c:pt idx="281">
                  <c:v>194</c:v>
                </c:pt>
                <c:pt idx="282">
                  <c:v>195</c:v>
                </c:pt>
                <c:pt idx="283">
                  <c:v>196</c:v>
                </c:pt>
                <c:pt idx="284">
                  <c:v>197</c:v>
                </c:pt>
                <c:pt idx="285">
                  <c:v>198</c:v>
                </c:pt>
                <c:pt idx="286">
                  <c:v>199</c:v>
                </c:pt>
                <c:pt idx="287">
                  <c:v>200</c:v>
                </c:pt>
                <c:pt idx="288">
                  <c:v>201</c:v>
                </c:pt>
                <c:pt idx="289">
                  <c:v>202</c:v>
                </c:pt>
                <c:pt idx="290">
                  <c:v>203</c:v>
                </c:pt>
                <c:pt idx="291">
                  <c:v>204</c:v>
                </c:pt>
                <c:pt idx="292">
                  <c:v>205</c:v>
                </c:pt>
                <c:pt idx="293">
                  <c:v>206</c:v>
                </c:pt>
                <c:pt idx="294">
                  <c:v>207</c:v>
                </c:pt>
                <c:pt idx="295">
                  <c:v>208</c:v>
                </c:pt>
                <c:pt idx="296">
                  <c:v>209</c:v>
                </c:pt>
                <c:pt idx="297">
                  <c:v>210</c:v>
                </c:pt>
                <c:pt idx="298">
                  <c:v>211</c:v>
                </c:pt>
                <c:pt idx="299">
                  <c:v>212</c:v>
                </c:pt>
                <c:pt idx="300">
                  <c:v>213</c:v>
                </c:pt>
                <c:pt idx="301">
                  <c:v>214</c:v>
                </c:pt>
                <c:pt idx="302">
                  <c:v>215</c:v>
                </c:pt>
                <c:pt idx="303">
                  <c:v>216</c:v>
                </c:pt>
                <c:pt idx="304">
                  <c:v>217</c:v>
                </c:pt>
                <c:pt idx="305">
                  <c:v>218</c:v>
                </c:pt>
                <c:pt idx="306">
                  <c:v>219</c:v>
                </c:pt>
                <c:pt idx="307">
                  <c:v>220</c:v>
                </c:pt>
                <c:pt idx="308">
                  <c:v>221</c:v>
                </c:pt>
                <c:pt idx="309">
                  <c:v>222</c:v>
                </c:pt>
                <c:pt idx="310">
                  <c:v>223</c:v>
                </c:pt>
                <c:pt idx="311">
                  <c:v>224</c:v>
                </c:pt>
                <c:pt idx="312">
                  <c:v>225</c:v>
                </c:pt>
                <c:pt idx="313">
                  <c:v>226</c:v>
                </c:pt>
                <c:pt idx="314">
                  <c:v>227</c:v>
                </c:pt>
                <c:pt idx="315">
                  <c:v>228</c:v>
                </c:pt>
                <c:pt idx="316">
                  <c:v>229</c:v>
                </c:pt>
              </c:numCache>
            </c:numRef>
          </c:xVal>
          <c:yVal>
            <c:numRef>
              <c:f>MVcow!$Y$8:$Y$324</c:f>
              <c:numCache>
                <c:formatCode>General</c:formatCode>
                <c:ptCount val="317"/>
                <c:pt idx="0">
                  <c:v>2.06</c:v>
                </c:pt>
                <c:pt idx="1">
                  <c:v>2.34</c:v>
                </c:pt>
                <c:pt idx="2">
                  <c:v>2.34</c:v>
                </c:pt>
                <c:pt idx="3">
                  <c:v>1.5740000000000001</c:v>
                </c:pt>
                <c:pt idx="4">
                  <c:v>1.9910000000000001</c:v>
                </c:pt>
                <c:pt idx="5">
                  <c:v>1.7250000000000001</c:v>
                </c:pt>
                <c:pt idx="6">
                  <c:v>2.1880000000000002</c:v>
                </c:pt>
                <c:pt idx="7">
                  <c:v>2.6120000000000001</c:v>
                </c:pt>
                <c:pt idx="8">
                  <c:v>3.0459999999999998</c:v>
                </c:pt>
                <c:pt idx="9">
                  <c:v>3.714</c:v>
                </c:pt>
                <c:pt idx="10">
                  <c:v>4.9050000000000002</c:v>
                </c:pt>
                <c:pt idx="11">
                  <c:v>4.6619999999999999</c:v>
                </c:pt>
                <c:pt idx="12">
                  <c:v>4.452</c:v>
                </c:pt>
                <c:pt idx="13">
                  <c:v>5.9930000000000003</c:v>
                </c:pt>
                <c:pt idx="14">
                  <c:v>6.7080000000000002</c:v>
                </c:pt>
                <c:pt idx="15">
                  <c:v>7.2990000000000004</c:v>
                </c:pt>
                <c:pt idx="16">
                  <c:v>7.6829999999999998</c:v>
                </c:pt>
                <c:pt idx="17">
                  <c:v>8.2330000000000005</c:v>
                </c:pt>
                <c:pt idx="18">
                  <c:v>8.6300000000000008</c:v>
                </c:pt>
                <c:pt idx="19">
                  <c:v>9.5060000000000002</c:v>
                </c:pt>
                <c:pt idx="20">
                  <c:v>9.7010000000000005</c:v>
                </c:pt>
                <c:pt idx="21">
                  <c:v>10.351000000000001</c:v>
                </c:pt>
                <c:pt idx="22">
                  <c:v>10.611000000000001</c:v>
                </c:pt>
                <c:pt idx="23">
                  <c:v>11.211</c:v>
                </c:pt>
                <c:pt idx="24">
                  <c:v>11.814</c:v>
                </c:pt>
                <c:pt idx="25">
                  <c:v>12.115</c:v>
                </c:pt>
                <c:pt idx="26">
                  <c:v>12.552</c:v>
                </c:pt>
                <c:pt idx="27">
                  <c:v>12.663</c:v>
                </c:pt>
                <c:pt idx="28">
                  <c:v>13.055999999999999</c:v>
                </c:pt>
                <c:pt idx="29">
                  <c:v>13.343</c:v>
                </c:pt>
                <c:pt idx="30">
                  <c:v>13.291</c:v>
                </c:pt>
                <c:pt idx="31">
                  <c:v>14.061</c:v>
                </c:pt>
                <c:pt idx="32">
                  <c:v>14.346</c:v>
                </c:pt>
                <c:pt idx="33">
                  <c:v>14.704000000000001</c:v>
                </c:pt>
                <c:pt idx="34">
                  <c:v>14.978999999999999</c:v>
                </c:pt>
                <c:pt idx="35">
                  <c:v>15.673999999999999</c:v>
                </c:pt>
                <c:pt idx="36">
                  <c:v>15.43</c:v>
                </c:pt>
                <c:pt idx="37">
                  <c:v>16.327999999999999</c:v>
                </c:pt>
                <c:pt idx="38">
                  <c:v>16.042999999999999</c:v>
                </c:pt>
                <c:pt idx="39">
                  <c:v>16.712</c:v>
                </c:pt>
                <c:pt idx="40">
                  <c:v>16.614999999999998</c:v>
                </c:pt>
                <c:pt idx="41">
                  <c:v>17.173999999999999</c:v>
                </c:pt>
                <c:pt idx="42">
                  <c:v>16.338999999999999</c:v>
                </c:pt>
                <c:pt idx="43">
                  <c:v>17.184999999999999</c:v>
                </c:pt>
                <c:pt idx="44">
                  <c:v>17.728000000000002</c:v>
                </c:pt>
                <c:pt idx="45">
                  <c:v>17.765999999999998</c:v>
                </c:pt>
                <c:pt idx="46">
                  <c:v>17.928999999999998</c:v>
                </c:pt>
                <c:pt idx="47">
                  <c:v>17.780999999999999</c:v>
                </c:pt>
                <c:pt idx="48">
                  <c:v>18.175999999999998</c:v>
                </c:pt>
                <c:pt idx="49">
                  <c:v>18.45</c:v>
                </c:pt>
                <c:pt idx="50">
                  <c:v>18.393000000000001</c:v>
                </c:pt>
                <c:pt idx="51">
                  <c:v>19.138000000000002</c:v>
                </c:pt>
                <c:pt idx="52">
                  <c:v>19.233000000000001</c:v>
                </c:pt>
                <c:pt idx="53">
                  <c:v>19.350000000000001</c:v>
                </c:pt>
                <c:pt idx="54">
                  <c:v>19.821999999999999</c:v>
                </c:pt>
                <c:pt idx="55">
                  <c:v>19.927</c:v>
                </c:pt>
                <c:pt idx="56">
                  <c:v>20.282</c:v>
                </c:pt>
                <c:pt idx="57">
                  <c:v>20.187000000000001</c:v>
                </c:pt>
                <c:pt idx="58">
                  <c:v>20.65</c:v>
                </c:pt>
                <c:pt idx="59">
                  <c:v>20.928999999999998</c:v>
                </c:pt>
                <c:pt idx="60">
                  <c:v>21.326000000000001</c:v>
                </c:pt>
                <c:pt idx="61">
                  <c:v>21.672999999999998</c:v>
                </c:pt>
                <c:pt idx="62">
                  <c:v>21.969000000000001</c:v>
                </c:pt>
                <c:pt idx="63">
                  <c:v>22.184999999999999</c:v>
                </c:pt>
                <c:pt idx="64">
                  <c:v>22.178000000000001</c:v>
                </c:pt>
                <c:pt idx="65">
                  <c:v>22.404</c:v>
                </c:pt>
                <c:pt idx="66">
                  <c:v>22.739000000000001</c:v>
                </c:pt>
                <c:pt idx="67">
                  <c:v>22.486999999999998</c:v>
                </c:pt>
                <c:pt idx="68">
                  <c:v>22.795000000000002</c:v>
                </c:pt>
                <c:pt idx="69">
                  <c:v>22.376999999999999</c:v>
                </c:pt>
                <c:pt idx="70">
                  <c:v>22.48</c:v>
                </c:pt>
                <c:pt idx="71">
                  <c:v>22.709</c:v>
                </c:pt>
                <c:pt idx="72">
                  <c:v>22.649000000000001</c:v>
                </c:pt>
                <c:pt idx="73">
                  <c:v>22.367999999999999</c:v>
                </c:pt>
                <c:pt idx="74">
                  <c:v>22.855</c:v>
                </c:pt>
                <c:pt idx="75">
                  <c:v>22.29</c:v>
                </c:pt>
                <c:pt idx="76">
                  <c:v>22.684000000000001</c:v>
                </c:pt>
                <c:pt idx="77">
                  <c:v>23.212</c:v>
                </c:pt>
                <c:pt idx="78">
                  <c:v>23.55</c:v>
                </c:pt>
                <c:pt idx="79">
                  <c:v>23.707000000000001</c:v>
                </c:pt>
                <c:pt idx="80">
                  <c:v>23.765999999999998</c:v>
                </c:pt>
                <c:pt idx="81">
                  <c:v>23.832999999999998</c:v>
                </c:pt>
                <c:pt idx="82">
                  <c:v>23.858000000000001</c:v>
                </c:pt>
                <c:pt idx="83">
                  <c:v>24.094000000000001</c:v>
                </c:pt>
                <c:pt idx="84">
                  <c:v>24.193999999999999</c:v>
                </c:pt>
                <c:pt idx="85">
                  <c:v>24.341000000000001</c:v>
                </c:pt>
                <c:pt idx="86">
                  <c:v>24.084</c:v>
                </c:pt>
                <c:pt idx="87">
                  <c:v>24.872</c:v>
                </c:pt>
                <c:pt idx="88">
                  <c:v>24.033999999999999</c:v>
                </c:pt>
                <c:pt idx="89">
                  <c:v>24.009</c:v>
                </c:pt>
                <c:pt idx="90">
                  <c:v>24.209</c:v>
                </c:pt>
                <c:pt idx="91">
                  <c:v>24.114999999999998</c:v>
                </c:pt>
                <c:pt idx="92">
                  <c:v>23.975999999999999</c:v>
                </c:pt>
                <c:pt idx="93">
                  <c:v>24.218</c:v>
                </c:pt>
                <c:pt idx="94">
                  <c:v>24.018999999999998</c:v>
                </c:pt>
                <c:pt idx="95">
                  <c:v>23.940999999999999</c:v>
                </c:pt>
                <c:pt idx="96">
                  <c:v>23.821000000000002</c:v>
                </c:pt>
                <c:pt idx="97">
                  <c:v>23.602</c:v>
                </c:pt>
                <c:pt idx="98">
                  <c:v>23.266999999999999</c:v>
                </c:pt>
                <c:pt idx="99">
                  <c:v>23.515999999999998</c:v>
                </c:pt>
                <c:pt idx="100">
                  <c:v>22.937000000000001</c:v>
                </c:pt>
                <c:pt idx="101">
                  <c:v>23.234999999999999</c:v>
                </c:pt>
                <c:pt idx="102">
                  <c:v>23.007000000000001</c:v>
                </c:pt>
                <c:pt idx="103">
                  <c:v>23.675999999999998</c:v>
                </c:pt>
                <c:pt idx="104">
                  <c:v>23.847999999999999</c:v>
                </c:pt>
                <c:pt idx="105">
                  <c:v>23.29</c:v>
                </c:pt>
                <c:pt idx="106">
                  <c:v>23.17</c:v>
                </c:pt>
                <c:pt idx="107">
                  <c:v>23.411000000000001</c:v>
                </c:pt>
                <c:pt idx="108">
                  <c:v>23.478999999999999</c:v>
                </c:pt>
                <c:pt idx="109">
                  <c:v>23.120999999999999</c:v>
                </c:pt>
                <c:pt idx="110">
                  <c:v>23.116</c:v>
                </c:pt>
                <c:pt idx="111">
                  <c:v>23.123999999999999</c:v>
                </c:pt>
                <c:pt idx="112">
                  <c:v>22.824999999999999</c:v>
                </c:pt>
                <c:pt idx="113">
                  <c:v>22.899000000000001</c:v>
                </c:pt>
                <c:pt idx="114">
                  <c:v>22.303999999999998</c:v>
                </c:pt>
                <c:pt idx="115">
                  <c:v>22.818000000000001</c:v>
                </c:pt>
                <c:pt idx="116">
                  <c:v>22.158999999999999</c:v>
                </c:pt>
                <c:pt idx="117">
                  <c:v>22.175000000000001</c:v>
                </c:pt>
                <c:pt idx="118">
                  <c:v>22.215</c:v>
                </c:pt>
                <c:pt idx="119">
                  <c:v>21.699000000000002</c:v>
                </c:pt>
                <c:pt idx="120">
                  <c:v>20.919</c:v>
                </c:pt>
                <c:pt idx="121">
                  <c:v>21.693000000000001</c:v>
                </c:pt>
                <c:pt idx="122">
                  <c:v>21.600999999999999</c:v>
                </c:pt>
                <c:pt idx="123">
                  <c:v>22.475000000000001</c:v>
                </c:pt>
                <c:pt idx="124">
                  <c:v>22</c:v>
                </c:pt>
                <c:pt idx="125">
                  <c:v>22.004999999999999</c:v>
                </c:pt>
                <c:pt idx="126">
                  <c:v>21.891999999999999</c:v>
                </c:pt>
                <c:pt idx="127">
                  <c:v>21.547999999999998</c:v>
                </c:pt>
                <c:pt idx="128">
                  <c:v>21.724</c:v>
                </c:pt>
                <c:pt idx="129">
                  <c:v>21.402999999999999</c:v>
                </c:pt>
                <c:pt idx="130">
                  <c:v>20.867000000000001</c:v>
                </c:pt>
                <c:pt idx="131">
                  <c:v>20.88</c:v>
                </c:pt>
                <c:pt idx="132">
                  <c:v>21.225999999999999</c:v>
                </c:pt>
                <c:pt idx="133">
                  <c:v>20.962</c:v>
                </c:pt>
                <c:pt idx="134">
                  <c:v>20.390999999999998</c:v>
                </c:pt>
                <c:pt idx="135">
                  <c:v>20.474</c:v>
                </c:pt>
                <c:pt idx="136">
                  <c:v>21.08</c:v>
                </c:pt>
                <c:pt idx="137">
                  <c:v>19.364999999999998</c:v>
                </c:pt>
                <c:pt idx="138">
                  <c:v>20.53</c:v>
                </c:pt>
                <c:pt idx="139">
                  <c:v>20.315999999999999</c:v>
                </c:pt>
                <c:pt idx="140">
                  <c:v>20.577000000000002</c:v>
                </c:pt>
                <c:pt idx="141">
                  <c:v>20.431000000000001</c:v>
                </c:pt>
                <c:pt idx="142">
                  <c:v>20.707999999999998</c:v>
                </c:pt>
                <c:pt idx="143">
                  <c:v>20.899000000000001</c:v>
                </c:pt>
                <c:pt idx="144">
                  <c:v>20.401</c:v>
                </c:pt>
                <c:pt idx="145">
                  <c:v>20.783000000000001</c:v>
                </c:pt>
                <c:pt idx="146">
                  <c:v>20.344000000000001</c:v>
                </c:pt>
                <c:pt idx="147">
                  <c:v>20.077000000000002</c:v>
                </c:pt>
                <c:pt idx="148">
                  <c:v>19.940999999999999</c:v>
                </c:pt>
                <c:pt idx="149">
                  <c:v>20.03</c:v>
                </c:pt>
                <c:pt idx="150">
                  <c:v>20.14</c:v>
                </c:pt>
                <c:pt idx="151">
                  <c:v>20.248000000000001</c:v>
                </c:pt>
                <c:pt idx="152">
                  <c:v>20.564</c:v>
                </c:pt>
                <c:pt idx="153">
                  <c:v>20.312000000000001</c:v>
                </c:pt>
                <c:pt idx="154">
                  <c:v>20.436</c:v>
                </c:pt>
                <c:pt idx="155">
                  <c:v>21.114999999999998</c:v>
                </c:pt>
                <c:pt idx="156">
                  <c:v>19.943000000000001</c:v>
                </c:pt>
                <c:pt idx="157">
                  <c:v>20.231000000000002</c:v>
                </c:pt>
                <c:pt idx="158">
                  <c:v>20.344999999999999</c:v>
                </c:pt>
                <c:pt idx="159">
                  <c:v>19.507000000000001</c:v>
                </c:pt>
                <c:pt idx="160">
                  <c:v>19.855</c:v>
                </c:pt>
                <c:pt idx="161">
                  <c:v>19.88</c:v>
                </c:pt>
                <c:pt idx="162">
                  <c:v>20.401</c:v>
                </c:pt>
                <c:pt idx="163">
                  <c:v>19.821999999999999</c:v>
                </c:pt>
                <c:pt idx="164">
                  <c:v>20.285</c:v>
                </c:pt>
                <c:pt idx="165">
                  <c:v>20.29</c:v>
                </c:pt>
                <c:pt idx="166">
                  <c:v>19.713999999999999</c:v>
                </c:pt>
                <c:pt idx="167">
                  <c:v>20.398</c:v>
                </c:pt>
                <c:pt idx="168">
                  <c:v>19.649999999999999</c:v>
                </c:pt>
                <c:pt idx="169">
                  <c:v>20.088000000000001</c:v>
                </c:pt>
                <c:pt idx="170">
                  <c:v>20.039000000000001</c:v>
                </c:pt>
                <c:pt idx="171">
                  <c:v>19.648</c:v>
                </c:pt>
                <c:pt idx="172">
                  <c:v>19.399999999999999</c:v>
                </c:pt>
                <c:pt idx="173">
                  <c:v>19.562999999999999</c:v>
                </c:pt>
                <c:pt idx="174">
                  <c:v>18.829000000000001</c:v>
                </c:pt>
                <c:pt idx="175">
                  <c:v>18.86</c:v>
                </c:pt>
                <c:pt idx="176">
                  <c:v>17.908999999999999</c:v>
                </c:pt>
                <c:pt idx="177">
                  <c:v>18.545999999999999</c:v>
                </c:pt>
                <c:pt idx="178">
                  <c:v>18.151</c:v>
                </c:pt>
                <c:pt idx="179">
                  <c:v>18.228000000000002</c:v>
                </c:pt>
                <c:pt idx="180">
                  <c:v>17.713999999999999</c:v>
                </c:pt>
                <c:pt idx="181">
                  <c:v>18.175000000000001</c:v>
                </c:pt>
                <c:pt idx="182">
                  <c:v>18.146999999999998</c:v>
                </c:pt>
                <c:pt idx="183">
                  <c:v>18.036999999999999</c:v>
                </c:pt>
                <c:pt idx="184">
                  <c:v>17.943999999999999</c:v>
                </c:pt>
                <c:pt idx="185">
                  <c:v>17.78</c:v>
                </c:pt>
                <c:pt idx="186">
                  <c:v>17.603999999999999</c:v>
                </c:pt>
                <c:pt idx="187">
                  <c:v>17.734999999999999</c:v>
                </c:pt>
                <c:pt idx="188">
                  <c:v>17.887</c:v>
                </c:pt>
                <c:pt idx="189">
                  <c:v>17.617999999999999</c:v>
                </c:pt>
                <c:pt idx="190">
                  <c:v>17.167999999999999</c:v>
                </c:pt>
                <c:pt idx="191">
                  <c:v>17.109000000000002</c:v>
                </c:pt>
                <c:pt idx="192">
                  <c:v>16.739999999999998</c:v>
                </c:pt>
                <c:pt idx="193">
                  <c:v>16.256</c:v>
                </c:pt>
                <c:pt idx="194">
                  <c:v>16.602</c:v>
                </c:pt>
                <c:pt idx="195">
                  <c:v>16.38</c:v>
                </c:pt>
                <c:pt idx="196">
                  <c:v>17.047000000000001</c:v>
                </c:pt>
                <c:pt idx="197">
                  <c:v>16.468</c:v>
                </c:pt>
                <c:pt idx="198">
                  <c:v>16.141999999999999</c:v>
                </c:pt>
                <c:pt idx="199">
                  <c:v>16.213999999999999</c:v>
                </c:pt>
                <c:pt idx="200">
                  <c:v>16.087</c:v>
                </c:pt>
                <c:pt idx="201">
                  <c:v>15.340999999999999</c:v>
                </c:pt>
                <c:pt idx="202">
                  <c:v>15.377000000000001</c:v>
                </c:pt>
                <c:pt idx="203">
                  <c:v>15.609</c:v>
                </c:pt>
                <c:pt idx="204">
                  <c:v>15.429</c:v>
                </c:pt>
                <c:pt idx="205">
                  <c:v>15.704000000000001</c:v>
                </c:pt>
                <c:pt idx="206">
                  <c:v>15.91</c:v>
                </c:pt>
                <c:pt idx="207">
                  <c:v>15.757999999999999</c:v>
                </c:pt>
                <c:pt idx="208">
                  <c:v>15.579000000000001</c:v>
                </c:pt>
                <c:pt idx="209">
                  <c:v>15.138</c:v>
                </c:pt>
                <c:pt idx="210">
                  <c:v>15.195</c:v>
                </c:pt>
                <c:pt idx="211">
                  <c:v>15.343999999999999</c:v>
                </c:pt>
                <c:pt idx="212">
                  <c:v>14.977</c:v>
                </c:pt>
                <c:pt idx="213">
                  <c:v>14.581</c:v>
                </c:pt>
                <c:pt idx="214">
                  <c:v>14.287000000000001</c:v>
                </c:pt>
                <c:pt idx="215">
                  <c:v>14.513</c:v>
                </c:pt>
                <c:pt idx="216">
                  <c:v>14.882</c:v>
                </c:pt>
                <c:pt idx="217">
                  <c:v>14.932</c:v>
                </c:pt>
                <c:pt idx="218">
                  <c:v>15.058999999999999</c:v>
                </c:pt>
                <c:pt idx="219">
                  <c:v>15.111000000000001</c:v>
                </c:pt>
                <c:pt idx="220">
                  <c:v>15.22</c:v>
                </c:pt>
                <c:pt idx="221">
                  <c:v>14.657</c:v>
                </c:pt>
                <c:pt idx="222">
                  <c:v>14.427</c:v>
                </c:pt>
                <c:pt idx="223">
                  <c:v>13.983000000000001</c:v>
                </c:pt>
                <c:pt idx="224">
                  <c:v>13.667</c:v>
                </c:pt>
                <c:pt idx="225">
                  <c:v>13.747999999999999</c:v>
                </c:pt>
                <c:pt idx="226">
                  <c:v>13.989000000000001</c:v>
                </c:pt>
                <c:pt idx="227">
                  <c:v>13.766</c:v>
                </c:pt>
                <c:pt idx="228">
                  <c:v>13.602</c:v>
                </c:pt>
                <c:pt idx="229">
                  <c:v>13.808</c:v>
                </c:pt>
                <c:pt idx="230">
                  <c:v>13.664</c:v>
                </c:pt>
                <c:pt idx="231">
                  <c:v>13.624000000000001</c:v>
                </c:pt>
                <c:pt idx="232">
                  <c:v>13.301</c:v>
                </c:pt>
                <c:pt idx="233">
                  <c:v>13.478999999999999</c:v>
                </c:pt>
                <c:pt idx="234">
                  <c:v>13.278</c:v>
                </c:pt>
                <c:pt idx="235">
                  <c:v>13.433999999999999</c:v>
                </c:pt>
                <c:pt idx="236">
                  <c:v>13.257999999999999</c:v>
                </c:pt>
                <c:pt idx="237">
                  <c:v>13.268000000000001</c:v>
                </c:pt>
                <c:pt idx="238">
                  <c:v>12.929</c:v>
                </c:pt>
                <c:pt idx="239">
                  <c:v>13.406000000000001</c:v>
                </c:pt>
                <c:pt idx="240">
                  <c:v>12.978999999999999</c:v>
                </c:pt>
                <c:pt idx="241">
                  <c:v>13.112</c:v>
                </c:pt>
                <c:pt idx="242">
                  <c:v>13.298</c:v>
                </c:pt>
                <c:pt idx="243">
                  <c:v>12.840999999999999</c:v>
                </c:pt>
                <c:pt idx="244">
                  <c:v>13.12</c:v>
                </c:pt>
                <c:pt idx="245">
                  <c:v>12.984</c:v>
                </c:pt>
                <c:pt idx="246">
                  <c:v>13.048</c:v>
                </c:pt>
                <c:pt idx="247">
                  <c:v>12.913</c:v>
                </c:pt>
                <c:pt idx="248">
                  <c:v>12.901999999999999</c:v>
                </c:pt>
                <c:pt idx="249">
                  <c:v>12.848000000000001</c:v>
                </c:pt>
                <c:pt idx="250">
                  <c:v>12.194000000000001</c:v>
                </c:pt>
                <c:pt idx="251">
                  <c:v>12.577</c:v>
                </c:pt>
                <c:pt idx="252">
                  <c:v>12.468999999999999</c:v>
                </c:pt>
                <c:pt idx="253">
                  <c:v>12.868</c:v>
                </c:pt>
                <c:pt idx="254">
                  <c:v>13.03</c:v>
                </c:pt>
                <c:pt idx="255">
                  <c:v>13.004</c:v>
                </c:pt>
                <c:pt idx="256">
                  <c:v>12.855</c:v>
                </c:pt>
                <c:pt idx="257">
                  <c:v>12.997999999999999</c:v>
                </c:pt>
                <c:pt idx="258">
                  <c:v>13.239000000000001</c:v>
                </c:pt>
                <c:pt idx="259">
                  <c:v>13.334</c:v>
                </c:pt>
                <c:pt idx="260">
                  <c:v>13.041</c:v>
                </c:pt>
                <c:pt idx="261">
                  <c:v>13.45</c:v>
                </c:pt>
                <c:pt idx="262">
                  <c:v>12.984</c:v>
                </c:pt>
                <c:pt idx="263">
                  <c:v>12.965999999999999</c:v>
                </c:pt>
                <c:pt idx="264">
                  <c:v>12.878</c:v>
                </c:pt>
                <c:pt idx="265">
                  <c:v>13.035</c:v>
                </c:pt>
                <c:pt idx="266">
                  <c:v>13.105</c:v>
                </c:pt>
                <c:pt idx="267">
                  <c:v>13.132</c:v>
                </c:pt>
                <c:pt idx="268">
                  <c:v>13.103</c:v>
                </c:pt>
                <c:pt idx="269">
                  <c:v>13.153</c:v>
                </c:pt>
                <c:pt idx="270">
                  <c:v>12.782</c:v>
                </c:pt>
                <c:pt idx="271">
                  <c:v>13.192</c:v>
                </c:pt>
                <c:pt idx="272">
                  <c:v>12.942</c:v>
                </c:pt>
                <c:pt idx="273">
                  <c:v>12.955</c:v>
                </c:pt>
                <c:pt idx="274">
                  <c:v>12.868</c:v>
                </c:pt>
                <c:pt idx="275">
                  <c:v>12.771000000000001</c:v>
                </c:pt>
                <c:pt idx="276">
                  <c:v>12.798</c:v>
                </c:pt>
                <c:pt idx="277">
                  <c:v>12.805</c:v>
                </c:pt>
                <c:pt idx="278">
                  <c:v>12.48</c:v>
                </c:pt>
                <c:pt idx="279">
                  <c:v>12.372</c:v>
                </c:pt>
                <c:pt idx="280">
                  <c:v>12.654999999999999</c:v>
                </c:pt>
                <c:pt idx="281">
                  <c:v>12.863</c:v>
                </c:pt>
                <c:pt idx="282">
                  <c:v>12.159000000000001</c:v>
                </c:pt>
                <c:pt idx="283">
                  <c:v>12.238</c:v>
                </c:pt>
                <c:pt idx="284">
                  <c:v>12.26</c:v>
                </c:pt>
                <c:pt idx="285">
                  <c:v>12.281000000000001</c:v>
                </c:pt>
                <c:pt idx="286">
                  <c:v>11.279</c:v>
                </c:pt>
                <c:pt idx="287">
                  <c:v>11.183</c:v>
                </c:pt>
                <c:pt idx="288">
                  <c:v>11.092000000000001</c:v>
                </c:pt>
                <c:pt idx="289">
                  <c:v>11.198</c:v>
                </c:pt>
                <c:pt idx="290">
                  <c:v>11.423999999999999</c:v>
                </c:pt>
                <c:pt idx="291">
                  <c:v>12.472</c:v>
                </c:pt>
                <c:pt idx="292">
                  <c:v>11.837</c:v>
                </c:pt>
                <c:pt idx="293">
                  <c:v>10.488</c:v>
                </c:pt>
                <c:pt idx="294">
                  <c:v>10.835000000000001</c:v>
                </c:pt>
                <c:pt idx="295">
                  <c:v>12.237</c:v>
                </c:pt>
                <c:pt idx="296">
                  <c:v>10.013999999999999</c:v>
                </c:pt>
                <c:pt idx="297">
                  <c:v>11.56</c:v>
                </c:pt>
                <c:pt idx="298">
                  <c:v>9.2029999999999994</c:v>
                </c:pt>
                <c:pt idx="299">
                  <c:v>10.404999999999999</c:v>
                </c:pt>
                <c:pt idx="300">
                  <c:v>8.9700000000000006</c:v>
                </c:pt>
                <c:pt idx="301">
                  <c:v>9.2739999999999991</c:v>
                </c:pt>
                <c:pt idx="302">
                  <c:v>8.343</c:v>
                </c:pt>
                <c:pt idx="303">
                  <c:v>6.8840000000000003</c:v>
                </c:pt>
                <c:pt idx="304">
                  <c:v>7.7240000000000002</c:v>
                </c:pt>
                <c:pt idx="305">
                  <c:v>6.5229999999999997</c:v>
                </c:pt>
                <c:pt idx="306">
                  <c:v>6.2270000000000003</c:v>
                </c:pt>
                <c:pt idx="307">
                  <c:v>3.2410000000000001</c:v>
                </c:pt>
                <c:pt idx="308">
                  <c:v>3.2410000000000001</c:v>
                </c:pt>
                <c:pt idx="309">
                  <c:v>2.61</c:v>
                </c:pt>
                <c:pt idx="310">
                  <c:v>2.61</c:v>
                </c:pt>
                <c:pt idx="311">
                  <c:v>2.8</c:v>
                </c:pt>
                <c:pt idx="312">
                  <c:v>2.74</c:v>
                </c:pt>
                <c:pt idx="313">
                  <c:v>2.74</c:v>
                </c:pt>
                <c:pt idx="314">
                  <c:v>2.1</c:v>
                </c:pt>
                <c:pt idx="315">
                  <c:v>2.1</c:v>
                </c:pt>
                <c:pt idx="316">
                  <c:v>1.42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F96-4C88-A0A3-3133C80CCD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4909103"/>
        <c:axId val="384917423"/>
      </c:scatterChart>
      <c:valAx>
        <c:axId val="38490910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Days from peak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4917423"/>
        <c:crosses val="autoZero"/>
        <c:crossBetween val="midCat"/>
      </c:valAx>
      <c:valAx>
        <c:axId val="3849174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Daily milk volume per cow (L)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4909103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NZ"/>
              <a:t>Daily Milk Volume (L)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Baseline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'MV smoothed'!$S$8:$S$324</c:f>
              <c:numCache>
                <c:formatCode>General</c:formatCode>
                <c:ptCount val="317"/>
                <c:pt idx="0">
                  <c:v>-87</c:v>
                </c:pt>
                <c:pt idx="1">
                  <c:v>-86</c:v>
                </c:pt>
                <c:pt idx="2">
                  <c:v>-85</c:v>
                </c:pt>
                <c:pt idx="3">
                  <c:v>-84</c:v>
                </c:pt>
                <c:pt idx="4">
                  <c:v>-83</c:v>
                </c:pt>
                <c:pt idx="5">
                  <c:v>-82</c:v>
                </c:pt>
                <c:pt idx="6">
                  <c:v>-81</c:v>
                </c:pt>
                <c:pt idx="7">
                  <c:v>-80</c:v>
                </c:pt>
                <c:pt idx="8">
                  <c:v>-79</c:v>
                </c:pt>
                <c:pt idx="9">
                  <c:v>-78</c:v>
                </c:pt>
                <c:pt idx="10">
                  <c:v>-77</c:v>
                </c:pt>
                <c:pt idx="11">
                  <c:v>-76</c:v>
                </c:pt>
                <c:pt idx="12">
                  <c:v>-75</c:v>
                </c:pt>
                <c:pt idx="13">
                  <c:v>-74</c:v>
                </c:pt>
                <c:pt idx="14">
                  <c:v>-73</c:v>
                </c:pt>
                <c:pt idx="15">
                  <c:v>-72</c:v>
                </c:pt>
                <c:pt idx="16">
                  <c:v>-71</c:v>
                </c:pt>
                <c:pt idx="17">
                  <c:v>-70</c:v>
                </c:pt>
                <c:pt idx="18">
                  <c:v>-69</c:v>
                </c:pt>
                <c:pt idx="19">
                  <c:v>-68</c:v>
                </c:pt>
                <c:pt idx="20">
                  <c:v>-67</c:v>
                </c:pt>
                <c:pt idx="21">
                  <c:v>-66</c:v>
                </c:pt>
                <c:pt idx="22">
                  <c:v>-65</c:v>
                </c:pt>
                <c:pt idx="23">
                  <c:v>-64</c:v>
                </c:pt>
                <c:pt idx="24">
                  <c:v>-63</c:v>
                </c:pt>
                <c:pt idx="25">
                  <c:v>-62</c:v>
                </c:pt>
                <c:pt idx="26">
                  <c:v>-61</c:v>
                </c:pt>
                <c:pt idx="27">
                  <c:v>-60</c:v>
                </c:pt>
                <c:pt idx="28">
                  <c:v>-59</c:v>
                </c:pt>
                <c:pt idx="29">
                  <c:v>-58</c:v>
                </c:pt>
                <c:pt idx="30">
                  <c:v>-57</c:v>
                </c:pt>
                <c:pt idx="31">
                  <c:v>-56</c:v>
                </c:pt>
                <c:pt idx="32">
                  <c:v>-55</c:v>
                </c:pt>
                <c:pt idx="33">
                  <c:v>-54</c:v>
                </c:pt>
                <c:pt idx="34">
                  <c:v>-53</c:v>
                </c:pt>
                <c:pt idx="35">
                  <c:v>-52</c:v>
                </c:pt>
                <c:pt idx="36">
                  <c:v>-51</c:v>
                </c:pt>
                <c:pt idx="37">
                  <c:v>-50</c:v>
                </c:pt>
                <c:pt idx="38">
                  <c:v>-49</c:v>
                </c:pt>
                <c:pt idx="39">
                  <c:v>-48</c:v>
                </c:pt>
                <c:pt idx="40">
                  <c:v>-47</c:v>
                </c:pt>
                <c:pt idx="41">
                  <c:v>-46</c:v>
                </c:pt>
                <c:pt idx="42">
                  <c:v>-45</c:v>
                </c:pt>
                <c:pt idx="43">
                  <c:v>-44</c:v>
                </c:pt>
                <c:pt idx="44">
                  <c:v>-43</c:v>
                </c:pt>
                <c:pt idx="45">
                  <c:v>-42</c:v>
                </c:pt>
                <c:pt idx="46">
                  <c:v>-41</c:v>
                </c:pt>
                <c:pt idx="47">
                  <c:v>-40</c:v>
                </c:pt>
                <c:pt idx="48">
                  <c:v>-39</c:v>
                </c:pt>
                <c:pt idx="49">
                  <c:v>-38</c:v>
                </c:pt>
                <c:pt idx="50">
                  <c:v>-37</c:v>
                </c:pt>
                <c:pt idx="51">
                  <c:v>-36</c:v>
                </c:pt>
                <c:pt idx="52">
                  <c:v>-35</c:v>
                </c:pt>
                <c:pt idx="53">
                  <c:v>-34</c:v>
                </c:pt>
                <c:pt idx="54">
                  <c:v>-33</c:v>
                </c:pt>
                <c:pt idx="55">
                  <c:v>-32</c:v>
                </c:pt>
                <c:pt idx="56">
                  <c:v>-31</c:v>
                </c:pt>
                <c:pt idx="57">
                  <c:v>-30</c:v>
                </c:pt>
                <c:pt idx="58">
                  <c:v>-29</c:v>
                </c:pt>
                <c:pt idx="59">
                  <c:v>-28</c:v>
                </c:pt>
                <c:pt idx="60">
                  <c:v>-27</c:v>
                </c:pt>
                <c:pt idx="61">
                  <c:v>-26</c:v>
                </c:pt>
                <c:pt idx="62">
                  <c:v>-25</c:v>
                </c:pt>
                <c:pt idx="63">
                  <c:v>-24</c:v>
                </c:pt>
                <c:pt idx="64">
                  <c:v>-23</c:v>
                </c:pt>
                <c:pt idx="65">
                  <c:v>-22</c:v>
                </c:pt>
                <c:pt idx="66">
                  <c:v>-21</c:v>
                </c:pt>
                <c:pt idx="67">
                  <c:v>-20</c:v>
                </c:pt>
                <c:pt idx="68">
                  <c:v>-19</c:v>
                </c:pt>
                <c:pt idx="69">
                  <c:v>-18</c:v>
                </c:pt>
                <c:pt idx="70">
                  <c:v>-17</c:v>
                </c:pt>
                <c:pt idx="71">
                  <c:v>-16</c:v>
                </c:pt>
                <c:pt idx="72">
                  <c:v>-15</c:v>
                </c:pt>
                <c:pt idx="73">
                  <c:v>-14</c:v>
                </c:pt>
                <c:pt idx="74">
                  <c:v>-13</c:v>
                </c:pt>
                <c:pt idx="75">
                  <c:v>-12</c:v>
                </c:pt>
                <c:pt idx="76">
                  <c:v>-11</c:v>
                </c:pt>
                <c:pt idx="77">
                  <c:v>-10</c:v>
                </c:pt>
                <c:pt idx="78">
                  <c:v>-9</c:v>
                </c:pt>
                <c:pt idx="79">
                  <c:v>-8</c:v>
                </c:pt>
                <c:pt idx="80">
                  <c:v>-7</c:v>
                </c:pt>
                <c:pt idx="81">
                  <c:v>-6</c:v>
                </c:pt>
                <c:pt idx="82">
                  <c:v>-5</c:v>
                </c:pt>
                <c:pt idx="83">
                  <c:v>-4</c:v>
                </c:pt>
                <c:pt idx="84">
                  <c:v>-3</c:v>
                </c:pt>
                <c:pt idx="85">
                  <c:v>-2</c:v>
                </c:pt>
                <c:pt idx="86">
                  <c:v>-1</c:v>
                </c:pt>
                <c:pt idx="87">
                  <c:v>0</c:v>
                </c:pt>
                <c:pt idx="88">
                  <c:v>1</c:v>
                </c:pt>
                <c:pt idx="89">
                  <c:v>2</c:v>
                </c:pt>
                <c:pt idx="90">
                  <c:v>3</c:v>
                </c:pt>
                <c:pt idx="91">
                  <c:v>4</c:v>
                </c:pt>
                <c:pt idx="92">
                  <c:v>5</c:v>
                </c:pt>
                <c:pt idx="93">
                  <c:v>6</c:v>
                </c:pt>
                <c:pt idx="94">
                  <c:v>7</c:v>
                </c:pt>
                <c:pt idx="95">
                  <c:v>8</c:v>
                </c:pt>
                <c:pt idx="96">
                  <c:v>9</c:v>
                </c:pt>
                <c:pt idx="97">
                  <c:v>10</c:v>
                </c:pt>
                <c:pt idx="98">
                  <c:v>11</c:v>
                </c:pt>
                <c:pt idx="99">
                  <c:v>12</c:v>
                </c:pt>
                <c:pt idx="100">
                  <c:v>13</c:v>
                </c:pt>
                <c:pt idx="101">
                  <c:v>14</c:v>
                </c:pt>
                <c:pt idx="102">
                  <c:v>15</c:v>
                </c:pt>
                <c:pt idx="103">
                  <c:v>16</c:v>
                </c:pt>
                <c:pt idx="104">
                  <c:v>17</c:v>
                </c:pt>
                <c:pt idx="105">
                  <c:v>18</c:v>
                </c:pt>
                <c:pt idx="106">
                  <c:v>19</c:v>
                </c:pt>
                <c:pt idx="107">
                  <c:v>20</c:v>
                </c:pt>
                <c:pt idx="108">
                  <c:v>21</c:v>
                </c:pt>
                <c:pt idx="109">
                  <c:v>22</c:v>
                </c:pt>
                <c:pt idx="110">
                  <c:v>23</c:v>
                </c:pt>
                <c:pt idx="111">
                  <c:v>24</c:v>
                </c:pt>
                <c:pt idx="112">
                  <c:v>25</c:v>
                </c:pt>
                <c:pt idx="113">
                  <c:v>26</c:v>
                </c:pt>
                <c:pt idx="114">
                  <c:v>27</c:v>
                </c:pt>
                <c:pt idx="115">
                  <c:v>28</c:v>
                </c:pt>
                <c:pt idx="116">
                  <c:v>29</c:v>
                </c:pt>
                <c:pt idx="117">
                  <c:v>30</c:v>
                </c:pt>
                <c:pt idx="118">
                  <c:v>31</c:v>
                </c:pt>
                <c:pt idx="119">
                  <c:v>32</c:v>
                </c:pt>
                <c:pt idx="120">
                  <c:v>33</c:v>
                </c:pt>
                <c:pt idx="121">
                  <c:v>34</c:v>
                </c:pt>
                <c:pt idx="122">
                  <c:v>35</c:v>
                </c:pt>
                <c:pt idx="123">
                  <c:v>36</c:v>
                </c:pt>
                <c:pt idx="124">
                  <c:v>37</c:v>
                </c:pt>
                <c:pt idx="125">
                  <c:v>38</c:v>
                </c:pt>
                <c:pt idx="126">
                  <c:v>39</c:v>
                </c:pt>
                <c:pt idx="127">
                  <c:v>40</c:v>
                </c:pt>
                <c:pt idx="128">
                  <c:v>41</c:v>
                </c:pt>
                <c:pt idx="129">
                  <c:v>42</c:v>
                </c:pt>
                <c:pt idx="130">
                  <c:v>43</c:v>
                </c:pt>
                <c:pt idx="131">
                  <c:v>44</c:v>
                </c:pt>
                <c:pt idx="132">
                  <c:v>45</c:v>
                </c:pt>
                <c:pt idx="133">
                  <c:v>46</c:v>
                </c:pt>
                <c:pt idx="134">
                  <c:v>47</c:v>
                </c:pt>
                <c:pt idx="135">
                  <c:v>48</c:v>
                </c:pt>
                <c:pt idx="136">
                  <c:v>49</c:v>
                </c:pt>
                <c:pt idx="137">
                  <c:v>50</c:v>
                </c:pt>
                <c:pt idx="138">
                  <c:v>51</c:v>
                </c:pt>
                <c:pt idx="139">
                  <c:v>52</c:v>
                </c:pt>
                <c:pt idx="140">
                  <c:v>53</c:v>
                </c:pt>
                <c:pt idx="141">
                  <c:v>54</c:v>
                </c:pt>
                <c:pt idx="142">
                  <c:v>55</c:v>
                </c:pt>
                <c:pt idx="143">
                  <c:v>56</c:v>
                </c:pt>
                <c:pt idx="144">
                  <c:v>57</c:v>
                </c:pt>
                <c:pt idx="145">
                  <c:v>58</c:v>
                </c:pt>
                <c:pt idx="146">
                  <c:v>59</c:v>
                </c:pt>
                <c:pt idx="147">
                  <c:v>60</c:v>
                </c:pt>
                <c:pt idx="148">
                  <c:v>61</c:v>
                </c:pt>
                <c:pt idx="149">
                  <c:v>62</c:v>
                </c:pt>
                <c:pt idx="150">
                  <c:v>63</c:v>
                </c:pt>
                <c:pt idx="151">
                  <c:v>64</c:v>
                </c:pt>
                <c:pt idx="152">
                  <c:v>65</c:v>
                </c:pt>
                <c:pt idx="153">
                  <c:v>66</c:v>
                </c:pt>
                <c:pt idx="154">
                  <c:v>67</c:v>
                </c:pt>
                <c:pt idx="155">
                  <c:v>68</c:v>
                </c:pt>
                <c:pt idx="156">
                  <c:v>69</c:v>
                </c:pt>
                <c:pt idx="157">
                  <c:v>70</c:v>
                </c:pt>
                <c:pt idx="158">
                  <c:v>71</c:v>
                </c:pt>
                <c:pt idx="159">
                  <c:v>72</c:v>
                </c:pt>
                <c:pt idx="160">
                  <c:v>73</c:v>
                </c:pt>
                <c:pt idx="161">
                  <c:v>74</c:v>
                </c:pt>
                <c:pt idx="162">
                  <c:v>75</c:v>
                </c:pt>
                <c:pt idx="163">
                  <c:v>76</c:v>
                </c:pt>
                <c:pt idx="164">
                  <c:v>77</c:v>
                </c:pt>
                <c:pt idx="165">
                  <c:v>78</c:v>
                </c:pt>
                <c:pt idx="166">
                  <c:v>79</c:v>
                </c:pt>
                <c:pt idx="167">
                  <c:v>80</c:v>
                </c:pt>
                <c:pt idx="168">
                  <c:v>81</c:v>
                </c:pt>
                <c:pt idx="169">
                  <c:v>82</c:v>
                </c:pt>
                <c:pt idx="170">
                  <c:v>83</c:v>
                </c:pt>
                <c:pt idx="171">
                  <c:v>84</c:v>
                </c:pt>
                <c:pt idx="172">
                  <c:v>85</c:v>
                </c:pt>
                <c:pt idx="173">
                  <c:v>86</c:v>
                </c:pt>
                <c:pt idx="174">
                  <c:v>87</c:v>
                </c:pt>
                <c:pt idx="175">
                  <c:v>88</c:v>
                </c:pt>
                <c:pt idx="176">
                  <c:v>89</c:v>
                </c:pt>
                <c:pt idx="177">
                  <c:v>90</c:v>
                </c:pt>
                <c:pt idx="178">
                  <c:v>91</c:v>
                </c:pt>
                <c:pt idx="179">
                  <c:v>92</c:v>
                </c:pt>
                <c:pt idx="180">
                  <c:v>93</c:v>
                </c:pt>
                <c:pt idx="181">
                  <c:v>94</c:v>
                </c:pt>
                <c:pt idx="182">
                  <c:v>95</c:v>
                </c:pt>
                <c:pt idx="183">
                  <c:v>96</c:v>
                </c:pt>
                <c:pt idx="184">
                  <c:v>97</c:v>
                </c:pt>
                <c:pt idx="185">
                  <c:v>98</c:v>
                </c:pt>
                <c:pt idx="186">
                  <c:v>99</c:v>
                </c:pt>
                <c:pt idx="187">
                  <c:v>100</c:v>
                </c:pt>
                <c:pt idx="188">
                  <c:v>101</c:v>
                </c:pt>
                <c:pt idx="189">
                  <c:v>102</c:v>
                </c:pt>
                <c:pt idx="190">
                  <c:v>103</c:v>
                </c:pt>
                <c:pt idx="191">
                  <c:v>104</c:v>
                </c:pt>
                <c:pt idx="192">
                  <c:v>105</c:v>
                </c:pt>
                <c:pt idx="193">
                  <c:v>106</c:v>
                </c:pt>
                <c:pt idx="194">
                  <c:v>107</c:v>
                </c:pt>
                <c:pt idx="195">
                  <c:v>108</c:v>
                </c:pt>
                <c:pt idx="196">
                  <c:v>109</c:v>
                </c:pt>
                <c:pt idx="197">
                  <c:v>110</c:v>
                </c:pt>
                <c:pt idx="198">
                  <c:v>111</c:v>
                </c:pt>
                <c:pt idx="199">
                  <c:v>112</c:v>
                </c:pt>
                <c:pt idx="200">
                  <c:v>113</c:v>
                </c:pt>
                <c:pt idx="201">
                  <c:v>114</c:v>
                </c:pt>
                <c:pt idx="202">
                  <c:v>115</c:v>
                </c:pt>
                <c:pt idx="203">
                  <c:v>116</c:v>
                </c:pt>
                <c:pt idx="204">
                  <c:v>117</c:v>
                </c:pt>
                <c:pt idx="205">
                  <c:v>118</c:v>
                </c:pt>
                <c:pt idx="206">
                  <c:v>119</c:v>
                </c:pt>
                <c:pt idx="207">
                  <c:v>120</c:v>
                </c:pt>
                <c:pt idx="208">
                  <c:v>121</c:v>
                </c:pt>
                <c:pt idx="209">
                  <c:v>122</c:v>
                </c:pt>
                <c:pt idx="210">
                  <c:v>123</c:v>
                </c:pt>
                <c:pt idx="211">
                  <c:v>124</c:v>
                </c:pt>
                <c:pt idx="212">
                  <c:v>125</c:v>
                </c:pt>
                <c:pt idx="213">
                  <c:v>126</c:v>
                </c:pt>
                <c:pt idx="214">
                  <c:v>127</c:v>
                </c:pt>
                <c:pt idx="215">
                  <c:v>128</c:v>
                </c:pt>
                <c:pt idx="216">
                  <c:v>129</c:v>
                </c:pt>
                <c:pt idx="217">
                  <c:v>130</c:v>
                </c:pt>
                <c:pt idx="218">
                  <c:v>131</c:v>
                </c:pt>
                <c:pt idx="219">
                  <c:v>132</c:v>
                </c:pt>
                <c:pt idx="220">
                  <c:v>133</c:v>
                </c:pt>
                <c:pt idx="221">
                  <c:v>134</c:v>
                </c:pt>
                <c:pt idx="222">
                  <c:v>135</c:v>
                </c:pt>
                <c:pt idx="223">
                  <c:v>136</c:v>
                </c:pt>
                <c:pt idx="224">
                  <c:v>137</c:v>
                </c:pt>
                <c:pt idx="225">
                  <c:v>138</c:v>
                </c:pt>
                <c:pt idx="226">
                  <c:v>139</c:v>
                </c:pt>
                <c:pt idx="227">
                  <c:v>140</c:v>
                </c:pt>
                <c:pt idx="228">
                  <c:v>141</c:v>
                </c:pt>
                <c:pt idx="229">
                  <c:v>142</c:v>
                </c:pt>
                <c:pt idx="230">
                  <c:v>143</c:v>
                </c:pt>
                <c:pt idx="231">
                  <c:v>144</c:v>
                </c:pt>
                <c:pt idx="232">
                  <c:v>145</c:v>
                </c:pt>
                <c:pt idx="233">
                  <c:v>146</c:v>
                </c:pt>
                <c:pt idx="234">
                  <c:v>147</c:v>
                </c:pt>
                <c:pt idx="235">
                  <c:v>148</c:v>
                </c:pt>
                <c:pt idx="236">
                  <c:v>149</c:v>
                </c:pt>
                <c:pt idx="237">
                  <c:v>150</c:v>
                </c:pt>
                <c:pt idx="238">
                  <c:v>151</c:v>
                </c:pt>
                <c:pt idx="239">
                  <c:v>152</c:v>
                </c:pt>
                <c:pt idx="240">
                  <c:v>153</c:v>
                </c:pt>
                <c:pt idx="241">
                  <c:v>154</c:v>
                </c:pt>
                <c:pt idx="242">
                  <c:v>155</c:v>
                </c:pt>
                <c:pt idx="243">
                  <c:v>156</c:v>
                </c:pt>
                <c:pt idx="244">
                  <c:v>157</c:v>
                </c:pt>
                <c:pt idx="245">
                  <c:v>158</c:v>
                </c:pt>
                <c:pt idx="246">
                  <c:v>159</c:v>
                </c:pt>
                <c:pt idx="247">
                  <c:v>160</c:v>
                </c:pt>
                <c:pt idx="248">
                  <c:v>161</c:v>
                </c:pt>
                <c:pt idx="249">
                  <c:v>162</c:v>
                </c:pt>
                <c:pt idx="250">
                  <c:v>163</c:v>
                </c:pt>
                <c:pt idx="251">
                  <c:v>164</c:v>
                </c:pt>
                <c:pt idx="252">
                  <c:v>165</c:v>
                </c:pt>
                <c:pt idx="253">
                  <c:v>166</c:v>
                </c:pt>
                <c:pt idx="254">
                  <c:v>167</c:v>
                </c:pt>
                <c:pt idx="255">
                  <c:v>168</c:v>
                </c:pt>
                <c:pt idx="256">
                  <c:v>169</c:v>
                </c:pt>
                <c:pt idx="257">
                  <c:v>170</c:v>
                </c:pt>
                <c:pt idx="258">
                  <c:v>171</c:v>
                </c:pt>
                <c:pt idx="259">
                  <c:v>172</c:v>
                </c:pt>
                <c:pt idx="260">
                  <c:v>173</c:v>
                </c:pt>
                <c:pt idx="261">
                  <c:v>174</c:v>
                </c:pt>
                <c:pt idx="262">
                  <c:v>175</c:v>
                </c:pt>
                <c:pt idx="263">
                  <c:v>176</c:v>
                </c:pt>
                <c:pt idx="264">
                  <c:v>177</c:v>
                </c:pt>
                <c:pt idx="265">
                  <c:v>178</c:v>
                </c:pt>
                <c:pt idx="266">
                  <c:v>179</c:v>
                </c:pt>
                <c:pt idx="267">
                  <c:v>180</c:v>
                </c:pt>
                <c:pt idx="268">
                  <c:v>181</c:v>
                </c:pt>
                <c:pt idx="269">
                  <c:v>182</c:v>
                </c:pt>
                <c:pt idx="270">
                  <c:v>183</c:v>
                </c:pt>
                <c:pt idx="271">
                  <c:v>184</c:v>
                </c:pt>
                <c:pt idx="272">
                  <c:v>185</c:v>
                </c:pt>
                <c:pt idx="273">
                  <c:v>186</c:v>
                </c:pt>
                <c:pt idx="274">
                  <c:v>187</c:v>
                </c:pt>
                <c:pt idx="275">
                  <c:v>188</c:v>
                </c:pt>
                <c:pt idx="276">
                  <c:v>189</c:v>
                </c:pt>
                <c:pt idx="277">
                  <c:v>190</c:v>
                </c:pt>
                <c:pt idx="278">
                  <c:v>191</c:v>
                </c:pt>
                <c:pt idx="279">
                  <c:v>192</c:v>
                </c:pt>
                <c:pt idx="280">
                  <c:v>193</c:v>
                </c:pt>
                <c:pt idx="281">
                  <c:v>194</c:v>
                </c:pt>
                <c:pt idx="282">
                  <c:v>195</c:v>
                </c:pt>
                <c:pt idx="283">
                  <c:v>196</c:v>
                </c:pt>
                <c:pt idx="284">
                  <c:v>197</c:v>
                </c:pt>
                <c:pt idx="285">
                  <c:v>198</c:v>
                </c:pt>
                <c:pt idx="286">
                  <c:v>199</c:v>
                </c:pt>
                <c:pt idx="287">
                  <c:v>200</c:v>
                </c:pt>
                <c:pt idx="288">
                  <c:v>201</c:v>
                </c:pt>
                <c:pt idx="289">
                  <c:v>202</c:v>
                </c:pt>
                <c:pt idx="290">
                  <c:v>203</c:v>
                </c:pt>
                <c:pt idx="291">
                  <c:v>204</c:v>
                </c:pt>
                <c:pt idx="292">
                  <c:v>205</c:v>
                </c:pt>
                <c:pt idx="293">
                  <c:v>206</c:v>
                </c:pt>
                <c:pt idx="294">
                  <c:v>207</c:v>
                </c:pt>
                <c:pt idx="295">
                  <c:v>208</c:v>
                </c:pt>
                <c:pt idx="296">
                  <c:v>209</c:v>
                </c:pt>
                <c:pt idx="297">
                  <c:v>210</c:v>
                </c:pt>
                <c:pt idx="298">
                  <c:v>211</c:v>
                </c:pt>
                <c:pt idx="299">
                  <c:v>212</c:v>
                </c:pt>
                <c:pt idx="300">
                  <c:v>213</c:v>
                </c:pt>
                <c:pt idx="301">
                  <c:v>214</c:v>
                </c:pt>
                <c:pt idx="302">
                  <c:v>215</c:v>
                </c:pt>
                <c:pt idx="303">
                  <c:v>216</c:v>
                </c:pt>
                <c:pt idx="304">
                  <c:v>217</c:v>
                </c:pt>
                <c:pt idx="305">
                  <c:v>218</c:v>
                </c:pt>
                <c:pt idx="306">
                  <c:v>219</c:v>
                </c:pt>
                <c:pt idx="307">
                  <c:v>220</c:v>
                </c:pt>
                <c:pt idx="308">
                  <c:v>221</c:v>
                </c:pt>
                <c:pt idx="309">
                  <c:v>222</c:v>
                </c:pt>
                <c:pt idx="310">
                  <c:v>223</c:v>
                </c:pt>
                <c:pt idx="311">
                  <c:v>224</c:v>
                </c:pt>
                <c:pt idx="312">
                  <c:v>225</c:v>
                </c:pt>
                <c:pt idx="313">
                  <c:v>226</c:v>
                </c:pt>
                <c:pt idx="314">
                  <c:v>227</c:v>
                </c:pt>
                <c:pt idx="315">
                  <c:v>228</c:v>
                </c:pt>
                <c:pt idx="316">
                  <c:v>229</c:v>
                </c:pt>
              </c:numCache>
            </c:numRef>
          </c:xVal>
          <c:yVal>
            <c:numRef>
              <c:f>'MV smoothed'!$T$8:$T$324</c:f>
              <c:numCache>
                <c:formatCode>General</c:formatCode>
                <c:ptCount val="317"/>
                <c:pt idx="0">
                  <c:v>1237.5999999999999</c:v>
                </c:pt>
                <c:pt idx="1">
                  <c:v>1371.1</c:v>
                </c:pt>
                <c:pt idx="2">
                  <c:v>1371.1</c:v>
                </c:pt>
                <c:pt idx="3">
                  <c:v>940.2</c:v>
                </c:pt>
                <c:pt idx="4">
                  <c:v>1175.2</c:v>
                </c:pt>
                <c:pt idx="5">
                  <c:v>1016.5</c:v>
                </c:pt>
                <c:pt idx="6">
                  <c:v>1285.8</c:v>
                </c:pt>
                <c:pt idx="7">
                  <c:v>1563.7</c:v>
                </c:pt>
                <c:pt idx="8">
                  <c:v>1823.2</c:v>
                </c:pt>
                <c:pt idx="9">
                  <c:v>2182.6999999999998</c:v>
                </c:pt>
                <c:pt idx="10">
                  <c:v>2053.6</c:v>
                </c:pt>
                <c:pt idx="11">
                  <c:v>2769</c:v>
                </c:pt>
                <c:pt idx="12">
                  <c:v>2769</c:v>
                </c:pt>
                <c:pt idx="13">
                  <c:v>3708.5</c:v>
                </c:pt>
                <c:pt idx="14">
                  <c:v>3949.2</c:v>
                </c:pt>
                <c:pt idx="15">
                  <c:v>4310.2</c:v>
                </c:pt>
                <c:pt idx="16">
                  <c:v>4535.5</c:v>
                </c:pt>
                <c:pt idx="17">
                  <c:v>4866.5</c:v>
                </c:pt>
                <c:pt idx="18">
                  <c:v>4378.6000000000004</c:v>
                </c:pt>
                <c:pt idx="19">
                  <c:v>5620.2</c:v>
                </c:pt>
                <c:pt idx="20">
                  <c:v>5735.7</c:v>
                </c:pt>
                <c:pt idx="21">
                  <c:v>6131.2</c:v>
                </c:pt>
                <c:pt idx="22">
                  <c:v>6268.5</c:v>
                </c:pt>
                <c:pt idx="23">
                  <c:v>6608.5</c:v>
                </c:pt>
                <c:pt idx="24">
                  <c:v>7983</c:v>
                </c:pt>
                <c:pt idx="25">
                  <c:v>7140.3</c:v>
                </c:pt>
                <c:pt idx="26">
                  <c:v>7406</c:v>
                </c:pt>
                <c:pt idx="27">
                  <c:v>7466.3</c:v>
                </c:pt>
                <c:pt idx="28">
                  <c:v>8618.5</c:v>
                </c:pt>
                <c:pt idx="29">
                  <c:v>8946</c:v>
                </c:pt>
                <c:pt idx="30">
                  <c:v>8926.5</c:v>
                </c:pt>
                <c:pt idx="31">
                  <c:v>8292.5</c:v>
                </c:pt>
                <c:pt idx="32">
                  <c:v>9415.5</c:v>
                </c:pt>
                <c:pt idx="33">
                  <c:v>8678.2999999999993</c:v>
                </c:pt>
                <c:pt idx="34">
                  <c:v>8828</c:v>
                </c:pt>
                <c:pt idx="35">
                  <c:v>9256.7000000000007</c:v>
                </c:pt>
                <c:pt idx="36">
                  <c:v>9118.2999999999993</c:v>
                </c:pt>
                <c:pt idx="37">
                  <c:v>9632</c:v>
                </c:pt>
                <c:pt idx="38">
                  <c:v>9466</c:v>
                </c:pt>
                <c:pt idx="39">
                  <c:v>9846</c:v>
                </c:pt>
                <c:pt idx="40">
                  <c:v>9809.2999999999993</c:v>
                </c:pt>
                <c:pt idx="41">
                  <c:v>10127.299999999999</c:v>
                </c:pt>
                <c:pt idx="42">
                  <c:v>9640.2999999999993</c:v>
                </c:pt>
                <c:pt idx="43">
                  <c:v>10144.299999999999</c:v>
                </c:pt>
                <c:pt idx="44">
                  <c:v>10481.299999999999</c:v>
                </c:pt>
                <c:pt idx="45">
                  <c:v>10479</c:v>
                </c:pt>
                <c:pt idx="46">
                  <c:v>10582.3</c:v>
                </c:pt>
                <c:pt idx="47">
                  <c:v>10469</c:v>
                </c:pt>
                <c:pt idx="48">
                  <c:v>10704.7</c:v>
                </c:pt>
                <c:pt idx="49">
                  <c:v>10878.7</c:v>
                </c:pt>
                <c:pt idx="50">
                  <c:v>10864.7</c:v>
                </c:pt>
                <c:pt idx="51">
                  <c:v>11287</c:v>
                </c:pt>
                <c:pt idx="52">
                  <c:v>11355.3</c:v>
                </c:pt>
                <c:pt idx="53">
                  <c:v>11384.3</c:v>
                </c:pt>
                <c:pt idx="54">
                  <c:v>11704</c:v>
                </c:pt>
                <c:pt idx="55">
                  <c:v>11766.7</c:v>
                </c:pt>
                <c:pt idx="56">
                  <c:v>11945.7</c:v>
                </c:pt>
                <c:pt idx="57">
                  <c:v>11896.3</c:v>
                </c:pt>
                <c:pt idx="58">
                  <c:v>12196</c:v>
                </c:pt>
                <c:pt idx="59">
                  <c:v>12356.3</c:v>
                </c:pt>
                <c:pt idx="60">
                  <c:v>12601</c:v>
                </c:pt>
                <c:pt idx="61">
                  <c:v>12778.3</c:v>
                </c:pt>
                <c:pt idx="62">
                  <c:v>12950</c:v>
                </c:pt>
                <c:pt idx="63">
                  <c:v>13069.3</c:v>
                </c:pt>
                <c:pt idx="64">
                  <c:v>13085</c:v>
                </c:pt>
                <c:pt idx="65">
                  <c:v>13219</c:v>
                </c:pt>
                <c:pt idx="66">
                  <c:v>13435.3</c:v>
                </c:pt>
                <c:pt idx="67">
                  <c:v>12971.3</c:v>
                </c:pt>
                <c:pt idx="68">
                  <c:v>13445.3</c:v>
                </c:pt>
                <c:pt idx="69">
                  <c:v>13212</c:v>
                </c:pt>
                <c:pt idx="70">
                  <c:v>13791.7</c:v>
                </c:pt>
                <c:pt idx="71">
                  <c:v>13417.3</c:v>
                </c:pt>
                <c:pt idx="72">
                  <c:v>13353.7</c:v>
                </c:pt>
                <c:pt idx="73">
                  <c:v>13196</c:v>
                </c:pt>
                <c:pt idx="74">
                  <c:v>13472.7</c:v>
                </c:pt>
                <c:pt idx="75">
                  <c:v>13141</c:v>
                </c:pt>
                <c:pt idx="76">
                  <c:v>13499</c:v>
                </c:pt>
                <c:pt idx="77">
                  <c:v>13701.3</c:v>
                </c:pt>
                <c:pt idx="78">
                  <c:v>13887</c:v>
                </c:pt>
                <c:pt idx="79">
                  <c:v>13628.3</c:v>
                </c:pt>
                <c:pt idx="80">
                  <c:v>14023.7</c:v>
                </c:pt>
                <c:pt idx="81">
                  <c:v>14053</c:v>
                </c:pt>
                <c:pt idx="82">
                  <c:v>14092.7</c:v>
                </c:pt>
                <c:pt idx="83">
                  <c:v>14207.7</c:v>
                </c:pt>
                <c:pt idx="84">
                  <c:v>14271</c:v>
                </c:pt>
                <c:pt idx="85">
                  <c:v>14362.3</c:v>
                </c:pt>
                <c:pt idx="86">
                  <c:v>14219.7</c:v>
                </c:pt>
                <c:pt idx="87">
                  <c:v>14660</c:v>
                </c:pt>
                <c:pt idx="88">
                  <c:v>13810.7</c:v>
                </c:pt>
                <c:pt idx="89">
                  <c:v>14154</c:v>
                </c:pt>
                <c:pt idx="90">
                  <c:v>14296</c:v>
                </c:pt>
                <c:pt idx="91">
                  <c:v>14221.7</c:v>
                </c:pt>
                <c:pt idx="92">
                  <c:v>14131</c:v>
                </c:pt>
                <c:pt idx="93">
                  <c:v>14282</c:v>
                </c:pt>
                <c:pt idx="94">
                  <c:v>14164.3</c:v>
                </c:pt>
                <c:pt idx="95">
                  <c:v>14119.7</c:v>
                </c:pt>
                <c:pt idx="96">
                  <c:v>14058</c:v>
                </c:pt>
                <c:pt idx="97">
                  <c:v>13928</c:v>
                </c:pt>
                <c:pt idx="98">
                  <c:v>13715.7</c:v>
                </c:pt>
                <c:pt idx="99">
                  <c:v>13883</c:v>
                </c:pt>
                <c:pt idx="100">
                  <c:v>13557</c:v>
                </c:pt>
                <c:pt idx="101">
                  <c:v>13722.7</c:v>
                </c:pt>
                <c:pt idx="102">
                  <c:v>13586.3</c:v>
                </c:pt>
                <c:pt idx="103">
                  <c:v>13963</c:v>
                </c:pt>
                <c:pt idx="104">
                  <c:v>14057.3</c:v>
                </c:pt>
                <c:pt idx="105">
                  <c:v>13749.7</c:v>
                </c:pt>
                <c:pt idx="106">
                  <c:v>13659.7</c:v>
                </c:pt>
                <c:pt idx="107">
                  <c:v>13825.7</c:v>
                </c:pt>
                <c:pt idx="108">
                  <c:v>13844</c:v>
                </c:pt>
                <c:pt idx="109">
                  <c:v>13644.7</c:v>
                </c:pt>
                <c:pt idx="110">
                  <c:v>13642.7</c:v>
                </c:pt>
                <c:pt idx="111">
                  <c:v>13646.7</c:v>
                </c:pt>
                <c:pt idx="112">
                  <c:v>13470.3</c:v>
                </c:pt>
                <c:pt idx="113">
                  <c:v>13503.7</c:v>
                </c:pt>
                <c:pt idx="114">
                  <c:v>13146.3</c:v>
                </c:pt>
                <c:pt idx="115">
                  <c:v>13457.7</c:v>
                </c:pt>
                <c:pt idx="116">
                  <c:v>13061.3</c:v>
                </c:pt>
                <c:pt idx="117">
                  <c:v>13083</c:v>
                </c:pt>
                <c:pt idx="118">
                  <c:v>13109.3</c:v>
                </c:pt>
                <c:pt idx="119">
                  <c:v>12785.3</c:v>
                </c:pt>
                <c:pt idx="120">
                  <c:v>12335.3</c:v>
                </c:pt>
                <c:pt idx="121">
                  <c:v>12792.7</c:v>
                </c:pt>
                <c:pt idx="122">
                  <c:v>12736</c:v>
                </c:pt>
                <c:pt idx="123">
                  <c:v>13259.3</c:v>
                </c:pt>
                <c:pt idx="124">
                  <c:v>12976.3</c:v>
                </c:pt>
                <c:pt idx="125">
                  <c:v>12970.3</c:v>
                </c:pt>
                <c:pt idx="126">
                  <c:v>12916.3</c:v>
                </c:pt>
                <c:pt idx="127">
                  <c:v>12712</c:v>
                </c:pt>
                <c:pt idx="128">
                  <c:v>12801</c:v>
                </c:pt>
                <c:pt idx="129">
                  <c:v>12631.7</c:v>
                </c:pt>
                <c:pt idx="130">
                  <c:v>12310.7</c:v>
                </c:pt>
                <c:pt idx="131">
                  <c:v>12329.7</c:v>
                </c:pt>
                <c:pt idx="132">
                  <c:v>12512.7</c:v>
                </c:pt>
                <c:pt idx="133">
                  <c:v>12364.7</c:v>
                </c:pt>
                <c:pt idx="134">
                  <c:v>12038.7</c:v>
                </c:pt>
                <c:pt idx="135">
                  <c:v>12074</c:v>
                </c:pt>
                <c:pt idx="136">
                  <c:v>12444</c:v>
                </c:pt>
                <c:pt idx="137">
                  <c:v>11845.5</c:v>
                </c:pt>
                <c:pt idx="138">
                  <c:v>12096</c:v>
                </c:pt>
                <c:pt idx="139">
                  <c:v>11998.7</c:v>
                </c:pt>
                <c:pt idx="140">
                  <c:v>12140</c:v>
                </c:pt>
                <c:pt idx="141">
                  <c:v>12050.3</c:v>
                </c:pt>
                <c:pt idx="142">
                  <c:v>12217.7</c:v>
                </c:pt>
                <c:pt idx="143">
                  <c:v>12336.7</c:v>
                </c:pt>
                <c:pt idx="144">
                  <c:v>12025.3</c:v>
                </c:pt>
                <c:pt idx="145">
                  <c:v>12253.7</c:v>
                </c:pt>
                <c:pt idx="146">
                  <c:v>12006.3</c:v>
                </c:pt>
                <c:pt idx="147">
                  <c:v>11855.3</c:v>
                </c:pt>
                <c:pt idx="148">
                  <c:v>11763</c:v>
                </c:pt>
                <c:pt idx="149">
                  <c:v>11797</c:v>
                </c:pt>
                <c:pt idx="150">
                  <c:v>11885.7</c:v>
                </c:pt>
                <c:pt idx="151">
                  <c:v>11929</c:v>
                </c:pt>
                <c:pt idx="152">
                  <c:v>12124.7</c:v>
                </c:pt>
                <c:pt idx="153">
                  <c:v>11997.7</c:v>
                </c:pt>
                <c:pt idx="154">
                  <c:v>12037.7</c:v>
                </c:pt>
                <c:pt idx="155">
                  <c:v>12446.7</c:v>
                </c:pt>
                <c:pt idx="156">
                  <c:v>11762.3</c:v>
                </c:pt>
                <c:pt idx="157">
                  <c:v>11942.7</c:v>
                </c:pt>
                <c:pt idx="158">
                  <c:v>12010</c:v>
                </c:pt>
                <c:pt idx="159">
                  <c:v>11491.7</c:v>
                </c:pt>
                <c:pt idx="160">
                  <c:v>11729.3</c:v>
                </c:pt>
                <c:pt idx="161">
                  <c:v>11733.3</c:v>
                </c:pt>
                <c:pt idx="162">
                  <c:v>12029.7</c:v>
                </c:pt>
                <c:pt idx="163">
                  <c:v>11707</c:v>
                </c:pt>
                <c:pt idx="164">
                  <c:v>11968</c:v>
                </c:pt>
                <c:pt idx="165">
                  <c:v>11987.7</c:v>
                </c:pt>
                <c:pt idx="166">
                  <c:v>11656</c:v>
                </c:pt>
                <c:pt idx="167">
                  <c:v>12048.7</c:v>
                </c:pt>
                <c:pt idx="168">
                  <c:v>11578</c:v>
                </c:pt>
                <c:pt idx="169">
                  <c:v>11872.3</c:v>
                </c:pt>
                <c:pt idx="170">
                  <c:v>11794.7</c:v>
                </c:pt>
                <c:pt idx="171">
                  <c:v>11667.3</c:v>
                </c:pt>
                <c:pt idx="172">
                  <c:v>11508</c:v>
                </c:pt>
                <c:pt idx="173">
                  <c:v>11597.7</c:v>
                </c:pt>
                <c:pt idx="174">
                  <c:v>11172</c:v>
                </c:pt>
                <c:pt idx="175">
                  <c:v>11161</c:v>
                </c:pt>
                <c:pt idx="176">
                  <c:v>10634.3</c:v>
                </c:pt>
                <c:pt idx="177">
                  <c:v>11467</c:v>
                </c:pt>
                <c:pt idx="178">
                  <c:v>10773</c:v>
                </c:pt>
                <c:pt idx="179">
                  <c:v>10803.7</c:v>
                </c:pt>
                <c:pt idx="180">
                  <c:v>10531.3</c:v>
                </c:pt>
                <c:pt idx="181">
                  <c:v>10784.7</c:v>
                </c:pt>
                <c:pt idx="182">
                  <c:v>10756</c:v>
                </c:pt>
                <c:pt idx="183">
                  <c:v>10710.7</c:v>
                </c:pt>
                <c:pt idx="184">
                  <c:v>10646.3</c:v>
                </c:pt>
                <c:pt idx="185">
                  <c:v>10562</c:v>
                </c:pt>
                <c:pt idx="186">
                  <c:v>10442.700000000001</c:v>
                </c:pt>
                <c:pt idx="187">
                  <c:v>10536.3</c:v>
                </c:pt>
                <c:pt idx="188">
                  <c:v>10635.3</c:v>
                </c:pt>
                <c:pt idx="189">
                  <c:v>10464.700000000001</c:v>
                </c:pt>
                <c:pt idx="190">
                  <c:v>10182.700000000001</c:v>
                </c:pt>
                <c:pt idx="191">
                  <c:v>10141.299999999999</c:v>
                </c:pt>
                <c:pt idx="192">
                  <c:v>9952.2999999999993</c:v>
                </c:pt>
                <c:pt idx="193">
                  <c:v>9643</c:v>
                </c:pt>
                <c:pt idx="194">
                  <c:v>9868</c:v>
                </c:pt>
                <c:pt idx="195">
                  <c:v>9721.2999999999993</c:v>
                </c:pt>
                <c:pt idx="196">
                  <c:v>10088.299999999999</c:v>
                </c:pt>
                <c:pt idx="197">
                  <c:v>9773</c:v>
                </c:pt>
                <c:pt idx="198">
                  <c:v>9572.2999999999993</c:v>
                </c:pt>
                <c:pt idx="199">
                  <c:v>9612.2999999999993</c:v>
                </c:pt>
                <c:pt idx="200">
                  <c:v>9556.7000000000007</c:v>
                </c:pt>
                <c:pt idx="201">
                  <c:v>9102</c:v>
                </c:pt>
                <c:pt idx="202">
                  <c:v>9113.7000000000007</c:v>
                </c:pt>
                <c:pt idx="203">
                  <c:v>9253.2999999999993</c:v>
                </c:pt>
                <c:pt idx="204">
                  <c:v>9156.7000000000007</c:v>
                </c:pt>
                <c:pt idx="205">
                  <c:v>9312.7000000000007</c:v>
                </c:pt>
                <c:pt idx="206">
                  <c:v>9441.2999999999993</c:v>
                </c:pt>
                <c:pt idx="207">
                  <c:v>9366</c:v>
                </c:pt>
                <c:pt idx="208">
                  <c:v>9256.2999999999993</c:v>
                </c:pt>
                <c:pt idx="209">
                  <c:v>8986.7000000000007</c:v>
                </c:pt>
                <c:pt idx="210">
                  <c:v>9016.7000000000007</c:v>
                </c:pt>
                <c:pt idx="211">
                  <c:v>9100</c:v>
                </c:pt>
                <c:pt idx="212">
                  <c:v>8895</c:v>
                </c:pt>
                <c:pt idx="213">
                  <c:v>8651.2999999999993</c:v>
                </c:pt>
                <c:pt idx="214">
                  <c:v>8491.2999999999993</c:v>
                </c:pt>
                <c:pt idx="215">
                  <c:v>8636.2999999999993</c:v>
                </c:pt>
                <c:pt idx="216">
                  <c:v>8828.2999999999993</c:v>
                </c:pt>
                <c:pt idx="217">
                  <c:v>8876</c:v>
                </c:pt>
                <c:pt idx="218">
                  <c:v>8945.2999999999993</c:v>
                </c:pt>
                <c:pt idx="219">
                  <c:v>8961.2999999999993</c:v>
                </c:pt>
                <c:pt idx="220">
                  <c:v>9029.2999999999993</c:v>
                </c:pt>
                <c:pt idx="221">
                  <c:v>8696.2999999999993</c:v>
                </c:pt>
                <c:pt idx="222">
                  <c:v>8545.7000000000007</c:v>
                </c:pt>
                <c:pt idx="223">
                  <c:v>8291.7000000000007</c:v>
                </c:pt>
                <c:pt idx="224">
                  <c:v>8118.3</c:v>
                </c:pt>
                <c:pt idx="225">
                  <c:v>8175.7</c:v>
                </c:pt>
                <c:pt idx="226">
                  <c:v>8303.2999999999993</c:v>
                </c:pt>
                <c:pt idx="227">
                  <c:v>8174</c:v>
                </c:pt>
                <c:pt idx="228">
                  <c:v>8083</c:v>
                </c:pt>
                <c:pt idx="229">
                  <c:v>8188.3</c:v>
                </c:pt>
                <c:pt idx="230">
                  <c:v>8094</c:v>
                </c:pt>
                <c:pt idx="231">
                  <c:v>8064</c:v>
                </c:pt>
                <c:pt idx="232">
                  <c:v>7897.3</c:v>
                </c:pt>
                <c:pt idx="233">
                  <c:v>8005</c:v>
                </c:pt>
                <c:pt idx="234">
                  <c:v>7863</c:v>
                </c:pt>
                <c:pt idx="235">
                  <c:v>7981</c:v>
                </c:pt>
                <c:pt idx="236">
                  <c:v>7877.7</c:v>
                </c:pt>
                <c:pt idx="237">
                  <c:v>7860.7</c:v>
                </c:pt>
                <c:pt idx="238">
                  <c:v>7659.3</c:v>
                </c:pt>
                <c:pt idx="239">
                  <c:v>7956</c:v>
                </c:pt>
                <c:pt idx="240">
                  <c:v>7711.3</c:v>
                </c:pt>
                <c:pt idx="241">
                  <c:v>7786.3</c:v>
                </c:pt>
                <c:pt idx="242">
                  <c:v>7882</c:v>
                </c:pt>
                <c:pt idx="243">
                  <c:v>7617.3</c:v>
                </c:pt>
                <c:pt idx="244">
                  <c:v>7778.7</c:v>
                </c:pt>
                <c:pt idx="245">
                  <c:v>7715.3</c:v>
                </c:pt>
                <c:pt idx="246">
                  <c:v>7737.7</c:v>
                </c:pt>
                <c:pt idx="247">
                  <c:v>7659.7</c:v>
                </c:pt>
                <c:pt idx="248">
                  <c:v>7648.5</c:v>
                </c:pt>
                <c:pt idx="249">
                  <c:v>7615.2</c:v>
                </c:pt>
                <c:pt idx="250">
                  <c:v>7221</c:v>
                </c:pt>
                <c:pt idx="251">
                  <c:v>7442</c:v>
                </c:pt>
                <c:pt idx="252">
                  <c:v>7376.7</c:v>
                </c:pt>
                <c:pt idx="253">
                  <c:v>7627.3</c:v>
                </c:pt>
                <c:pt idx="254">
                  <c:v>7723</c:v>
                </c:pt>
                <c:pt idx="255">
                  <c:v>7704</c:v>
                </c:pt>
                <c:pt idx="256">
                  <c:v>7631</c:v>
                </c:pt>
                <c:pt idx="257">
                  <c:v>7725.3</c:v>
                </c:pt>
                <c:pt idx="258">
                  <c:v>7853.3</c:v>
                </c:pt>
                <c:pt idx="259">
                  <c:v>7923</c:v>
                </c:pt>
                <c:pt idx="260">
                  <c:v>7738</c:v>
                </c:pt>
                <c:pt idx="261">
                  <c:v>7975.7</c:v>
                </c:pt>
                <c:pt idx="262">
                  <c:v>7702.7</c:v>
                </c:pt>
                <c:pt idx="263">
                  <c:v>7694.3</c:v>
                </c:pt>
                <c:pt idx="264">
                  <c:v>7630.3</c:v>
                </c:pt>
                <c:pt idx="265">
                  <c:v>7736.3</c:v>
                </c:pt>
                <c:pt idx="266">
                  <c:v>7780.3</c:v>
                </c:pt>
                <c:pt idx="267">
                  <c:v>7798.3</c:v>
                </c:pt>
                <c:pt idx="268">
                  <c:v>7774</c:v>
                </c:pt>
                <c:pt idx="269">
                  <c:v>7822</c:v>
                </c:pt>
                <c:pt idx="270">
                  <c:v>7607.7</c:v>
                </c:pt>
                <c:pt idx="271">
                  <c:v>7817.3</c:v>
                </c:pt>
                <c:pt idx="272">
                  <c:v>7665.3</c:v>
                </c:pt>
                <c:pt idx="273">
                  <c:v>7686.7</c:v>
                </c:pt>
                <c:pt idx="274">
                  <c:v>7635.7</c:v>
                </c:pt>
                <c:pt idx="275">
                  <c:v>7572</c:v>
                </c:pt>
                <c:pt idx="276">
                  <c:v>7593.3</c:v>
                </c:pt>
                <c:pt idx="277">
                  <c:v>7591.7</c:v>
                </c:pt>
                <c:pt idx="278">
                  <c:v>7401.3</c:v>
                </c:pt>
                <c:pt idx="279">
                  <c:v>7346.3</c:v>
                </c:pt>
                <c:pt idx="280">
                  <c:v>7494</c:v>
                </c:pt>
                <c:pt idx="281">
                  <c:v>7625</c:v>
                </c:pt>
                <c:pt idx="282">
                  <c:v>7220.3</c:v>
                </c:pt>
                <c:pt idx="283">
                  <c:v>7275.3</c:v>
                </c:pt>
                <c:pt idx="284">
                  <c:v>7266.7</c:v>
                </c:pt>
                <c:pt idx="285">
                  <c:v>7292.3</c:v>
                </c:pt>
                <c:pt idx="286">
                  <c:v>6705.3</c:v>
                </c:pt>
                <c:pt idx="287">
                  <c:v>6662.7</c:v>
                </c:pt>
                <c:pt idx="288">
                  <c:v>6578.7</c:v>
                </c:pt>
                <c:pt idx="289">
                  <c:v>6641.7</c:v>
                </c:pt>
                <c:pt idx="290">
                  <c:v>6777.3</c:v>
                </c:pt>
                <c:pt idx="291">
                  <c:v>6663.2</c:v>
                </c:pt>
                <c:pt idx="292">
                  <c:v>7020.3</c:v>
                </c:pt>
                <c:pt idx="293">
                  <c:v>6238</c:v>
                </c:pt>
                <c:pt idx="294">
                  <c:v>6426.3</c:v>
                </c:pt>
                <c:pt idx="295">
                  <c:v>7255</c:v>
                </c:pt>
                <c:pt idx="296">
                  <c:v>5947.7</c:v>
                </c:pt>
                <c:pt idx="297">
                  <c:v>6861</c:v>
                </c:pt>
                <c:pt idx="298">
                  <c:v>5459.3</c:v>
                </c:pt>
                <c:pt idx="299">
                  <c:v>6193.2</c:v>
                </c:pt>
                <c:pt idx="300">
                  <c:v>5323.2</c:v>
                </c:pt>
                <c:pt idx="301">
                  <c:v>5501.5</c:v>
                </c:pt>
                <c:pt idx="302">
                  <c:v>4266</c:v>
                </c:pt>
                <c:pt idx="303">
                  <c:v>3340</c:v>
                </c:pt>
                <c:pt idx="304">
                  <c:v>4590.1000000000004</c:v>
                </c:pt>
                <c:pt idx="305">
                  <c:v>3854.6</c:v>
                </c:pt>
                <c:pt idx="306">
                  <c:v>3668.6</c:v>
                </c:pt>
                <c:pt idx="307">
                  <c:v>1910.1</c:v>
                </c:pt>
                <c:pt idx="308">
                  <c:v>1910.1</c:v>
                </c:pt>
                <c:pt idx="309">
                  <c:v>1529.1</c:v>
                </c:pt>
                <c:pt idx="310">
                  <c:v>1529.1</c:v>
                </c:pt>
                <c:pt idx="311">
                  <c:v>1641.6</c:v>
                </c:pt>
                <c:pt idx="312">
                  <c:v>1613.1</c:v>
                </c:pt>
                <c:pt idx="313">
                  <c:v>1613.1</c:v>
                </c:pt>
                <c:pt idx="314">
                  <c:v>1228.5999999999999</c:v>
                </c:pt>
                <c:pt idx="315">
                  <c:v>1228.5999999999999</c:v>
                </c:pt>
                <c:pt idx="316">
                  <c:v>820.6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E63-4C87-BF09-B623DE7B4C11}"/>
            </c:ext>
          </c:extLst>
        </c:ser>
        <c:ser>
          <c:idx val="1"/>
          <c:order val="1"/>
          <c:tx>
            <c:v>2021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'MV smoothed'!$Q$7:$Q$127</c:f>
              <c:numCache>
                <c:formatCode>0.00</c:formatCode>
                <c:ptCount val="121"/>
                <c:pt idx="0">
                  <c:v>-88</c:v>
                </c:pt>
                <c:pt idx="1">
                  <c:v>-87</c:v>
                </c:pt>
                <c:pt idx="2">
                  <c:v>-86</c:v>
                </c:pt>
                <c:pt idx="3">
                  <c:v>-85</c:v>
                </c:pt>
                <c:pt idx="4">
                  <c:v>-84</c:v>
                </c:pt>
                <c:pt idx="5">
                  <c:v>-83</c:v>
                </c:pt>
                <c:pt idx="6">
                  <c:v>-82</c:v>
                </c:pt>
                <c:pt idx="7">
                  <c:v>-81</c:v>
                </c:pt>
                <c:pt idx="8">
                  <c:v>-80</c:v>
                </c:pt>
                <c:pt idx="9">
                  <c:v>-79</c:v>
                </c:pt>
                <c:pt idx="10">
                  <c:v>-78</c:v>
                </c:pt>
                <c:pt idx="11">
                  <c:v>-77</c:v>
                </c:pt>
                <c:pt idx="12">
                  <c:v>-76</c:v>
                </c:pt>
                <c:pt idx="13">
                  <c:v>-75</c:v>
                </c:pt>
                <c:pt idx="14">
                  <c:v>-74</c:v>
                </c:pt>
                <c:pt idx="15">
                  <c:v>-73</c:v>
                </c:pt>
                <c:pt idx="16">
                  <c:v>-72</c:v>
                </c:pt>
                <c:pt idx="17">
                  <c:v>-71</c:v>
                </c:pt>
                <c:pt idx="18">
                  <c:v>-70</c:v>
                </c:pt>
                <c:pt idx="19">
                  <c:v>-69</c:v>
                </c:pt>
                <c:pt idx="20">
                  <c:v>-68</c:v>
                </c:pt>
                <c:pt idx="21">
                  <c:v>-67</c:v>
                </c:pt>
                <c:pt idx="22">
                  <c:v>-66</c:v>
                </c:pt>
                <c:pt idx="23">
                  <c:v>-65</c:v>
                </c:pt>
                <c:pt idx="24">
                  <c:v>-64</c:v>
                </c:pt>
                <c:pt idx="25">
                  <c:v>-63</c:v>
                </c:pt>
                <c:pt idx="26">
                  <c:v>-62</c:v>
                </c:pt>
                <c:pt idx="27">
                  <c:v>-61</c:v>
                </c:pt>
                <c:pt idx="28">
                  <c:v>-60</c:v>
                </c:pt>
                <c:pt idx="29">
                  <c:v>-59</c:v>
                </c:pt>
                <c:pt idx="30">
                  <c:v>-58</c:v>
                </c:pt>
                <c:pt idx="31">
                  <c:v>-57</c:v>
                </c:pt>
                <c:pt idx="32">
                  <c:v>-56</c:v>
                </c:pt>
                <c:pt idx="33">
                  <c:v>-55</c:v>
                </c:pt>
                <c:pt idx="34">
                  <c:v>-54</c:v>
                </c:pt>
                <c:pt idx="35">
                  <c:v>-53</c:v>
                </c:pt>
                <c:pt idx="36">
                  <c:v>-52</c:v>
                </c:pt>
                <c:pt idx="37">
                  <c:v>-51</c:v>
                </c:pt>
                <c:pt idx="38">
                  <c:v>-50</c:v>
                </c:pt>
                <c:pt idx="39">
                  <c:v>-49</c:v>
                </c:pt>
                <c:pt idx="40">
                  <c:v>-48</c:v>
                </c:pt>
                <c:pt idx="41">
                  <c:v>-47</c:v>
                </c:pt>
                <c:pt idx="42">
                  <c:v>-46</c:v>
                </c:pt>
                <c:pt idx="43">
                  <c:v>-45</c:v>
                </c:pt>
                <c:pt idx="44">
                  <c:v>-44</c:v>
                </c:pt>
                <c:pt idx="45">
                  <c:v>-43</c:v>
                </c:pt>
                <c:pt idx="46">
                  <c:v>-42</c:v>
                </c:pt>
                <c:pt idx="47">
                  <c:v>-41</c:v>
                </c:pt>
                <c:pt idx="48">
                  <c:v>-40</c:v>
                </c:pt>
                <c:pt idx="49">
                  <c:v>-39</c:v>
                </c:pt>
                <c:pt idx="50">
                  <c:v>-38</c:v>
                </c:pt>
                <c:pt idx="51">
                  <c:v>-37</c:v>
                </c:pt>
                <c:pt idx="52">
                  <c:v>-36</c:v>
                </c:pt>
                <c:pt idx="53">
                  <c:v>-35</c:v>
                </c:pt>
                <c:pt idx="54">
                  <c:v>-34</c:v>
                </c:pt>
                <c:pt idx="55">
                  <c:v>-33</c:v>
                </c:pt>
                <c:pt idx="56">
                  <c:v>-32</c:v>
                </c:pt>
                <c:pt idx="57">
                  <c:v>-31</c:v>
                </c:pt>
                <c:pt idx="58">
                  <c:v>-30</c:v>
                </c:pt>
                <c:pt idx="59">
                  <c:v>-29</c:v>
                </c:pt>
                <c:pt idx="60">
                  <c:v>-28</c:v>
                </c:pt>
                <c:pt idx="61">
                  <c:v>-27</c:v>
                </c:pt>
                <c:pt idx="62">
                  <c:v>-26</c:v>
                </c:pt>
                <c:pt idx="63">
                  <c:v>-25</c:v>
                </c:pt>
                <c:pt idx="64">
                  <c:v>-24</c:v>
                </c:pt>
                <c:pt idx="65">
                  <c:v>-23</c:v>
                </c:pt>
                <c:pt idx="66">
                  <c:v>-22</c:v>
                </c:pt>
                <c:pt idx="67">
                  <c:v>-21</c:v>
                </c:pt>
                <c:pt idx="68">
                  <c:v>-20</c:v>
                </c:pt>
                <c:pt idx="69">
                  <c:v>-19</c:v>
                </c:pt>
                <c:pt idx="70">
                  <c:v>-18</c:v>
                </c:pt>
                <c:pt idx="71">
                  <c:v>-17</c:v>
                </c:pt>
                <c:pt idx="72">
                  <c:v>-16</c:v>
                </c:pt>
                <c:pt idx="73">
                  <c:v>-15</c:v>
                </c:pt>
                <c:pt idx="74">
                  <c:v>-14</c:v>
                </c:pt>
                <c:pt idx="75">
                  <c:v>-13</c:v>
                </c:pt>
                <c:pt idx="76">
                  <c:v>-12</c:v>
                </c:pt>
                <c:pt idx="77">
                  <c:v>-11</c:v>
                </c:pt>
                <c:pt idx="78">
                  <c:v>-10</c:v>
                </c:pt>
                <c:pt idx="79">
                  <c:v>-9</c:v>
                </c:pt>
                <c:pt idx="80">
                  <c:v>-8</c:v>
                </c:pt>
                <c:pt idx="81">
                  <c:v>-7</c:v>
                </c:pt>
                <c:pt idx="82">
                  <c:v>-6</c:v>
                </c:pt>
                <c:pt idx="83">
                  <c:v>-5</c:v>
                </c:pt>
                <c:pt idx="84">
                  <c:v>-4</c:v>
                </c:pt>
                <c:pt idx="85">
                  <c:v>-3</c:v>
                </c:pt>
                <c:pt idx="86">
                  <c:v>-2</c:v>
                </c:pt>
                <c:pt idx="87">
                  <c:v>-1</c:v>
                </c:pt>
                <c:pt idx="88">
                  <c:v>0</c:v>
                </c:pt>
                <c:pt idx="89">
                  <c:v>1</c:v>
                </c:pt>
                <c:pt idx="90">
                  <c:v>2</c:v>
                </c:pt>
                <c:pt idx="91">
                  <c:v>3</c:v>
                </c:pt>
                <c:pt idx="92">
                  <c:v>4</c:v>
                </c:pt>
                <c:pt idx="93">
                  <c:v>5</c:v>
                </c:pt>
                <c:pt idx="94">
                  <c:v>6</c:v>
                </c:pt>
                <c:pt idx="95">
                  <c:v>7</c:v>
                </c:pt>
                <c:pt idx="96">
                  <c:v>8</c:v>
                </c:pt>
                <c:pt idx="97">
                  <c:v>9</c:v>
                </c:pt>
                <c:pt idx="98">
                  <c:v>10</c:v>
                </c:pt>
                <c:pt idx="99">
                  <c:v>11</c:v>
                </c:pt>
                <c:pt idx="100">
                  <c:v>12</c:v>
                </c:pt>
                <c:pt idx="101">
                  <c:v>13</c:v>
                </c:pt>
                <c:pt idx="102">
                  <c:v>14</c:v>
                </c:pt>
                <c:pt idx="103">
                  <c:v>15</c:v>
                </c:pt>
                <c:pt idx="104">
                  <c:v>16</c:v>
                </c:pt>
                <c:pt idx="105">
                  <c:v>17</c:v>
                </c:pt>
                <c:pt idx="106">
                  <c:v>18</c:v>
                </c:pt>
                <c:pt idx="107">
                  <c:v>19</c:v>
                </c:pt>
                <c:pt idx="108">
                  <c:v>20</c:v>
                </c:pt>
                <c:pt idx="109">
                  <c:v>21</c:v>
                </c:pt>
                <c:pt idx="110">
                  <c:v>22</c:v>
                </c:pt>
                <c:pt idx="111">
                  <c:v>23</c:v>
                </c:pt>
                <c:pt idx="112">
                  <c:v>24</c:v>
                </c:pt>
                <c:pt idx="113">
                  <c:v>25</c:v>
                </c:pt>
                <c:pt idx="114">
                  <c:v>26</c:v>
                </c:pt>
                <c:pt idx="115">
                  <c:v>27</c:v>
                </c:pt>
                <c:pt idx="116">
                  <c:v>28</c:v>
                </c:pt>
                <c:pt idx="117">
                  <c:v>29</c:v>
                </c:pt>
                <c:pt idx="118">
                  <c:v>30</c:v>
                </c:pt>
                <c:pt idx="119">
                  <c:v>31</c:v>
                </c:pt>
                <c:pt idx="120">
                  <c:v>32</c:v>
                </c:pt>
              </c:numCache>
            </c:numRef>
          </c:xVal>
          <c:yVal>
            <c:numRef>
              <c:f>'MV smoothed'!$N$7:$N$127</c:f>
              <c:numCache>
                <c:formatCode>General</c:formatCode>
                <c:ptCount val="121"/>
                <c:pt idx="0">
                  <c:v>1067</c:v>
                </c:pt>
                <c:pt idx="1">
                  <c:v>1067</c:v>
                </c:pt>
                <c:pt idx="2">
                  <c:v>1694.5</c:v>
                </c:pt>
                <c:pt idx="3">
                  <c:v>1694.5</c:v>
                </c:pt>
                <c:pt idx="4">
                  <c:v>2601.5</c:v>
                </c:pt>
                <c:pt idx="5">
                  <c:v>2601.5</c:v>
                </c:pt>
                <c:pt idx="6">
                  <c:v>3116</c:v>
                </c:pt>
                <c:pt idx="7">
                  <c:v>3904</c:v>
                </c:pt>
                <c:pt idx="8">
                  <c:v>3904</c:v>
                </c:pt>
                <c:pt idx="9">
                  <c:v>4615</c:v>
                </c:pt>
                <c:pt idx="10">
                  <c:v>5144.5</c:v>
                </c:pt>
                <c:pt idx="11">
                  <c:v>5144.5</c:v>
                </c:pt>
                <c:pt idx="12">
                  <c:v>5607</c:v>
                </c:pt>
                <c:pt idx="13">
                  <c:v>5607</c:v>
                </c:pt>
                <c:pt idx="14">
                  <c:v>6485.5</c:v>
                </c:pt>
                <c:pt idx="15">
                  <c:v>6485.5</c:v>
                </c:pt>
                <c:pt idx="16">
                  <c:v>7057.5</c:v>
                </c:pt>
                <c:pt idx="17">
                  <c:v>7057.5</c:v>
                </c:pt>
                <c:pt idx="18">
                  <c:v>7626</c:v>
                </c:pt>
                <c:pt idx="19">
                  <c:v>8252</c:v>
                </c:pt>
                <c:pt idx="20">
                  <c:v>8448</c:v>
                </c:pt>
                <c:pt idx="21">
                  <c:v>8696</c:v>
                </c:pt>
                <c:pt idx="22">
                  <c:v>8814</c:v>
                </c:pt>
                <c:pt idx="23">
                  <c:v>8994</c:v>
                </c:pt>
                <c:pt idx="24">
                  <c:v>9258</c:v>
                </c:pt>
                <c:pt idx="25">
                  <c:v>8995</c:v>
                </c:pt>
                <c:pt idx="26">
                  <c:v>9540</c:v>
                </c:pt>
                <c:pt idx="27">
                  <c:v>10336</c:v>
                </c:pt>
                <c:pt idx="28">
                  <c:v>10314</c:v>
                </c:pt>
                <c:pt idx="29">
                  <c:v>10109</c:v>
                </c:pt>
                <c:pt idx="30">
                  <c:v>10166</c:v>
                </c:pt>
                <c:pt idx="31">
                  <c:v>10291</c:v>
                </c:pt>
                <c:pt idx="32">
                  <c:v>10456</c:v>
                </c:pt>
                <c:pt idx="33">
                  <c:v>10535</c:v>
                </c:pt>
                <c:pt idx="34">
                  <c:v>10779</c:v>
                </c:pt>
                <c:pt idx="35">
                  <c:v>11155</c:v>
                </c:pt>
                <c:pt idx="36">
                  <c:v>10698</c:v>
                </c:pt>
                <c:pt idx="37">
                  <c:v>11151</c:v>
                </c:pt>
                <c:pt idx="38">
                  <c:v>11066</c:v>
                </c:pt>
                <c:pt idx="39">
                  <c:v>11422</c:v>
                </c:pt>
                <c:pt idx="40">
                  <c:v>11363</c:v>
                </c:pt>
                <c:pt idx="41">
                  <c:v>11615</c:v>
                </c:pt>
                <c:pt idx="42">
                  <c:v>11604</c:v>
                </c:pt>
                <c:pt idx="43">
                  <c:v>11687</c:v>
                </c:pt>
                <c:pt idx="44">
                  <c:v>11947</c:v>
                </c:pt>
                <c:pt idx="45">
                  <c:v>11645</c:v>
                </c:pt>
                <c:pt idx="46">
                  <c:v>11684</c:v>
                </c:pt>
                <c:pt idx="47">
                  <c:v>11701</c:v>
                </c:pt>
                <c:pt idx="48">
                  <c:v>11731</c:v>
                </c:pt>
                <c:pt idx="49">
                  <c:v>11655</c:v>
                </c:pt>
                <c:pt idx="50">
                  <c:v>12185</c:v>
                </c:pt>
                <c:pt idx="51">
                  <c:v>12013</c:v>
                </c:pt>
                <c:pt idx="52">
                  <c:v>12033</c:v>
                </c:pt>
                <c:pt idx="53">
                  <c:v>12199</c:v>
                </c:pt>
                <c:pt idx="54">
                  <c:v>12245</c:v>
                </c:pt>
                <c:pt idx="55">
                  <c:v>12217</c:v>
                </c:pt>
                <c:pt idx="56">
                  <c:v>12487</c:v>
                </c:pt>
                <c:pt idx="57">
                  <c:v>12850</c:v>
                </c:pt>
                <c:pt idx="58">
                  <c:v>13162</c:v>
                </c:pt>
                <c:pt idx="59">
                  <c:v>13294</c:v>
                </c:pt>
                <c:pt idx="60">
                  <c:v>13269</c:v>
                </c:pt>
                <c:pt idx="61">
                  <c:v>13657</c:v>
                </c:pt>
                <c:pt idx="62">
                  <c:v>13576</c:v>
                </c:pt>
                <c:pt idx="63">
                  <c:v>13364</c:v>
                </c:pt>
                <c:pt idx="64">
                  <c:v>13681</c:v>
                </c:pt>
                <c:pt idx="65">
                  <c:v>13712</c:v>
                </c:pt>
                <c:pt idx="66">
                  <c:v>13207</c:v>
                </c:pt>
                <c:pt idx="67">
                  <c:v>13496.5</c:v>
                </c:pt>
                <c:pt idx="68">
                  <c:v>13786</c:v>
                </c:pt>
                <c:pt idx="69">
                  <c:v>13813</c:v>
                </c:pt>
                <c:pt idx="70">
                  <c:v>13404</c:v>
                </c:pt>
                <c:pt idx="71">
                  <c:v>13579</c:v>
                </c:pt>
                <c:pt idx="72">
                  <c:v>13052</c:v>
                </c:pt>
                <c:pt idx="73">
                  <c:v>14093</c:v>
                </c:pt>
                <c:pt idx="74">
                  <c:v>13738</c:v>
                </c:pt>
                <c:pt idx="75">
                  <c:v>14047</c:v>
                </c:pt>
                <c:pt idx="76">
                  <c:v>13367</c:v>
                </c:pt>
                <c:pt idx="77">
                  <c:v>14016</c:v>
                </c:pt>
                <c:pt idx="78">
                  <c:v>13445</c:v>
                </c:pt>
                <c:pt idx="79">
                  <c:v>13949</c:v>
                </c:pt>
                <c:pt idx="80">
                  <c:v>13632</c:v>
                </c:pt>
                <c:pt idx="81">
                  <c:v>13421</c:v>
                </c:pt>
                <c:pt idx="82">
                  <c:v>13548</c:v>
                </c:pt>
                <c:pt idx="83">
                  <c:v>14212</c:v>
                </c:pt>
                <c:pt idx="84">
                  <c:v>13724</c:v>
                </c:pt>
                <c:pt idx="85">
                  <c:v>13938</c:v>
                </c:pt>
                <c:pt idx="86">
                  <c:v>13886</c:v>
                </c:pt>
                <c:pt idx="87">
                  <c:v>13433</c:v>
                </c:pt>
                <c:pt idx="88">
                  <c:v>14360</c:v>
                </c:pt>
                <c:pt idx="89">
                  <c:v>13906</c:v>
                </c:pt>
                <c:pt idx="90">
                  <c:v>13968</c:v>
                </c:pt>
                <c:pt idx="91">
                  <c:v>13853</c:v>
                </c:pt>
                <c:pt idx="92">
                  <c:v>13855</c:v>
                </c:pt>
                <c:pt idx="93">
                  <c:v>13450</c:v>
                </c:pt>
                <c:pt idx="94">
                  <c:v>13838</c:v>
                </c:pt>
                <c:pt idx="95">
                  <c:v>13521</c:v>
                </c:pt>
                <c:pt idx="96">
                  <c:v>13553</c:v>
                </c:pt>
                <c:pt idx="97">
                  <c:v>13651</c:v>
                </c:pt>
                <c:pt idx="98">
                  <c:v>13167</c:v>
                </c:pt>
                <c:pt idx="99">
                  <c:v>12949</c:v>
                </c:pt>
                <c:pt idx="100">
                  <c:v>13347</c:v>
                </c:pt>
                <c:pt idx="101">
                  <c:v>13325</c:v>
                </c:pt>
                <c:pt idx="102">
                  <c:v>12960</c:v>
                </c:pt>
                <c:pt idx="103">
                  <c:v>13163</c:v>
                </c:pt>
                <c:pt idx="104">
                  <c:v>12845</c:v>
                </c:pt>
                <c:pt idx="105">
                  <c:v>12928</c:v>
                </c:pt>
                <c:pt idx="106">
                  <c:v>13385</c:v>
                </c:pt>
                <c:pt idx="107">
                  <c:v>13442</c:v>
                </c:pt>
                <c:pt idx="108">
                  <c:v>13462</c:v>
                </c:pt>
                <c:pt idx="109">
                  <c:v>13083</c:v>
                </c:pt>
                <c:pt idx="110">
                  <c:v>13108</c:v>
                </c:pt>
                <c:pt idx="111">
                  <c:v>13521</c:v>
                </c:pt>
                <c:pt idx="112">
                  <c:v>12785</c:v>
                </c:pt>
                <c:pt idx="113">
                  <c:v>12883</c:v>
                </c:pt>
                <c:pt idx="114">
                  <c:v>13175</c:v>
                </c:pt>
                <c:pt idx="115">
                  <c:v>12521</c:v>
                </c:pt>
                <c:pt idx="116">
                  <c:v>12351</c:v>
                </c:pt>
                <c:pt idx="117">
                  <c:v>12630</c:v>
                </c:pt>
                <c:pt idx="118">
                  <c:v>12340</c:v>
                </c:pt>
                <c:pt idx="119">
                  <c:v>13031</c:v>
                </c:pt>
                <c:pt idx="120">
                  <c:v>12317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E63-4C87-BF09-B623DE7B4C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80273824"/>
        <c:axId val="780272992"/>
      </c:scatterChart>
      <c:valAx>
        <c:axId val="7802738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Days from peak flow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0272992"/>
        <c:crosses val="autoZero"/>
        <c:crossBetween val="midCat"/>
      </c:valAx>
      <c:valAx>
        <c:axId val="780272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Milk Volume (L)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027382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v>2018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poly"/>
            <c:order val="2"/>
            <c:dispRSqr val="1"/>
            <c:dispEq val="1"/>
            <c:trendlineLbl>
              <c:layout>
                <c:manualLayout>
                  <c:x val="-0.55280912001384441"/>
                  <c:y val="0.27753599783742883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'MV smoothed'!$E$69:$E$109</c:f>
              <c:numCache>
                <c:formatCode>0.00</c:formatCode>
                <c:ptCount val="41"/>
                <c:pt idx="0">
                  <c:v>-20</c:v>
                </c:pt>
                <c:pt idx="1">
                  <c:v>-19</c:v>
                </c:pt>
                <c:pt idx="2">
                  <c:v>-18</c:v>
                </c:pt>
                <c:pt idx="3">
                  <c:v>-17</c:v>
                </c:pt>
                <c:pt idx="4">
                  <c:v>-16</c:v>
                </c:pt>
                <c:pt idx="5">
                  <c:v>-15</c:v>
                </c:pt>
                <c:pt idx="6">
                  <c:v>-14</c:v>
                </c:pt>
                <c:pt idx="7">
                  <c:v>-13</c:v>
                </c:pt>
                <c:pt idx="8">
                  <c:v>-12</c:v>
                </c:pt>
                <c:pt idx="9">
                  <c:v>-11</c:v>
                </c:pt>
                <c:pt idx="10">
                  <c:v>-10</c:v>
                </c:pt>
                <c:pt idx="11">
                  <c:v>-9</c:v>
                </c:pt>
                <c:pt idx="12">
                  <c:v>-8</c:v>
                </c:pt>
                <c:pt idx="13">
                  <c:v>-7</c:v>
                </c:pt>
                <c:pt idx="14">
                  <c:v>-6</c:v>
                </c:pt>
                <c:pt idx="15">
                  <c:v>-5</c:v>
                </c:pt>
                <c:pt idx="16">
                  <c:v>-4</c:v>
                </c:pt>
                <c:pt idx="17">
                  <c:v>-3</c:v>
                </c:pt>
                <c:pt idx="18">
                  <c:v>-2</c:v>
                </c:pt>
                <c:pt idx="19">
                  <c:v>-1</c:v>
                </c:pt>
                <c:pt idx="20">
                  <c:v>0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  <c:pt idx="24">
                  <c:v>4</c:v>
                </c:pt>
                <c:pt idx="25">
                  <c:v>5</c:v>
                </c:pt>
                <c:pt idx="26">
                  <c:v>6</c:v>
                </c:pt>
                <c:pt idx="27">
                  <c:v>7</c:v>
                </c:pt>
                <c:pt idx="28">
                  <c:v>8</c:v>
                </c:pt>
                <c:pt idx="29">
                  <c:v>9</c:v>
                </c:pt>
                <c:pt idx="30">
                  <c:v>10</c:v>
                </c:pt>
                <c:pt idx="31">
                  <c:v>11</c:v>
                </c:pt>
                <c:pt idx="32">
                  <c:v>12</c:v>
                </c:pt>
                <c:pt idx="33">
                  <c:v>13</c:v>
                </c:pt>
                <c:pt idx="34">
                  <c:v>14</c:v>
                </c:pt>
                <c:pt idx="35">
                  <c:v>15</c:v>
                </c:pt>
                <c:pt idx="36">
                  <c:v>16</c:v>
                </c:pt>
                <c:pt idx="37">
                  <c:v>17</c:v>
                </c:pt>
                <c:pt idx="38">
                  <c:v>18</c:v>
                </c:pt>
                <c:pt idx="39">
                  <c:v>19</c:v>
                </c:pt>
                <c:pt idx="40">
                  <c:v>20</c:v>
                </c:pt>
              </c:numCache>
            </c:numRef>
          </c:xVal>
          <c:yVal>
            <c:numRef>
              <c:f>'MV smoothed'!$B$69:$B$109</c:f>
              <c:numCache>
                <c:formatCode>General</c:formatCode>
                <c:ptCount val="41"/>
                <c:pt idx="0">
                  <c:v>12383</c:v>
                </c:pt>
                <c:pt idx="1">
                  <c:v>12368</c:v>
                </c:pt>
                <c:pt idx="2">
                  <c:v>12006</c:v>
                </c:pt>
                <c:pt idx="3">
                  <c:v>13157</c:v>
                </c:pt>
                <c:pt idx="4">
                  <c:v>12817</c:v>
                </c:pt>
                <c:pt idx="5">
                  <c:v>12837</c:v>
                </c:pt>
                <c:pt idx="6">
                  <c:v>12584</c:v>
                </c:pt>
                <c:pt idx="7">
                  <c:v>12599</c:v>
                </c:pt>
                <c:pt idx="8">
                  <c:v>12324</c:v>
                </c:pt>
                <c:pt idx="9">
                  <c:v>12502</c:v>
                </c:pt>
                <c:pt idx="10">
                  <c:v>12680</c:v>
                </c:pt>
                <c:pt idx="11">
                  <c:v>12828</c:v>
                </c:pt>
                <c:pt idx="12">
                  <c:v>13165.5</c:v>
                </c:pt>
                <c:pt idx="13">
                  <c:v>13503</c:v>
                </c:pt>
                <c:pt idx="14">
                  <c:v>13175</c:v>
                </c:pt>
                <c:pt idx="15">
                  <c:v>13291</c:v>
                </c:pt>
                <c:pt idx="16">
                  <c:v>13427</c:v>
                </c:pt>
                <c:pt idx="17">
                  <c:v>13781</c:v>
                </c:pt>
                <c:pt idx="18">
                  <c:v>14087</c:v>
                </c:pt>
                <c:pt idx="19">
                  <c:v>13964</c:v>
                </c:pt>
                <c:pt idx="20">
                  <c:v>14223</c:v>
                </c:pt>
                <c:pt idx="21">
                  <c:v>14011</c:v>
                </c:pt>
                <c:pt idx="22">
                  <c:v>13799</c:v>
                </c:pt>
                <c:pt idx="23">
                  <c:v>13829</c:v>
                </c:pt>
                <c:pt idx="24">
                  <c:v>13468</c:v>
                </c:pt>
                <c:pt idx="25">
                  <c:v>13514</c:v>
                </c:pt>
                <c:pt idx="26">
                  <c:v>13855</c:v>
                </c:pt>
                <c:pt idx="27">
                  <c:v>13603</c:v>
                </c:pt>
                <c:pt idx="28">
                  <c:v>13608</c:v>
                </c:pt>
                <c:pt idx="29">
                  <c:v>12978</c:v>
                </c:pt>
                <c:pt idx="30">
                  <c:v>12825</c:v>
                </c:pt>
                <c:pt idx="31">
                  <c:v>12705</c:v>
                </c:pt>
                <c:pt idx="32">
                  <c:v>13281</c:v>
                </c:pt>
                <c:pt idx="33">
                  <c:v>13219</c:v>
                </c:pt>
                <c:pt idx="34">
                  <c:v>13485</c:v>
                </c:pt>
                <c:pt idx="35">
                  <c:v>13307</c:v>
                </c:pt>
                <c:pt idx="36">
                  <c:v>13265</c:v>
                </c:pt>
                <c:pt idx="37">
                  <c:v>13441</c:v>
                </c:pt>
                <c:pt idx="38">
                  <c:v>13486</c:v>
                </c:pt>
                <c:pt idx="39">
                  <c:v>13500</c:v>
                </c:pt>
                <c:pt idx="40">
                  <c:v>13270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B9A-45CB-A369-FEE20AF2C234}"/>
            </c:ext>
          </c:extLst>
        </c:ser>
        <c:ser>
          <c:idx val="1"/>
          <c:order val="1"/>
          <c:tx>
            <c:v>2019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poly"/>
            <c:order val="2"/>
            <c:dispRSqr val="1"/>
            <c:dispEq val="1"/>
            <c:trendlineLbl>
              <c:layout>
                <c:manualLayout>
                  <c:x val="-0.49941738051974272"/>
                  <c:y val="0.53120709128071086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'MV smoothed'!$I$73:$I$113</c:f>
              <c:numCache>
                <c:formatCode>0.00</c:formatCode>
                <c:ptCount val="41"/>
                <c:pt idx="0">
                  <c:v>-25</c:v>
                </c:pt>
                <c:pt idx="1">
                  <c:v>-24</c:v>
                </c:pt>
                <c:pt idx="2">
                  <c:v>-23</c:v>
                </c:pt>
                <c:pt idx="3">
                  <c:v>-22</c:v>
                </c:pt>
                <c:pt idx="4">
                  <c:v>-21</c:v>
                </c:pt>
                <c:pt idx="5">
                  <c:v>-20</c:v>
                </c:pt>
                <c:pt idx="6">
                  <c:v>-19</c:v>
                </c:pt>
                <c:pt idx="7">
                  <c:v>-18</c:v>
                </c:pt>
                <c:pt idx="8">
                  <c:v>-17</c:v>
                </c:pt>
                <c:pt idx="9">
                  <c:v>-16</c:v>
                </c:pt>
                <c:pt idx="10">
                  <c:v>-15</c:v>
                </c:pt>
                <c:pt idx="11">
                  <c:v>-14</c:v>
                </c:pt>
                <c:pt idx="12">
                  <c:v>-13</c:v>
                </c:pt>
                <c:pt idx="13">
                  <c:v>-12</c:v>
                </c:pt>
                <c:pt idx="14">
                  <c:v>-11</c:v>
                </c:pt>
                <c:pt idx="15">
                  <c:v>-10</c:v>
                </c:pt>
                <c:pt idx="16">
                  <c:v>-9</c:v>
                </c:pt>
                <c:pt idx="17">
                  <c:v>-8</c:v>
                </c:pt>
                <c:pt idx="18">
                  <c:v>-7</c:v>
                </c:pt>
                <c:pt idx="19">
                  <c:v>-6</c:v>
                </c:pt>
                <c:pt idx="20">
                  <c:v>-5</c:v>
                </c:pt>
                <c:pt idx="21">
                  <c:v>-4</c:v>
                </c:pt>
                <c:pt idx="22">
                  <c:v>-3</c:v>
                </c:pt>
                <c:pt idx="23">
                  <c:v>-2</c:v>
                </c:pt>
                <c:pt idx="24">
                  <c:v>-1</c:v>
                </c:pt>
                <c:pt idx="25">
                  <c:v>0</c:v>
                </c:pt>
                <c:pt idx="26">
                  <c:v>1</c:v>
                </c:pt>
                <c:pt idx="27">
                  <c:v>2</c:v>
                </c:pt>
                <c:pt idx="28">
                  <c:v>3</c:v>
                </c:pt>
                <c:pt idx="29">
                  <c:v>4</c:v>
                </c:pt>
                <c:pt idx="30">
                  <c:v>5</c:v>
                </c:pt>
                <c:pt idx="31">
                  <c:v>6</c:v>
                </c:pt>
                <c:pt idx="32">
                  <c:v>7</c:v>
                </c:pt>
                <c:pt idx="33">
                  <c:v>8</c:v>
                </c:pt>
                <c:pt idx="34">
                  <c:v>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</c:numCache>
            </c:numRef>
          </c:xVal>
          <c:yVal>
            <c:numRef>
              <c:f>'MV smoothed'!$F$73:$F$113</c:f>
              <c:numCache>
                <c:formatCode>General</c:formatCode>
                <c:ptCount val="41"/>
                <c:pt idx="0">
                  <c:v>13950</c:v>
                </c:pt>
                <c:pt idx="1">
                  <c:v>14458</c:v>
                </c:pt>
                <c:pt idx="2">
                  <c:v>14263</c:v>
                </c:pt>
                <c:pt idx="3">
                  <c:v>14171</c:v>
                </c:pt>
                <c:pt idx="4">
                  <c:v>14178</c:v>
                </c:pt>
                <c:pt idx="5">
                  <c:v>14151</c:v>
                </c:pt>
                <c:pt idx="6">
                  <c:v>14134</c:v>
                </c:pt>
                <c:pt idx="7">
                  <c:v>14194</c:v>
                </c:pt>
                <c:pt idx="8">
                  <c:v>13590</c:v>
                </c:pt>
                <c:pt idx="9">
                  <c:v>13902</c:v>
                </c:pt>
                <c:pt idx="10">
                  <c:v>14352</c:v>
                </c:pt>
                <c:pt idx="11">
                  <c:v>14446</c:v>
                </c:pt>
                <c:pt idx="12">
                  <c:v>14212</c:v>
                </c:pt>
                <c:pt idx="13">
                  <c:v>14117</c:v>
                </c:pt>
                <c:pt idx="14">
                  <c:v>14236</c:v>
                </c:pt>
                <c:pt idx="15">
                  <c:v>14683</c:v>
                </c:pt>
                <c:pt idx="16">
                  <c:v>14353</c:v>
                </c:pt>
                <c:pt idx="17">
                  <c:v>14377</c:v>
                </c:pt>
                <c:pt idx="18">
                  <c:v>14413</c:v>
                </c:pt>
                <c:pt idx="19">
                  <c:v>13929</c:v>
                </c:pt>
                <c:pt idx="20">
                  <c:v>14848</c:v>
                </c:pt>
                <c:pt idx="21">
                  <c:v>14153</c:v>
                </c:pt>
                <c:pt idx="22">
                  <c:v>13911</c:v>
                </c:pt>
                <c:pt idx="23">
                  <c:v>14713</c:v>
                </c:pt>
                <c:pt idx="24">
                  <c:v>14660</c:v>
                </c:pt>
                <c:pt idx="25">
                  <c:v>14123</c:v>
                </c:pt>
                <c:pt idx="26">
                  <c:v>14308</c:v>
                </c:pt>
                <c:pt idx="27">
                  <c:v>14628</c:v>
                </c:pt>
                <c:pt idx="28">
                  <c:v>14498</c:v>
                </c:pt>
                <c:pt idx="29">
                  <c:v>14559</c:v>
                </c:pt>
                <c:pt idx="30">
                  <c:v>14444</c:v>
                </c:pt>
                <c:pt idx="31">
                  <c:v>14379</c:v>
                </c:pt>
                <c:pt idx="32">
                  <c:v>13672</c:v>
                </c:pt>
                <c:pt idx="33">
                  <c:v>13557</c:v>
                </c:pt>
                <c:pt idx="34">
                  <c:v>13997</c:v>
                </c:pt>
                <c:pt idx="35">
                  <c:v>13950</c:v>
                </c:pt>
                <c:pt idx="36">
                  <c:v>14538</c:v>
                </c:pt>
                <c:pt idx="37">
                  <c:v>14233</c:v>
                </c:pt>
                <c:pt idx="38">
                  <c:v>14223</c:v>
                </c:pt>
                <c:pt idx="39">
                  <c:v>14274</c:v>
                </c:pt>
                <c:pt idx="40">
                  <c:v>14056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B9A-45CB-A369-FEE20AF2C234}"/>
            </c:ext>
          </c:extLst>
        </c:ser>
        <c:ser>
          <c:idx val="2"/>
          <c:order val="2"/>
          <c:tx>
            <c:v>2020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3"/>
                </a:solidFill>
                <a:prstDash val="sysDot"/>
              </a:ln>
              <a:effectLst/>
            </c:spPr>
            <c:trendlineType val="poly"/>
            <c:order val="2"/>
            <c:dispRSqr val="1"/>
            <c:dispEq val="1"/>
            <c:trendlineLbl>
              <c:layout>
                <c:manualLayout>
                  <c:x val="-5.1783478988203333E-2"/>
                  <c:y val="0.32923835589439654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'MV smoothed'!$M$68:$M$108</c:f>
              <c:numCache>
                <c:formatCode>0.00</c:formatCode>
                <c:ptCount val="41"/>
                <c:pt idx="0">
                  <c:v>-19</c:v>
                </c:pt>
                <c:pt idx="1">
                  <c:v>-18</c:v>
                </c:pt>
                <c:pt idx="2">
                  <c:v>-17</c:v>
                </c:pt>
                <c:pt idx="3">
                  <c:v>-16</c:v>
                </c:pt>
                <c:pt idx="4">
                  <c:v>-15</c:v>
                </c:pt>
                <c:pt idx="5">
                  <c:v>-14</c:v>
                </c:pt>
                <c:pt idx="6">
                  <c:v>-13</c:v>
                </c:pt>
                <c:pt idx="7">
                  <c:v>-12</c:v>
                </c:pt>
                <c:pt idx="8">
                  <c:v>-11</c:v>
                </c:pt>
                <c:pt idx="9">
                  <c:v>-10</c:v>
                </c:pt>
                <c:pt idx="10">
                  <c:v>-9</c:v>
                </c:pt>
                <c:pt idx="11">
                  <c:v>-8</c:v>
                </c:pt>
                <c:pt idx="12">
                  <c:v>-7</c:v>
                </c:pt>
                <c:pt idx="13">
                  <c:v>-6</c:v>
                </c:pt>
                <c:pt idx="14">
                  <c:v>-5</c:v>
                </c:pt>
                <c:pt idx="15">
                  <c:v>-4</c:v>
                </c:pt>
                <c:pt idx="16">
                  <c:v>-3</c:v>
                </c:pt>
                <c:pt idx="17">
                  <c:v>-2</c:v>
                </c:pt>
                <c:pt idx="18">
                  <c:v>-1</c:v>
                </c:pt>
                <c:pt idx="19">
                  <c:v>0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4</c:v>
                </c:pt>
                <c:pt idx="24">
                  <c:v>5</c:v>
                </c:pt>
                <c:pt idx="25">
                  <c:v>6</c:v>
                </c:pt>
                <c:pt idx="26">
                  <c:v>7</c:v>
                </c:pt>
                <c:pt idx="27">
                  <c:v>8</c:v>
                </c:pt>
                <c:pt idx="28">
                  <c:v>9</c:v>
                </c:pt>
                <c:pt idx="29">
                  <c:v>10</c:v>
                </c:pt>
                <c:pt idx="30">
                  <c:v>11</c:v>
                </c:pt>
                <c:pt idx="31">
                  <c:v>12</c:v>
                </c:pt>
                <c:pt idx="32">
                  <c:v>13</c:v>
                </c:pt>
                <c:pt idx="33">
                  <c:v>14</c:v>
                </c:pt>
                <c:pt idx="34">
                  <c:v>15</c:v>
                </c:pt>
                <c:pt idx="35">
                  <c:v>16</c:v>
                </c:pt>
                <c:pt idx="36">
                  <c:v>17</c:v>
                </c:pt>
                <c:pt idx="37">
                  <c:v>18</c:v>
                </c:pt>
                <c:pt idx="38">
                  <c:v>19</c:v>
                </c:pt>
                <c:pt idx="39">
                  <c:v>20</c:v>
                </c:pt>
                <c:pt idx="40">
                  <c:v>21</c:v>
                </c:pt>
              </c:numCache>
            </c:numRef>
          </c:xVal>
          <c:yVal>
            <c:numRef>
              <c:f>'MV smoothed'!$J$68:$J$108</c:f>
              <c:numCache>
                <c:formatCode>General</c:formatCode>
                <c:ptCount val="41"/>
                <c:pt idx="0">
                  <c:v>13455</c:v>
                </c:pt>
                <c:pt idx="1">
                  <c:v>13510</c:v>
                </c:pt>
                <c:pt idx="2">
                  <c:v>13367</c:v>
                </c:pt>
                <c:pt idx="3">
                  <c:v>12465</c:v>
                </c:pt>
                <c:pt idx="4">
                  <c:v>13257</c:v>
                </c:pt>
                <c:pt idx="5">
                  <c:v>13073</c:v>
                </c:pt>
                <c:pt idx="6">
                  <c:v>12870</c:v>
                </c:pt>
                <c:pt idx="7">
                  <c:v>13625</c:v>
                </c:pt>
                <c:pt idx="8">
                  <c:v>13509</c:v>
                </c:pt>
                <c:pt idx="9">
                  <c:v>13710</c:v>
                </c:pt>
                <c:pt idx="10">
                  <c:v>14072</c:v>
                </c:pt>
                <c:pt idx="11">
                  <c:v>14387</c:v>
                </c:pt>
                <c:pt idx="12">
                  <c:v>14619</c:v>
                </c:pt>
                <c:pt idx="13">
                  <c:v>14451</c:v>
                </c:pt>
                <c:pt idx="14">
                  <c:v>14748</c:v>
                </c:pt>
                <c:pt idx="15">
                  <c:v>14304</c:v>
                </c:pt>
                <c:pt idx="16">
                  <c:v>14843</c:v>
                </c:pt>
                <c:pt idx="17">
                  <c:v>14655</c:v>
                </c:pt>
                <c:pt idx="18">
                  <c:v>14587</c:v>
                </c:pt>
                <c:pt idx="19">
                  <c:v>14766</c:v>
                </c:pt>
                <c:pt idx="20">
                  <c:v>14909</c:v>
                </c:pt>
                <c:pt idx="21">
                  <c:v>14412</c:v>
                </c:pt>
                <c:pt idx="22">
                  <c:v>14752</c:v>
                </c:pt>
                <c:pt idx="23">
                  <c:v>14346</c:v>
                </c:pt>
                <c:pt idx="24">
                  <c:v>14537</c:v>
                </c:pt>
                <c:pt idx="25">
                  <c:v>14756</c:v>
                </c:pt>
                <c:pt idx="26">
                  <c:v>14683</c:v>
                </c:pt>
                <c:pt idx="27">
                  <c:v>14262</c:v>
                </c:pt>
                <c:pt idx="28">
                  <c:v>14253</c:v>
                </c:pt>
                <c:pt idx="29">
                  <c:v>14637</c:v>
                </c:pt>
                <c:pt idx="30">
                  <c:v>14515</c:v>
                </c:pt>
                <c:pt idx="31">
                  <c:v>14063</c:v>
                </c:pt>
                <c:pt idx="32">
                  <c:v>14696</c:v>
                </c:pt>
                <c:pt idx="33">
                  <c:v>13895</c:v>
                </c:pt>
                <c:pt idx="34">
                  <c:v>13686</c:v>
                </c:pt>
                <c:pt idx="35">
                  <c:v>13502</c:v>
                </c:pt>
                <c:pt idx="36">
                  <c:v>14086</c:v>
                </c:pt>
                <c:pt idx="37">
                  <c:v>14498</c:v>
                </c:pt>
                <c:pt idx="38">
                  <c:v>13540</c:v>
                </c:pt>
                <c:pt idx="39">
                  <c:v>13205</c:v>
                </c:pt>
                <c:pt idx="40">
                  <c:v>14151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B9A-45CB-A369-FEE20AF2C234}"/>
            </c:ext>
          </c:extLst>
        </c:ser>
        <c:ser>
          <c:idx val="3"/>
          <c:order val="3"/>
          <c:tx>
            <c:v>2021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4"/>
                </a:solidFill>
                <a:prstDash val="sysDot"/>
              </a:ln>
              <a:effectLst/>
            </c:spPr>
            <c:trendlineType val="poly"/>
            <c:order val="2"/>
            <c:dispRSqr val="1"/>
            <c:dispEq val="1"/>
            <c:trendlineLbl>
              <c:layout>
                <c:manualLayout>
                  <c:x val="-4.2122234720659853E-2"/>
                  <c:y val="0.33609697034352753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'MV smoothed'!$Q$75:$Q$115</c:f>
              <c:numCache>
                <c:formatCode>0.00</c:formatCode>
                <c:ptCount val="41"/>
                <c:pt idx="0">
                  <c:v>-20</c:v>
                </c:pt>
                <c:pt idx="1">
                  <c:v>-19</c:v>
                </c:pt>
                <c:pt idx="2">
                  <c:v>-18</c:v>
                </c:pt>
                <c:pt idx="3">
                  <c:v>-17</c:v>
                </c:pt>
                <c:pt idx="4">
                  <c:v>-16</c:v>
                </c:pt>
                <c:pt idx="5">
                  <c:v>-15</c:v>
                </c:pt>
                <c:pt idx="6">
                  <c:v>-14</c:v>
                </c:pt>
                <c:pt idx="7">
                  <c:v>-13</c:v>
                </c:pt>
                <c:pt idx="8">
                  <c:v>-12</c:v>
                </c:pt>
                <c:pt idx="9">
                  <c:v>-11</c:v>
                </c:pt>
                <c:pt idx="10">
                  <c:v>-10</c:v>
                </c:pt>
                <c:pt idx="11">
                  <c:v>-9</c:v>
                </c:pt>
                <c:pt idx="12">
                  <c:v>-8</c:v>
                </c:pt>
                <c:pt idx="13">
                  <c:v>-7</c:v>
                </c:pt>
                <c:pt idx="14">
                  <c:v>-6</c:v>
                </c:pt>
                <c:pt idx="15">
                  <c:v>-5</c:v>
                </c:pt>
                <c:pt idx="16">
                  <c:v>-4</c:v>
                </c:pt>
                <c:pt idx="17">
                  <c:v>-3</c:v>
                </c:pt>
                <c:pt idx="18">
                  <c:v>-2</c:v>
                </c:pt>
                <c:pt idx="19">
                  <c:v>-1</c:v>
                </c:pt>
                <c:pt idx="20">
                  <c:v>0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  <c:pt idx="24">
                  <c:v>4</c:v>
                </c:pt>
                <c:pt idx="25">
                  <c:v>5</c:v>
                </c:pt>
                <c:pt idx="26">
                  <c:v>6</c:v>
                </c:pt>
                <c:pt idx="27">
                  <c:v>7</c:v>
                </c:pt>
                <c:pt idx="28">
                  <c:v>8</c:v>
                </c:pt>
                <c:pt idx="29">
                  <c:v>9</c:v>
                </c:pt>
                <c:pt idx="30">
                  <c:v>10</c:v>
                </c:pt>
                <c:pt idx="31">
                  <c:v>11</c:v>
                </c:pt>
                <c:pt idx="32">
                  <c:v>12</c:v>
                </c:pt>
                <c:pt idx="33">
                  <c:v>13</c:v>
                </c:pt>
                <c:pt idx="34">
                  <c:v>14</c:v>
                </c:pt>
                <c:pt idx="35">
                  <c:v>15</c:v>
                </c:pt>
                <c:pt idx="36">
                  <c:v>16</c:v>
                </c:pt>
                <c:pt idx="37">
                  <c:v>17</c:v>
                </c:pt>
                <c:pt idx="38">
                  <c:v>18</c:v>
                </c:pt>
                <c:pt idx="39">
                  <c:v>19</c:v>
                </c:pt>
                <c:pt idx="40">
                  <c:v>20</c:v>
                </c:pt>
              </c:numCache>
            </c:numRef>
          </c:xVal>
          <c:yVal>
            <c:numRef>
              <c:f>'MV smoothed'!$N$75:$N$115</c:f>
              <c:numCache>
                <c:formatCode>General</c:formatCode>
                <c:ptCount val="41"/>
                <c:pt idx="0">
                  <c:v>13786</c:v>
                </c:pt>
                <c:pt idx="1">
                  <c:v>13813</c:v>
                </c:pt>
                <c:pt idx="2">
                  <c:v>13404</c:v>
                </c:pt>
                <c:pt idx="3">
                  <c:v>13579</c:v>
                </c:pt>
                <c:pt idx="4">
                  <c:v>13052</c:v>
                </c:pt>
                <c:pt idx="5">
                  <c:v>14093</c:v>
                </c:pt>
                <c:pt idx="6">
                  <c:v>13738</c:v>
                </c:pt>
                <c:pt idx="7">
                  <c:v>14047</c:v>
                </c:pt>
                <c:pt idx="8">
                  <c:v>13367</c:v>
                </c:pt>
                <c:pt idx="9">
                  <c:v>14016</c:v>
                </c:pt>
                <c:pt idx="10">
                  <c:v>13445</c:v>
                </c:pt>
                <c:pt idx="11">
                  <c:v>13949</c:v>
                </c:pt>
                <c:pt idx="12">
                  <c:v>13632</c:v>
                </c:pt>
                <c:pt idx="13">
                  <c:v>13421</c:v>
                </c:pt>
                <c:pt idx="14">
                  <c:v>13548</c:v>
                </c:pt>
                <c:pt idx="15">
                  <c:v>14212</c:v>
                </c:pt>
                <c:pt idx="16">
                  <c:v>13724</c:v>
                </c:pt>
                <c:pt idx="17">
                  <c:v>13938</c:v>
                </c:pt>
                <c:pt idx="18">
                  <c:v>13886</c:v>
                </c:pt>
                <c:pt idx="19">
                  <c:v>13433</c:v>
                </c:pt>
                <c:pt idx="20">
                  <c:v>14360</c:v>
                </c:pt>
                <c:pt idx="21">
                  <c:v>13906</c:v>
                </c:pt>
                <c:pt idx="22">
                  <c:v>13968</c:v>
                </c:pt>
                <c:pt idx="23">
                  <c:v>13853</c:v>
                </c:pt>
                <c:pt idx="24">
                  <c:v>13855</c:v>
                </c:pt>
                <c:pt idx="25">
                  <c:v>13450</c:v>
                </c:pt>
                <c:pt idx="26">
                  <c:v>13838</c:v>
                </c:pt>
                <c:pt idx="27">
                  <c:v>13521</c:v>
                </c:pt>
                <c:pt idx="28">
                  <c:v>13553</c:v>
                </c:pt>
                <c:pt idx="29">
                  <c:v>13651</c:v>
                </c:pt>
                <c:pt idx="30">
                  <c:v>13167</c:v>
                </c:pt>
                <c:pt idx="31">
                  <c:v>12949</c:v>
                </c:pt>
                <c:pt idx="32">
                  <c:v>13347</c:v>
                </c:pt>
                <c:pt idx="33">
                  <c:v>13325</c:v>
                </c:pt>
                <c:pt idx="34">
                  <c:v>12960</c:v>
                </c:pt>
                <c:pt idx="35">
                  <c:v>13163</c:v>
                </c:pt>
                <c:pt idx="36">
                  <c:v>12845</c:v>
                </c:pt>
                <c:pt idx="37">
                  <c:v>12928</c:v>
                </c:pt>
                <c:pt idx="38">
                  <c:v>13385</c:v>
                </c:pt>
                <c:pt idx="39">
                  <c:v>13442</c:v>
                </c:pt>
                <c:pt idx="40">
                  <c:v>13462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B9A-45CB-A369-FEE20AF2C2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4744976"/>
        <c:axId val="124750800"/>
      </c:scatterChart>
      <c:valAx>
        <c:axId val="1247449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4750800"/>
        <c:crosses val="autoZero"/>
        <c:crossBetween val="midCat"/>
      </c:valAx>
      <c:valAx>
        <c:axId val="124750800"/>
        <c:scaling>
          <c:orientation val="minMax"/>
          <c:min val="11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474497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Alignment method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Days from peak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Alignment!$G$9:$G$325</c:f>
              <c:numCache>
                <c:formatCode>General</c:formatCode>
                <c:ptCount val="317"/>
                <c:pt idx="0">
                  <c:v>-87</c:v>
                </c:pt>
                <c:pt idx="1">
                  <c:v>-86</c:v>
                </c:pt>
                <c:pt idx="2">
                  <c:v>-85</c:v>
                </c:pt>
                <c:pt idx="3">
                  <c:v>-84</c:v>
                </c:pt>
                <c:pt idx="4">
                  <c:v>-83</c:v>
                </c:pt>
                <c:pt idx="5">
                  <c:v>-82</c:v>
                </c:pt>
                <c:pt idx="6">
                  <c:v>-81</c:v>
                </c:pt>
                <c:pt idx="7">
                  <c:v>-80</c:v>
                </c:pt>
                <c:pt idx="8">
                  <c:v>-79</c:v>
                </c:pt>
                <c:pt idx="9">
                  <c:v>-78</c:v>
                </c:pt>
                <c:pt idx="10">
                  <c:v>-77</c:v>
                </c:pt>
                <c:pt idx="11">
                  <c:v>-76</c:v>
                </c:pt>
                <c:pt idx="12">
                  <c:v>-75</c:v>
                </c:pt>
                <c:pt idx="13">
                  <c:v>-74</c:v>
                </c:pt>
                <c:pt idx="14">
                  <c:v>-73</c:v>
                </c:pt>
                <c:pt idx="15">
                  <c:v>-72</c:v>
                </c:pt>
                <c:pt idx="16">
                  <c:v>-71</c:v>
                </c:pt>
                <c:pt idx="17">
                  <c:v>-70</c:v>
                </c:pt>
                <c:pt idx="18">
                  <c:v>-69</c:v>
                </c:pt>
                <c:pt idx="19">
                  <c:v>-68</c:v>
                </c:pt>
                <c:pt idx="20">
                  <c:v>-67</c:v>
                </c:pt>
                <c:pt idx="21">
                  <c:v>-66</c:v>
                </c:pt>
                <c:pt idx="22">
                  <c:v>-65</c:v>
                </c:pt>
                <c:pt idx="23">
                  <c:v>-64</c:v>
                </c:pt>
                <c:pt idx="24">
                  <c:v>-63</c:v>
                </c:pt>
                <c:pt idx="25">
                  <c:v>-62</c:v>
                </c:pt>
                <c:pt idx="26">
                  <c:v>-61</c:v>
                </c:pt>
                <c:pt idx="27">
                  <c:v>-60</c:v>
                </c:pt>
                <c:pt idx="28">
                  <c:v>-59</c:v>
                </c:pt>
                <c:pt idx="29">
                  <c:v>-58</c:v>
                </c:pt>
                <c:pt idx="30">
                  <c:v>-57</c:v>
                </c:pt>
                <c:pt idx="31">
                  <c:v>-56</c:v>
                </c:pt>
                <c:pt idx="32">
                  <c:v>-55</c:v>
                </c:pt>
                <c:pt idx="33">
                  <c:v>-54</c:v>
                </c:pt>
                <c:pt idx="34">
                  <c:v>-53</c:v>
                </c:pt>
                <c:pt idx="35">
                  <c:v>-52</c:v>
                </c:pt>
                <c:pt idx="36">
                  <c:v>-51</c:v>
                </c:pt>
                <c:pt idx="37">
                  <c:v>-50</c:v>
                </c:pt>
                <c:pt idx="38">
                  <c:v>-49</c:v>
                </c:pt>
                <c:pt idx="39">
                  <c:v>-48</c:v>
                </c:pt>
                <c:pt idx="40">
                  <c:v>-47</c:v>
                </c:pt>
                <c:pt idx="41">
                  <c:v>-46</c:v>
                </c:pt>
                <c:pt idx="42">
                  <c:v>-45</c:v>
                </c:pt>
                <c:pt idx="43">
                  <c:v>-44</c:v>
                </c:pt>
                <c:pt idx="44">
                  <c:v>-43</c:v>
                </c:pt>
                <c:pt idx="45">
                  <c:v>-42</c:v>
                </c:pt>
                <c:pt idx="46">
                  <c:v>-41</c:v>
                </c:pt>
                <c:pt idx="47">
                  <c:v>-40</c:v>
                </c:pt>
                <c:pt idx="48">
                  <c:v>-39</c:v>
                </c:pt>
                <c:pt idx="49">
                  <c:v>-38</c:v>
                </c:pt>
                <c:pt idx="50">
                  <c:v>-37</c:v>
                </c:pt>
                <c:pt idx="51">
                  <c:v>-36</c:v>
                </c:pt>
                <c:pt idx="52">
                  <c:v>-35</c:v>
                </c:pt>
                <c:pt idx="53">
                  <c:v>-34</c:v>
                </c:pt>
                <c:pt idx="54">
                  <c:v>-33</c:v>
                </c:pt>
                <c:pt idx="55">
                  <c:v>-32</c:v>
                </c:pt>
                <c:pt idx="56">
                  <c:v>-31</c:v>
                </c:pt>
                <c:pt idx="57">
                  <c:v>-30</c:v>
                </c:pt>
                <c:pt idx="58">
                  <c:v>-29</c:v>
                </c:pt>
                <c:pt idx="59">
                  <c:v>-28</c:v>
                </c:pt>
                <c:pt idx="60">
                  <c:v>-27</c:v>
                </c:pt>
                <c:pt idx="61">
                  <c:v>-26</c:v>
                </c:pt>
                <c:pt idx="62">
                  <c:v>-25</c:v>
                </c:pt>
                <c:pt idx="63">
                  <c:v>-24</c:v>
                </c:pt>
                <c:pt idx="64">
                  <c:v>-23</c:v>
                </c:pt>
                <c:pt idx="65">
                  <c:v>-22</c:v>
                </c:pt>
                <c:pt idx="66">
                  <c:v>-21</c:v>
                </c:pt>
                <c:pt idx="67">
                  <c:v>-20</c:v>
                </c:pt>
                <c:pt idx="68">
                  <c:v>-19</c:v>
                </c:pt>
                <c:pt idx="69">
                  <c:v>-18</c:v>
                </c:pt>
                <c:pt idx="70">
                  <c:v>-17</c:v>
                </c:pt>
                <c:pt idx="71">
                  <c:v>-16</c:v>
                </c:pt>
                <c:pt idx="72">
                  <c:v>-15</c:v>
                </c:pt>
                <c:pt idx="73">
                  <c:v>-14</c:v>
                </c:pt>
                <c:pt idx="74">
                  <c:v>-13</c:v>
                </c:pt>
                <c:pt idx="75">
                  <c:v>-12</c:v>
                </c:pt>
                <c:pt idx="76">
                  <c:v>-11</c:v>
                </c:pt>
                <c:pt idx="77">
                  <c:v>-10</c:v>
                </c:pt>
                <c:pt idx="78">
                  <c:v>-9</c:v>
                </c:pt>
                <c:pt idx="79">
                  <c:v>-8</c:v>
                </c:pt>
                <c:pt idx="80">
                  <c:v>-7</c:v>
                </c:pt>
                <c:pt idx="81">
                  <c:v>-6</c:v>
                </c:pt>
                <c:pt idx="82">
                  <c:v>-5</c:v>
                </c:pt>
                <c:pt idx="83">
                  <c:v>-4</c:v>
                </c:pt>
                <c:pt idx="84">
                  <c:v>-3</c:v>
                </c:pt>
                <c:pt idx="85">
                  <c:v>-2</c:v>
                </c:pt>
                <c:pt idx="86">
                  <c:v>-1</c:v>
                </c:pt>
                <c:pt idx="87">
                  <c:v>0</c:v>
                </c:pt>
                <c:pt idx="88">
                  <c:v>1</c:v>
                </c:pt>
                <c:pt idx="89">
                  <c:v>2</c:v>
                </c:pt>
                <c:pt idx="90">
                  <c:v>3</c:v>
                </c:pt>
                <c:pt idx="91">
                  <c:v>4</c:v>
                </c:pt>
                <c:pt idx="92">
                  <c:v>5</c:v>
                </c:pt>
                <c:pt idx="93">
                  <c:v>6</c:v>
                </c:pt>
                <c:pt idx="94">
                  <c:v>7</c:v>
                </c:pt>
                <c:pt idx="95">
                  <c:v>8</c:v>
                </c:pt>
                <c:pt idx="96">
                  <c:v>9</c:v>
                </c:pt>
                <c:pt idx="97">
                  <c:v>10</c:v>
                </c:pt>
                <c:pt idx="98">
                  <c:v>11</c:v>
                </c:pt>
                <c:pt idx="99">
                  <c:v>12</c:v>
                </c:pt>
                <c:pt idx="100">
                  <c:v>13</c:v>
                </c:pt>
                <c:pt idx="101">
                  <c:v>14</c:v>
                </c:pt>
                <c:pt idx="102">
                  <c:v>15</c:v>
                </c:pt>
                <c:pt idx="103">
                  <c:v>16</c:v>
                </c:pt>
                <c:pt idx="104">
                  <c:v>17</c:v>
                </c:pt>
                <c:pt idx="105">
                  <c:v>18</c:v>
                </c:pt>
                <c:pt idx="106">
                  <c:v>19</c:v>
                </c:pt>
                <c:pt idx="107">
                  <c:v>20</c:v>
                </c:pt>
                <c:pt idx="108">
                  <c:v>21</c:v>
                </c:pt>
                <c:pt idx="109">
                  <c:v>22</c:v>
                </c:pt>
                <c:pt idx="110">
                  <c:v>23</c:v>
                </c:pt>
                <c:pt idx="111">
                  <c:v>24</c:v>
                </c:pt>
                <c:pt idx="112">
                  <c:v>25</c:v>
                </c:pt>
                <c:pt idx="113">
                  <c:v>26</c:v>
                </c:pt>
                <c:pt idx="114">
                  <c:v>27</c:v>
                </c:pt>
                <c:pt idx="115">
                  <c:v>28</c:v>
                </c:pt>
                <c:pt idx="116">
                  <c:v>29</c:v>
                </c:pt>
                <c:pt idx="117">
                  <c:v>30</c:v>
                </c:pt>
                <c:pt idx="118">
                  <c:v>31</c:v>
                </c:pt>
                <c:pt idx="119">
                  <c:v>32</c:v>
                </c:pt>
                <c:pt idx="120">
                  <c:v>33</c:v>
                </c:pt>
                <c:pt idx="121">
                  <c:v>34</c:v>
                </c:pt>
                <c:pt idx="122">
                  <c:v>35</c:v>
                </c:pt>
                <c:pt idx="123">
                  <c:v>36</c:v>
                </c:pt>
                <c:pt idx="124">
                  <c:v>37</c:v>
                </c:pt>
                <c:pt idx="125">
                  <c:v>38</c:v>
                </c:pt>
                <c:pt idx="126">
                  <c:v>39</c:v>
                </c:pt>
                <c:pt idx="127">
                  <c:v>40</c:v>
                </c:pt>
                <c:pt idx="128">
                  <c:v>41</c:v>
                </c:pt>
                <c:pt idx="129">
                  <c:v>42</c:v>
                </c:pt>
                <c:pt idx="130">
                  <c:v>43</c:v>
                </c:pt>
                <c:pt idx="131">
                  <c:v>44</c:v>
                </c:pt>
                <c:pt idx="132">
                  <c:v>45</c:v>
                </c:pt>
                <c:pt idx="133">
                  <c:v>46</c:v>
                </c:pt>
                <c:pt idx="134">
                  <c:v>47</c:v>
                </c:pt>
                <c:pt idx="135">
                  <c:v>48</c:v>
                </c:pt>
                <c:pt idx="136">
                  <c:v>49</c:v>
                </c:pt>
                <c:pt idx="137">
                  <c:v>50</c:v>
                </c:pt>
                <c:pt idx="138">
                  <c:v>51</c:v>
                </c:pt>
                <c:pt idx="139">
                  <c:v>52</c:v>
                </c:pt>
                <c:pt idx="140">
                  <c:v>53</c:v>
                </c:pt>
                <c:pt idx="141">
                  <c:v>54</c:v>
                </c:pt>
                <c:pt idx="142">
                  <c:v>55</c:v>
                </c:pt>
                <c:pt idx="143">
                  <c:v>56</c:v>
                </c:pt>
                <c:pt idx="144">
                  <c:v>57</c:v>
                </c:pt>
                <c:pt idx="145">
                  <c:v>58</c:v>
                </c:pt>
                <c:pt idx="146">
                  <c:v>59</c:v>
                </c:pt>
                <c:pt idx="147">
                  <c:v>60</c:v>
                </c:pt>
                <c:pt idx="148">
                  <c:v>61</c:v>
                </c:pt>
                <c:pt idx="149">
                  <c:v>62</c:v>
                </c:pt>
                <c:pt idx="150">
                  <c:v>63</c:v>
                </c:pt>
                <c:pt idx="151">
                  <c:v>64</c:v>
                </c:pt>
                <c:pt idx="152">
                  <c:v>65</c:v>
                </c:pt>
                <c:pt idx="153">
                  <c:v>66</c:v>
                </c:pt>
                <c:pt idx="154">
                  <c:v>67</c:v>
                </c:pt>
                <c:pt idx="155">
                  <c:v>68</c:v>
                </c:pt>
                <c:pt idx="156">
                  <c:v>69</c:v>
                </c:pt>
                <c:pt idx="157">
                  <c:v>70</c:v>
                </c:pt>
                <c:pt idx="158">
                  <c:v>71</c:v>
                </c:pt>
                <c:pt idx="159">
                  <c:v>72</c:v>
                </c:pt>
                <c:pt idx="160">
                  <c:v>73</c:v>
                </c:pt>
                <c:pt idx="161">
                  <c:v>74</c:v>
                </c:pt>
                <c:pt idx="162">
                  <c:v>75</c:v>
                </c:pt>
                <c:pt idx="163">
                  <c:v>76</c:v>
                </c:pt>
                <c:pt idx="164">
                  <c:v>77</c:v>
                </c:pt>
                <c:pt idx="165">
                  <c:v>78</c:v>
                </c:pt>
                <c:pt idx="166">
                  <c:v>79</c:v>
                </c:pt>
                <c:pt idx="167">
                  <c:v>80</c:v>
                </c:pt>
                <c:pt idx="168">
                  <c:v>81</c:v>
                </c:pt>
                <c:pt idx="169">
                  <c:v>82</c:v>
                </c:pt>
                <c:pt idx="170">
                  <c:v>83</c:v>
                </c:pt>
                <c:pt idx="171">
                  <c:v>84</c:v>
                </c:pt>
                <c:pt idx="172">
                  <c:v>85</c:v>
                </c:pt>
                <c:pt idx="173">
                  <c:v>86</c:v>
                </c:pt>
                <c:pt idx="174">
                  <c:v>87</c:v>
                </c:pt>
                <c:pt idx="175">
                  <c:v>88</c:v>
                </c:pt>
                <c:pt idx="176">
                  <c:v>89</c:v>
                </c:pt>
                <c:pt idx="177">
                  <c:v>90</c:v>
                </c:pt>
                <c:pt idx="178">
                  <c:v>91</c:v>
                </c:pt>
                <c:pt idx="179">
                  <c:v>92</c:v>
                </c:pt>
                <c:pt idx="180">
                  <c:v>93</c:v>
                </c:pt>
                <c:pt idx="181">
                  <c:v>94</c:v>
                </c:pt>
                <c:pt idx="182">
                  <c:v>95</c:v>
                </c:pt>
                <c:pt idx="183">
                  <c:v>96</c:v>
                </c:pt>
                <c:pt idx="184">
                  <c:v>97</c:v>
                </c:pt>
                <c:pt idx="185">
                  <c:v>98</c:v>
                </c:pt>
                <c:pt idx="186">
                  <c:v>99</c:v>
                </c:pt>
                <c:pt idx="187">
                  <c:v>100</c:v>
                </c:pt>
                <c:pt idx="188">
                  <c:v>101</c:v>
                </c:pt>
                <c:pt idx="189">
                  <c:v>102</c:v>
                </c:pt>
                <c:pt idx="190">
                  <c:v>103</c:v>
                </c:pt>
                <c:pt idx="191">
                  <c:v>104</c:v>
                </c:pt>
                <c:pt idx="192">
                  <c:v>105</c:v>
                </c:pt>
                <c:pt idx="193">
                  <c:v>106</c:v>
                </c:pt>
                <c:pt idx="194">
                  <c:v>107</c:v>
                </c:pt>
                <c:pt idx="195">
                  <c:v>108</c:v>
                </c:pt>
                <c:pt idx="196">
                  <c:v>109</c:v>
                </c:pt>
                <c:pt idx="197">
                  <c:v>110</c:v>
                </c:pt>
                <c:pt idx="198">
                  <c:v>111</c:v>
                </c:pt>
                <c:pt idx="199">
                  <c:v>112</c:v>
                </c:pt>
                <c:pt idx="200">
                  <c:v>113</c:v>
                </c:pt>
                <c:pt idx="201">
                  <c:v>114</c:v>
                </c:pt>
                <c:pt idx="202">
                  <c:v>115</c:v>
                </c:pt>
                <c:pt idx="203">
                  <c:v>116</c:v>
                </c:pt>
                <c:pt idx="204">
                  <c:v>117</c:v>
                </c:pt>
                <c:pt idx="205">
                  <c:v>118</c:v>
                </c:pt>
                <c:pt idx="206">
                  <c:v>119</c:v>
                </c:pt>
                <c:pt idx="207">
                  <c:v>120</c:v>
                </c:pt>
                <c:pt idx="208">
                  <c:v>121</c:v>
                </c:pt>
                <c:pt idx="209">
                  <c:v>122</c:v>
                </c:pt>
                <c:pt idx="210">
                  <c:v>123</c:v>
                </c:pt>
                <c:pt idx="211">
                  <c:v>124</c:v>
                </c:pt>
                <c:pt idx="212">
                  <c:v>125</c:v>
                </c:pt>
                <c:pt idx="213">
                  <c:v>126</c:v>
                </c:pt>
                <c:pt idx="214">
                  <c:v>127</c:v>
                </c:pt>
                <c:pt idx="215">
                  <c:v>128</c:v>
                </c:pt>
                <c:pt idx="216">
                  <c:v>129</c:v>
                </c:pt>
                <c:pt idx="217">
                  <c:v>130</c:v>
                </c:pt>
                <c:pt idx="218">
                  <c:v>131</c:v>
                </c:pt>
                <c:pt idx="219">
                  <c:v>132</c:v>
                </c:pt>
                <c:pt idx="220">
                  <c:v>133</c:v>
                </c:pt>
                <c:pt idx="221">
                  <c:v>134</c:v>
                </c:pt>
                <c:pt idx="222">
                  <c:v>135</c:v>
                </c:pt>
                <c:pt idx="223">
                  <c:v>136</c:v>
                </c:pt>
                <c:pt idx="224">
                  <c:v>137</c:v>
                </c:pt>
                <c:pt idx="225">
                  <c:v>138</c:v>
                </c:pt>
                <c:pt idx="226">
                  <c:v>139</c:v>
                </c:pt>
                <c:pt idx="227">
                  <c:v>140</c:v>
                </c:pt>
                <c:pt idx="228">
                  <c:v>141</c:v>
                </c:pt>
                <c:pt idx="229">
                  <c:v>142</c:v>
                </c:pt>
                <c:pt idx="230">
                  <c:v>143</c:v>
                </c:pt>
                <c:pt idx="231">
                  <c:v>144</c:v>
                </c:pt>
                <c:pt idx="232">
                  <c:v>145</c:v>
                </c:pt>
                <c:pt idx="233">
                  <c:v>146</c:v>
                </c:pt>
                <c:pt idx="234">
                  <c:v>147</c:v>
                </c:pt>
                <c:pt idx="235">
                  <c:v>148</c:v>
                </c:pt>
                <c:pt idx="236">
                  <c:v>149</c:v>
                </c:pt>
                <c:pt idx="237">
                  <c:v>150</c:v>
                </c:pt>
                <c:pt idx="238">
                  <c:v>151</c:v>
                </c:pt>
                <c:pt idx="239">
                  <c:v>152</c:v>
                </c:pt>
                <c:pt idx="240">
                  <c:v>153</c:v>
                </c:pt>
                <c:pt idx="241">
                  <c:v>154</c:v>
                </c:pt>
                <c:pt idx="242">
                  <c:v>155</c:v>
                </c:pt>
                <c:pt idx="243">
                  <c:v>156</c:v>
                </c:pt>
                <c:pt idx="244">
                  <c:v>157</c:v>
                </c:pt>
                <c:pt idx="245">
                  <c:v>158</c:v>
                </c:pt>
                <c:pt idx="246">
                  <c:v>159</c:v>
                </c:pt>
                <c:pt idx="247">
                  <c:v>160</c:v>
                </c:pt>
                <c:pt idx="248">
                  <c:v>161</c:v>
                </c:pt>
                <c:pt idx="249">
                  <c:v>162</c:v>
                </c:pt>
                <c:pt idx="250">
                  <c:v>163</c:v>
                </c:pt>
                <c:pt idx="251">
                  <c:v>164</c:v>
                </c:pt>
                <c:pt idx="252">
                  <c:v>165</c:v>
                </c:pt>
                <c:pt idx="253">
                  <c:v>166</c:v>
                </c:pt>
                <c:pt idx="254">
                  <c:v>167</c:v>
                </c:pt>
                <c:pt idx="255">
                  <c:v>168</c:v>
                </c:pt>
                <c:pt idx="256">
                  <c:v>169</c:v>
                </c:pt>
                <c:pt idx="257">
                  <c:v>170</c:v>
                </c:pt>
                <c:pt idx="258">
                  <c:v>171</c:v>
                </c:pt>
                <c:pt idx="259">
                  <c:v>172</c:v>
                </c:pt>
                <c:pt idx="260">
                  <c:v>173</c:v>
                </c:pt>
                <c:pt idx="261">
                  <c:v>174</c:v>
                </c:pt>
                <c:pt idx="262">
                  <c:v>175</c:v>
                </c:pt>
                <c:pt idx="263">
                  <c:v>176</c:v>
                </c:pt>
                <c:pt idx="264">
                  <c:v>177</c:v>
                </c:pt>
                <c:pt idx="265">
                  <c:v>178</c:v>
                </c:pt>
                <c:pt idx="266">
                  <c:v>179</c:v>
                </c:pt>
                <c:pt idx="267">
                  <c:v>180</c:v>
                </c:pt>
                <c:pt idx="268">
                  <c:v>181</c:v>
                </c:pt>
                <c:pt idx="269">
                  <c:v>182</c:v>
                </c:pt>
                <c:pt idx="270">
                  <c:v>183</c:v>
                </c:pt>
                <c:pt idx="271">
                  <c:v>184</c:v>
                </c:pt>
                <c:pt idx="272">
                  <c:v>185</c:v>
                </c:pt>
                <c:pt idx="273">
                  <c:v>186</c:v>
                </c:pt>
                <c:pt idx="274">
                  <c:v>187</c:v>
                </c:pt>
                <c:pt idx="275">
                  <c:v>188</c:v>
                </c:pt>
                <c:pt idx="276">
                  <c:v>189</c:v>
                </c:pt>
                <c:pt idx="277">
                  <c:v>190</c:v>
                </c:pt>
                <c:pt idx="278">
                  <c:v>191</c:v>
                </c:pt>
                <c:pt idx="279">
                  <c:v>192</c:v>
                </c:pt>
                <c:pt idx="280">
                  <c:v>193</c:v>
                </c:pt>
                <c:pt idx="281">
                  <c:v>194</c:v>
                </c:pt>
                <c:pt idx="282">
                  <c:v>195</c:v>
                </c:pt>
                <c:pt idx="283">
                  <c:v>196</c:v>
                </c:pt>
                <c:pt idx="284">
                  <c:v>197</c:v>
                </c:pt>
                <c:pt idx="285">
                  <c:v>198</c:v>
                </c:pt>
                <c:pt idx="286">
                  <c:v>199</c:v>
                </c:pt>
                <c:pt idx="287">
                  <c:v>200</c:v>
                </c:pt>
                <c:pt idx="288">
                  <c:v>201</c:v>
                </c:pt>
                <c:pt idx="289">
                  <c:v>202</c:v>
                </c:pt>
                <c:pt idx="290">
                  <c:v>203</c:v>
                </c:pt>
                <c:pt idx="291">
                  <c:v>204</c:v>
                </c:pt>
                <c:pt idx="292">
                  <c:v>205</c:v>
                </c:pt>
                <c:pt idx="293">
                  <c:v>206</c:v>
                </c:pt>
                <c:pt idx="294">
                  <c:v>207</c:v>
                </c:pt>
                <c:pt idx="295">
                  <c:v>208</c:v>
                </c:pt>
                <c:pt idx="296">
                  <c:v>209</c:v>
                </c:pt>
                <c:pt idx="297">
                  <c:v>210</c:v>
                </c:pt>
                <c:pt idx="298">
                  <c:v>211</c:v>
                </c:pt>
                <c:pt idx="299">
                  <c:v>212</c:v>
                </c:pt>
                <c:pt idx="300">
                  <c:v>213</c:v>
                </c:pt>
                <c:pt idx="301">
                  <c:v>214</c:v>
                </c:pt>
                <c:pt idx="302">
                  <c:v>215</c:v>
                </c:pt>
                <c:pt idx="303">
                  <c:v>216</c:v>
                </c:pt>
                <c:pt idx="304">
                  <c:v>217</c:v>
                </c:pt>
                <c:pt idx="305">
                  <c:v>218</c:v>
                </c:pt>
                <c:pt idx="306">
                  <c:v>219</c:v>
                </c:pt>
                <c:pt idx="307">
                  <c:v>220</c:v>
                </c:pt>
                <c:pt idx="308">
                  <c:v>221</c:v>
                </c:pt>
                <c:pt idx="309">
                  <c:v>222</c:v>
                </c:pt>
                <c:pt idx="310">
                  <c:v>223</c:v>
                </c:pt>
                <c:pt idx="311">
                  <c:v>224</c:v>
                </c:pt>
                <c:pt idx="312">
                  <c:v>225</c:v>
                </c:pt>
                <c:pt idx="313">
                  <c:v>226</c:v>
                </c:pt>
                <c:pt idx="314">
                  <c:v>227</c:v>
                </c:pt>
                <c:pt idx="315">
                  <c:v>228</c:v>
                </c:pt>
                <c:pt idx="316">
                  <c:v>229</c:v>
                </c:pt>
              </c:numCache>
            </c:numRef>
          </c:xVal>
          <c:yVal>
            <c:numRef>
              <c:f>Alignment!$H$9:$H$325</c:f>
              <c:numCache>
                <c:formatCode>General</c:formatCode>
                <c:ptCount val="317"/>
                <c:pt idx="0">
                  <c:v>1238</c:v>
                </c:pt>
                <c:pt idx="1">
                  <c:v>1371</c:v>
                </c:pt>
                <c:pt idx="2">
                  <c:v>1371</c:v>
                </c:pt>
                <c:pt idx="3">
                  <c:v>940</c:v>
                </c:pt>
                <c:pt idx="4">
                  <c:v>1175</c:v>
                </c:pt>
                <c:pt idx="5">
                  <c:v>1017</c:v>
                </c:pt>
                <c:pt idx="6">
                  <c:v>1286</c:v>
                </c:pt>
                <c:pt idx="7">
                  <c:v>1564</c:v>
                </c:pt>
                <c:pt idx="8">
                  <c:v>1823</c:v>
                </c:pt>
                <c:pt idx="9">
                  <c:v>2183</c:v>
                </c:pt>
                <c:pt idx="10">
                  <c:v>2054</c:v>
                </c:pt>
                <c:pt idx="11">
                  <c:v>2769</c:v>
                </c:pt>
                <c:pt idx="12">
                  <c:v>2769</c:v>
                </c:pt>
                <c:pt idx="13">
                  <c:v>3709</c:v>
                </c:pt>
                <c:pt idx="14">
                  <c:v>3949</c:v>
                </c:pt>
                <c:pt idx="15">
                  <c:v>4310</c:v>
                </c:pt>
                <c:pt idx="16">
                  <c:v>4536</c:v>
                </c:pt>
                <c:pt idx="17">
                  <c:v>4867</c:v>
                </c:pt>
                <c:pt idx="18">
                  <c:v>4379</c:v>
                </c:pt>
                <c:pt idx="19">
                  <c:v>5620</c:v>
                </c:pt>
                <c:pt idx="20">
                  <c:v>5736</c:v>
                </c:pt>
                <c:pt idx="21">
                  <c:v>6131</c:v>
                </c:pt>
                <c:pt idx="22">
                  <c:v>6269</c:v>
                </c:pt>
                <c:pt idx="23">
                  <c:v>6609</c:v>
                </c:pt>
                <c:pt idx="24">
                  <c:v>7983</c:v>
                </c:pt>
                <c:pt idx="25">
                  <c:v>7140</c:v>
                </c:pt>
                <c:pt idx="26">
                  <c:v>7406</c:v>
                </c:pt>
                <c:pt idx="27">
                  <c:v>7466</c:v>
                </c:pt>
                <c:pt idx="28">
                  <c:v>8618</c:v>
                </c:pt>
                <c:pt idx="29">
                  <c:v>8946</c:v>
                </c:pt>
                <c:pt idx="30">
                  <c:v>8926</c:v>
                </c:pt>
                <c:pt idx="31">
                  <c:v>8293</c:v>
                </c:pt>
                <c:pt idx="32">
                  <c:v>9415</c:v>
                </c:pt>
                <c:pt idx="33">
                  <c:v>8678</c:v>
                </c:pt>
                <c:pt idx="34">
                  <c:v>8828</c:v>
                </c:pt>
                <c:pt idx="35">
                  <c:v>9257</c:v>
                </c:pt>
                <c:pt idx="36">
                  <c:v>9118</c:v>
                </c:pt>
                <c:pt idx="37">
                  <c:v>9632</c:v>
                </c:pt>
                <c:pt idx="38">
                  <c:v>9466</c:v>
                </c:pt>
                <c:pt idx="39">
                  <c:v>9846</c:v>
                </c:pt>
                <c:pt idx="40">
                  <c:v>9809</c:v>
                </c:pt>
                <c:pt idx="41">
                  <c:v>10127</c:v>
                </c:pt>
                <c:pt idx="42">
                  <c:v>9640</c:v>
                </c:pt>
                <c:pt idx="43">
                  <c:v>10144</c:v>
                </c:pt>
                <c:pt idx="44">
                  <c:v>10481</c:v>
                </c:pt>
                <c:pt idx="45">
                  <c:v>10479</c:v>
                </c:pt>
                <c:pt idx="46">
                  <c:v>10582</c:v>
                </c:pt>
                <c:pt idx="47">
                  <c:v>10469</c:v>
                </c:pt>
                <c:pt idx="48">
                  <c:v>10705</c:v>
                </c:pt>
                <c:pt idx="49">
                  <c:v>10879</c:v>
                </c:pt>
                <c:pt idx="50">
                  <c:v>10865</c:v>
                </c:pt>
                <c:pt idx="51">
                  <c:v>11287</c:v>
                </c:pt>
                <c:pt idx="52">
                  <c:v>11355</c:v>
                </c:pt>
                <c:pt idx="53">
                  <c:v>11384</c:v>
                </c:pt>
                <c:pt idx="54">
                  <c:v>11704</c:v>
                </c:pt>
                <c:pt idx="55">
                  <c:v>11767</c:v>
                </c:pt>
                <c:pt idx="56">
                  <c:v>11946</c:v>
                </c:pt>
                <c:pt idx="57">
                  <c:v>11896</c:v>
                </c:pt>
                <c:pt idx="58">
                  <c:v>12196</c:v>
                </c:pt>
                <c:pt idx="59">
                  <c:v>12356</c:v>
                </c:pt>
                <c:pt idx="60">
                  <c:v>12601</c:v>
                </c:pt>
                <c:pt idx="61">
                  <c:v>12778</c:v>
                </c:pt>
                <c:pt idx="62">
                  <c:v>12950</c:v>
                </c:pt>
                <c:pt idx="63">
                  <c:v>13069</c:v>
                </c:pt>
                <c:pt idx="64">
                  <c:v>13085</c:v>
                </c:pt>
                <c:pt idx="65">
                  <c:v>13219</c:v>
                </c:pt>
                <c:pt idx="66">
                  <c:v>13435</c:v>
                </c:pt>
                <c:pt idx="67">
                  <c:v>12971</c:v>
                </c:pt>
                <c:pt idx="68">
                  <c:v>13445</c:v>
                </c:pt>
                <c:pt idx="69">
                  <c:v>13212</c:v>
                </c:pt>
                <c:pt idx="70">
                  <c:v>13792</c:v>
                </c:pt>
                <c:pt idx="71">
                  <c:v>13417</c:v>
                </c:pt>
                <c:pt idx="72">
                  <c:v>13354</c:v>
                </c:pt>
                <c:pt idx="73">
                  <c:v>13196</c:v>
                </c:pt>
                <c:pt idx="74">
                  <c:v>13473</c:v>
                </c:pt>
                <c:pt idx="75">
                  <c:v>13141</c:v>
                </c:pt>
                <c:pt idx="76">
                  <c:v>13499</c:v>
                </c:pt>
                <c:pt idx="77">
                  <c:v>13701</c:v>
                </c:pt>
                <c:pt idx="78">
                  <c:v>13887</c:v>
                </c:pt>
                <c:pt idx="79">
                  <c:v>13628</c:v>
                </c:pt>
                <c:pt idx="80">
                  <c:v>14024</c:v>
                </c:pt>
                <c:pt idx="81">
                  <c:v>14053</c:v>
                </c:pt>
                <c:pt idx="82">
                  <c:v>14093</c:v>
                </c:pt>
                <c:pt idx="83">
                  <c:v>14208</c:v>
                </c:pt>
                <c:pt idx="84">
                  <c:v>14271</c:v>
                </c:pt>
                <c:pt idx="85">
                  <c:v>14362</c:v>
                </c:pt>
                <c:pt idx="86">
                  <c:v>14220</c:v>
                </c:pt>
                <c:pt idx="87">
                  <c:v>14660</c:v>
                </c:pt>
                <c:pt idx="88">
                  <c:v>13811</c:v>
                </c:pt>
                <c:pt idx="89">
                  <c:v>14154</c:v>
                </c:pt>
                <c:pt idx="90">
                  <c:v>14296</c:v>
                </c:pt>
                <c:pt idx="91">
                  <c:v>14222</c:v>
                </c:pt>
                <c:pt idx="92">
                  <c:v>14131</c:v>
                </c:pt>
                <c:pt idx="93">
                  <c:v>14282</c:v>
                </c:pt>
                <c:pt idx="94">
                  <c:v>14164</c:v>
                </c:pt>
                <c:pt idx="95">
                  <c:v>14120</c:v>
                </c:pt>
                <c:pt idx="96">
                  <c:v>14058</c:v>
                </c:pt>
                <c:pt idx="97">
                  <c:v>13928</c:v>
                </c:pt>
                <c:pt idx="98">
                  <c:v>13716</c:v>
                </c:pt>
                <c:pt idx="99">
                  <c:v>13883</c:v>
                </c:pt>
                <c:pt idx="100">
                  <c:v>13557</c:v>
                </c:pt>
                <c:pt idx="101">
                  <c:v>13723</c:v>
                </c:pt>
                <c:pt idx="102">
                  <c:v>13586</c:v>
                </c:pt>
                <c:pt idx="103">
                  <c:v>13963</c:v>
                </c:pt>
                <c:pt idx="104">
                  <c:v>14057</c:v>
                </c:pt>
                <c:pt idx="105">
                  <c:v>13750</c:v>
                </c:pt>
                <c:pt idx="106">
                  <c:v>13660</c:v>
                </c:pt>
                <c:pt idx="107">
                  <c:v>13826</c:v>
                </c:pt>
                <c:pt idx="108">
                  <c:v>13844</c:v>
                </c:pt>
                <c:pt idx="109">
                  <c:v>13645</c:v>
                </c:pt>
                <c:pt idx="110">
                  <c:v>13643</c:v>
                </c:pt>
                <c:pt idx="111">
                  <c:v>13647</c:v>
                </c:pt>
                <c:pt idx="112">
                  <c:v>13470</c:v>
                </c:pt>
                <c:pt idx="113">
                  <c:v>13504</c:v>
                </c:pt>
                <c:pt idx="114">
                  <c:v>13146</c:v>
                </c:pt>
                <c:pt idx="115">
                  <c:v>13458</c:v>
                </c:pt>
                <c:pt idx="116">
                  <c:v>13061</c:v>
                </c:pt>
                <c:pt idx="117">
                  <c:v>13083</c:v>
                </c:pt>
                <c:pt idx="118">
                  <c:v>13109</c:v>
                </c:pt>
                <c:pt idx="119">
                  <c:v>12785</c:v>
                </c:pt>
                <c:pt idx="120">
                  <c:v>12335</c:v>
                </c:pt>
                <c:pt idx="121">
                  <c:v>12793</c:v>
                </c:pt>
                <c:pt idx="122">
                  <c:v>12736</c:v>
                </c:pt>
                <c:pt idx="123">
                  <c:v>13259</c:v>
                </c:pt>
                <c:pt idx="124">
                  <c:v>12976</c:v>
                </c:pt>
                <c:pt idx="125">
                  <c:v>12970</c:v>
                </c:pt>
                <c:pt idx="126">
                  <c:v>12916</c:v>
                </c:pt>
                <c:pt idx="127">
                  <c:v>12712</c:v>
                </c:pt>
                <c:pt idx="128">
                  <c:v>12801</c:v>
                </c:pt>
                <c:pt idx="129">
                  <c:v>12632</c:v>
                </c:pt>
                <c:pt idx="130">
                  <c:v>12311</c:v>
                </c:pt>
                <c:pt idx="131">
                  <c:v>12330</c:v>
                </c:pt>
                <c:pt idx="132">
                  <c:v>12513</c:v>
                </c:pt>
                <c:pt idx="133">
                  <c:v>12365</c:v>
                </c:pt>
                <c:pt idx="134">
                  <c:v>12039</c:v>
                </c:pt>
                <c:pt idx="135">
                  <c:v>12074</c:v>
                </c:pt>
                <c:pt idx="136">
                  <c:v>12444</c:v>
                </c:pt>
                <c:pt idx="137">
                  <c:v>11845</c:v>
                </c:pt>
                <c:pt idx="138">
                  <c:v>12096</c:v>
                </c:pt>
                <c:pt idx="139">
                  <c:v>11999</c:v>
                </c:pt>
                <c:pt idx="140">
                  <c:v>12140</c:v>
                </c:pt>
                <c:pt idx="141">
                  <c:v>12050</c:v>
                </c:pt>
                <c:pt idx="142">
                  <c:v>12218</c:v>
                </c:pt>
                <c:pt idx="143">
                  <c:v>12337</c:v>
                </c:pt>
                <c:pt idx="144">
                  <c:v>12025</c:v>
                </c:pt>
                <c:pt idx="145">
                  <c:v>12254</c:v>
                </c:pt>
                <c:pt idx="146">
                  <c:v>12006</c:v>
                </c:pt>
                <c:pt idx="147">
                  <c:v>11855</c:v>
                </c:pt>
                <c:pt idx="148">
                  <c:v>11763</c:v>
                </c:pt>
                <c:pt idx="149">
                  <c:v>11797</c:v>
                </c:pt>
                <c:pt idx="150">
                  <c:v>11886</c:v>
                </c:pt>
                <c:pt idx="151">
                  <c:v>11929</c:v>
                </c:pt>
                <c:pt idx="152">
                  <c:v>12125</c:v>
                </c:pt>
                <c:pt idx="153">
                  <c:v>11998</c:v>
                </c:pt>
                <c:pt idx="154">
                  <c:v>12038</c:v>
                </c:pt>
                <c:pt idx="155">
                  <c:v>12447</c:v>
                </c:pt>
                <c:pt idx="156">
                  <c:v>11762</c:v>
                </c:pt>
                <c:pt idx="157">
                  <c:v>11943</c:v>
                </c:pt>
                <c:pt idx="158">
                  <c:v>12010</c:v>
                </c:pt>
                <c:pt idx="159">
                  <c:v>11492</c:v>
                </c:pt>
                <c:pt idx="160">
                  <c:v>11729</c:v>
                </c:pt>
                <c:pt idx="161">
                  <c:v>11733</c:v>
                </c:pt>
                <c:pt idx="162">
                  <c:v>12030</c:v>
                </c:pt>
                <c:pt idx="163">
                  <c:v>11707</c:v>
                </c:pt>
                <c:pt idx="164">
                  <c:v>11968</c:v>
                </c:pt>
                <c:pt idx="165">
                  <c:v>11988</c:v>
                </c:pt>
                <c:pt idx="166">
                  <c:v>11656</c:v>
                </c:pt>
                <c:pt idx="167">
                  <c:v>12049</c:v>
                </c:pt>
                <c:pt idx="168">
                  <c:v>11578</c:v>
                </c:pt>
                <c:pt idx="169">
                  <c:v>11872</c:v>
                </c:pt>
                <c:pt idx="170">
                  <c:v>11795</c:v>
                </c:pt>
                <c:pt idx="171">
                  <c:v>11667</c:v>
                </c:pt>
                <c:pt idx="172">
                  <c:v>11508</c:v>
                </c:pt>
                <c:pt idx="173">
                  <c:v>11598</c:v>
                </c:pt>
                <c:pt idx="174">
                  <c:v>11172</c:v>
                </c:pt>
                <c:pt idx="175">
                  <c:v>11161</c:v>
                </c:pt>
                <c:pt idx="176">
                  <c:v>10634</c:v>
                </c:pt>
                <c:pt idx="177">
                  <c:v>11467</c:v>
                </c:pt>
                <c:pt idx="178">
                  <c:v>10773</c:v>
                </c:pt>
                <c:pt idx="179">
                  <c:v>10804</c:v>
                </c:pt>
                <c:pt idx="180">
                  <c:v>10531</c:v>
                </c:pt>
                <c:pt idx="181">
                  <c:v>10785</c:v>
                </c:pt>
                <c:pt idx="182">
                  <c:v>10756</c:v>
                </c:pt>
                <c:pt idx="183">
                  <c:v>10711</c:v>
                </c:pt>
                <c:pt idx="184">
                  <c:v>10646</c:v>
                </c:pt>
                <c:pt idx="185">
                  <c:v>10562</c:v>
                </c:pt>
                <c:pt idx="186">
                  <c:v>10443</c:v>
                </c:pt>
                <c:pt idx="187">
                  <c:v>10536</c:v>
                </c:pt>
                <c:pt idx="188">
                  <c:v>10635</c:v>
                </c:pt>
                <c:pt idx="189">
                  <c:v>10465</c:v>
                </c:pt>
                <c:pt idx="190">
                  <c:v>10183</c:v>
                </c:pt>
                <c:pt idx="191">
                  <c:v>10141</c:v>
                </c:pt>
                <c:pt idx="192">
                  <c:v>9952</c:v>
                </c:pt>
                <c:pt idx="193">
                  <c:v>9643</c:v>
                </c:pt>
                <c:pt idx="194">
                  <c:v>9868</c:v>
                </c:pt>
                <c:pt idx="195">
                  <c:v>9721</c:v>
                </c:pt>
                <c:pt idx="196">
                  <c:v>10088</c:v>
                </c:pt>
                <c:pt idx="197">
                  <c:v>9773</c:v>
                </c:pt>
                <c:pt idx="198">
                  <c:v>9572</c:v>
                </c:pt>
                <c:pt idx="199">
                  <c:v>9612</c:v>
                </c:pt>
                <c:pt idx="200">
                  <c:v>9557</c:v>
                </c:pt>
                <c:pt idx="201">
                  <c:v>9102</c:v>
                </c:pt>
                <c:pt idx="202">
                  <c:v>9114</c:v>
                </c:pt>
                <c:pt idx="203">
                  <c:v>9253</c:v>
                </c:pt>
                <c:pt idx="204">
                  <c:v>9157</c:v>
                </c:pt>
                <c:pt idx="205">
                  <c:v>9313</c:v>
                </c:pt>
                <c:pt idx="206">
                  <c:v>9441</c:v>
                </c:pt>
                <c:pt idx="207">
                  <c:v>9366</c:v>
                </c:pt>
                <c:pt idx="208">
                  <c:v>9256</c:v>
                </c:pt>
                <c:pt idx="209">
                  <c:v>8987</c:v>
                </c:pt>
                <c:pt idx="210">
                  <c:v>9017</c:v>
                </c:pt>
                <c:pt idx="211">
                  <c:v>9100</c:v>
                </c:pt>
                <c:pt idx="212">
                  <c:v>8895</c:v>
                </c:pt>
                <c:pt idx="213">
                  <c:v>8651</c:v>
                </c:pt>
                <c:pt idx="214">
                  <c:v>8491</c:v>
                </c:pt>
                <c:pt idx="215">
                  <c:v>8636</c:v>
                </c:pt>
                <c:pt idx="216">
                  <c:v>8828</c:v>
                </c:pt>
                <c:pt idx="217">
                  <c:v>8876</c:v>
                </c:pt>
                <c:pt idx="218">
                  <c:v>8945</c:v>
                </c:pt>
                <c:pt idx="219">
                  <c:v>8961</c:v>
                </c:pt>
                <c:pt idx="220">
                  <c:v>9029</c:v>
                </c:pt>
                <c:pt idx="221">
                  <c:v>8696</c:v>
                </c:pt>
                <c:pt idx="222">
                  <c:v>8546</c:v>
                </c:pt>
                <c:pt idx="223">
                  <c:v>8292</c:v>
                </c:pt>
                <c:pt idx="224">
                  <c:v>8118</c:v>
                </c:pt>
                <c:pt idx="225">
                  <c:v>8176</c:v>
                </c:pt>
                <c:pt idx="226">
                  <c:v>8303</c:v>
                </c:pt>
                <c:pt idx="227">
                  <c:v>8174</c:v>
                </c:pt>
                <c:pt idx="228">
                  <c:v>8083</c:v>
                </c:pt>
                <c:pt idx="229">
                  <c:v>8188</c:v>
                </c:pt>
                <c:pt idx="230">
                  <c:v>8094</c:v>
                </c:pt>
                <c:pt idx="231">
                  <c:v>8064</c:v>
                </c:pt>
                <c:pt idx="232">
                  <c:v>7897</c:v>
                </c:pt>
                <c:pt idx="233">
                  <c:v>8005</c:v>
                </c:pt>
                <c:pt idx="234">
                  <c:v>7863</c:v>
                </c:pt>
                <c:pt idx="235">
                  <c:v>7981</c:v>
                </c:pt>
                <c:pt idx="236">
                  <c:v>7878</c:v>
                </c:pt>
                <c:pt idx="237">
                  <c:v>7861</c:v>
                </c:pt>
                <c:pt idx="238">
                  <c:v>7659</c:v>
                </c:pt>
                <c:pt idx="239">
                  <c:v>7956</c:v>
                </c:pt>
                <c:pt idx="240">
                  <c:v>7711</c:v>
                </c:pt>
                <c:pt idx="241">
                  <c:v>7786</c:v>
                </c:pt>
                <c:pt idx="242">
                  <c:v>7882</c:v>
                </c:pt>
                <c:pt idx="243">
                  <c:v>7617</c:v>
                </c:pt>
                <c:pt idx="244">
                  <c:v>7779</c:v>
                </c:pt>
                <c:pt idx="245">
                  <c:v>7715</c:v>
                </c:pt>
                <c:pt idx="246">
                  <c:v>7738</c:v>
                </c:pt>
                <c:pt idx="247">
                  <c:v>7660</c:v>
                </c:pt>
                <c:pt idx="248">
                  <c:v>7649</c:v>
                </c:pt>
                <c:pt idx="249">
                  <c:v>7615</c:v>
                </c:pt>
                <c:pt idx="250">
                  <c:v>7221</c:v>
                </c:pt>
                <c:pt idx="251">
                  <c:v>7442</c:v>
                </c:pt>
                <c:pt idx="252">
                  <c:v>7377</c:v>
                </c:pt>
                <c:pt idx="253">
                  <c:v>7627</c:v>
                </c:pt>
                <c:pt idx="254">
                  <c:v>7723</c:v>
                </c:pt>
                <c:pt idx="255">
                  <c:v>7704</c:v>
                </c:pt>
                <c:pt idx="256">
                  <c:v>7631</c:v>
                </c:pt>
                <c:pt idx="257">
                  <c:v>7725</c:v>
                </c:pt>
                <c:pt idx="258">
                  <c:v>7853</c:v>
                </c:pt>
                <c:pt idx="259">
                  <c:v>7923</c:v>
                </c:pt>
                <c:pt idx="260">
                  <c:v>7738</c:v>
                </c:pt>
                <c:pt idx="261">
                  <c:v>7976</c:v>
                </c:pt>
                <c:pt idx="262">
                  <c:v>7703</c:v>
                </c:pt>
                <c:pt idx="263">
                  <c:v>7694</c:v>
                </c:pt>
                <c:pt idx="264">
                  <c:v>7630</c:v>
                </c:pt>
                <c:pt idx="265">
                  <c:v>7736</c:v>
                </c:pt>
                <c:pt idx="266">
                  <c:v>7780</c:v>
                </c:pt>
                <c:pt idx="267">
                  <c:v>7798</c:v>
                </c:pt>
                <c:pt idx="268">
                  <c:v>7774</c:v>
                </c:pt>
                <c:pt idx="269">
                  <c:v>7822</c:v>
                </c:pt>
                <c:pt idx="270">
                  <c:v>7608</c:v>
                </c:pt>
                <c:pt idx="271">
                  <c:v>7817</c:v>
                </c:pt>
                <c:pt idx="272">
                  <c:v>7665</c:v>
                </c:pt>
                <c:pt idx="273">
                  <c:v>7687</c:v>
                </c:pt>
                <c:pt idx="274">
                  <c:v>7636</c:v>
                </c:pt>
                <c:pt idx="275">
                  <c:v>7572</c:v>
                </c:pt>
                <c:pt idx="276">
                  <c:v>7593</c:v>
                </c:pt>
                <c:pt idx="277">
                  <c:v>7592</c:v>
                </c:pt>
                <c:pt idx="278">
                  <c:v>7401</c:v>
                </c:pt>
                <c:pt idx="279">
                  <c:v>7346</c:v>
                </c:pt>
                <c:pt idx="280">
                  <c:v>7494</c:v>
                </c:pt>
                <c:pt idx="281">
                  <c:v>7625</c:v>
                </c:pt>
                <c:pt idx="282">
                  <c:v>7220</c:v>
                </c:pt>
                <c:pt idx="283">
                  <c:v>7275</c:v>
                </c:pt>
                <c:pt idx="284">
                  <c:v>7267</c:v>
                </c:pt>
                <c:pt idx="285">
                  <c:v>7292</c:v>
                </c:pt>
                <c:pt idx="286">
                  <c:v>6705</c:v>
                </c:pt>
                <c:pt idx="287">
                  <c:v>6663</c:v>
                </c:pt>
                <c:pt idx="288">
                  <c:v>6579</c:v>
                </c:pt>
                <c:pt idx="289">
                  <c:v>6642</c:v>
                </c:pt>
                <c:pt idx="290">
                  <c:v>6777</c:v>
                </c:pt>
                <c:pt idx="291">
                  <c:v>6663</c:v>
                </c:pt>
                <c:pt idx="292">
                  <c:v>7020</c:v>
                </c:pt>
                <c:pt idx="293">
                  <c:v>6238</c:v>
                </c:pt>
                <c:pt idx="294">
                  <c:v>6426</c:v>
                </c:pt>
                <c:pt idx="295">
                  <c:v>7255</c:v>
                </c:pt>
                <c:pt idx="296">
                  <c:v>5948</c:v>
                </c:pt>
                <c:pt idx="297">
                  <c:v>6861</c:v>
                </c:pt>
                <c:pt idx="298">
                  <c:v>5459</c:v>
                </c:pt>
                <c:pt idx="299">
                  <c:v>6193</c:v>
                </c:pt>
                <c:pt idx="300">
                  <c:v>5323</c:v>
                </c:pt>
                <c:pt idx="301">
                  <c:v>5502</c:v>
                </c:pt>
                <c:pt idx="302">
                  <c:v>4266</c:v>
                </c:pt>
                <c:pt idx="303">
                  <c:v>3340</c:v>
                </c:pt>
                <c:pt idx="304">
                  <c:v>4590</c:v>
                </c:pt>
                <c:pt idx="305">
                  <c:v>3855</c:v>
                </c:pt>
                <c:pt idx="306">
                  <c:v>3669</c:v>
                </c:pt>
                <c:pt idx="307">
                  <c:v>1910</c:v>
                </c:pt>
                <c:pt idx="308">
                  <c:v>1910</c:v>
                </c:pt>
                <c:pt idx="309">
                  <c:v>1529</c:v>
                </c:pt>
                <c:pt idx="310">
                  <c:v>1529</c:v>
                </c:pt>
                <c:pt idx="311">
                  <c:v>1642</c:v>
                </c:pt>
                <c:pt idx="312">
                  <c:v>1613</c:v>
                </c:pt>
                <c:pt idx="313">
                  <c:v>1613</c:v>
                </c:pt>
                <c:pt idx="314">
                  <c:v>1229</c:v>
                </c:pt>
                <c:pt idx="315">
                  <c:v>1229</c:v>
                </c:pt>
                <c:pt idx="316">
                  <c:v>821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14B-4E6B-9948-E69FE84164F9}"/>
            </c:ext>
          </c:extLst>
        </c:ser>
        <c:ser>
          <c:idx val="1"/>
          <c:order val="1"/>
          <c:tx>
            <c:v>Days from start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Alignment!$B$5:$B$316</c:f>
              <c:numCache>
                <c:formatCode>General</c:formatCode>
                <c:ptCount val="312"/>
                <c:pt idx="0">
                  <c:v>-67</c:v>
                </c:pt>
                <c:pt idx="1">
                  <c:v>-66</c:v>
                </c:pt>
                <c:pt idx="2">
                  <c:v>-65</c:v>
                </c:pt>
                <c:pt idx="3">
                  <c:v>-64</c:v>
                </c:pt>
                <c:pt idx="4">
                  <c:v>-63</c:v>
                </c:pt>
                <c:pt idx="5">
                  <c:v>-62</c:v>
                </c:pt>
                <c:pt idx="6">
                  <c:v>-61</c:v>
                </c:pt>
                <c:pt idx="7">
                  <c:v>-60</c:v>
                </c:pt>
                <c:pt idx="8">
                  <c:v>-59</c:v>
                </c:pt>
                <c:pt idx="9">
                  <c:v>-58</c:v>
                </c:pt>
                <c:pt idx="10">
                  <c:v>-57</c:v>
                </c:pt>
                <c:pt idx="11">
                  <c:v>-56</c:v>
                </c:pt>
                <c:pt idx="12">
                  <c:v>-55</c:v>
                </c:pt>
                <c:pt idx="13">
                  <c:v>-54</c:v>
                </c:pt>
                <c:pt idx="14">
                  <c:v>-53</c:v>
                </c:pt>
                <c:pt idx="15">
                  <c:v>-52</c:v>
                </c:pt>
                <c:pt idx="16">
                  <c:v>-51</c:v>
                </c:pt>
                <c:pt idx="17">
                  <c:v>-50</c:v>
                </c:pt>
                <c:pt idx="18">
                  <c:v>-49</c:v>
                </c:pt>
                <c:pt idx="19">
                  <c:v>-48</c:v>
                </c:pt>
                <c:pt idx="20">
                  <c:v>-47</c:v>
                </c:pt>
                <c:pt idx="21">
                  <c:v>-46</c:v>
                </c:pt>
                <c:pt idx="22">
                  <c:v>-45</c:v>
                </c:pt>
                <c:pt idx="23">
                  <c:v>-44</c:v>
                </c:pt>
                <c:pt idx="24">
                  <c:v>-43</c:v>
                </c:pt>
                <c:pt idx="25">
                  <c:v>-42</c:v>
                </c:pt>
                <c:pt idx="26">
                  <c:v>-41</c:v>
                </c:pt>
                <c:pt idx="27">
                  <c:v>-40</c:v>
                </c:pt>
                <c:pt idx="28">
                  <c:v>-39</c:v>
                </c:pt>
                <c:pt idx="29">
                  <c:v>-38</c:v>
                </c:pt>
                <c:pt idx="30">
                  <c:v>-37</c:v>
                </c:pt>
                <c:pt idx="31">
                  <c:v>-36</c:v>
                </c:pt>
                <c:pt idx="32">
                  <c:v>-35</c:v>
                </c:pt>
                <c:pt idx="33">
                  <c:v>-34</c:v>
                </c:pt>
                <c:pt idx="34">
                  <c:v>-33</c:v>
                </c:pt>
                <c:pt idx="35">
                  <c:v>-32</c:v>
                </c:pt>
                <c:pt idx="36">
                  <c:v>-31</c:v>
                </c:pt>
                <c:pt idx="37">
                  <c:v>-30</c:v>
                </c:pt>
                <c:pt idx="38">
                  <c:v>-29</c:v>
                </c:pt>
                <c:pt idx="39">
                  <c:v>-28</c:v>
                </c:pt>
                <c:pt idx="40">
                  <c:v>-27</c:v>
                </c:pt>
                <c:pt idx="41">
                  <c:v>-26</c:v>
                </c:pt>
                <c:pt idx="42">
                  <c:v>-25</c:v>
                </c:pt>
                <c:pt idx="43">
                  <c:v>-24</c:v>
                </c:pt>
                <c:pt idx="44">
                  <c:v>-23</c:v>
                </c:pt>
                <c:pt idx="45">
                  <c:v>-22</c:v>
                </c:pt>
                <c:pt idx="46">
                  <c:v>-21</c:v>
                </c:pt>
                <c:pt idx="47">
                  <c:v>-20</c:v>
                </c:pt>
                <c:pt idx="48">
                  <c:v>-19</c:v>
                </c:pt>
                <c:pt idx="49">
                  <c:v>-18</c:v>
                </c:pt>
                <c:pt idx="50">
                  <c:v>-17</c:v>
                </c:pt>
                <c:pt idx="51">
                  <c:v>-16</c:v>
                </c:pt>
                <c:pt idx="52">
                  <c:v>-15</c:v>
                </c:pt>
                <c:pt idx="53">
                  <c:v>-14</c:v>
                </c:pt>
                <c:pt idx="54">
                  <c:v>-13</c:v>
                </c:pt>
                <c:pt idx="55">
                  <c:v>-12</c:v>
                </c:pt>
                <c:pt idx="56">
                  <c:v>-11</c:v>
                </c:pt>
                <c:pt idx="57">
                  <c:v>-10</c:v>
                </c:pt>
                <c:pt idx="58">
                  <c:v>-9</c:v>
                </c:pt>
                <c:pt idx="59">
                  <c:v>-8</c:v>
                </c:pt>
                <c:pt idx="60">
                  <c:v>-7</c:v>
                </c:pt>
                <c:pt idx="61">
                  <c:v>-6</c:v>
                </c:pt>
                <c:pt idx="62">
                  <c:v>-5</c:v>
                </c:pt>
                <c:pt idx="63">
                  <c:v>-4</c:v>
                </c:pt>
                <c:pt idx="64">
                  <c:v>-3</c:v>
                </c:pt>
                <c:pt idx="65">
                  <c:v>-2</c:v>
                </c:pt>
                <c:pt idx="66">
                  <c:v>-1</c:v>
                </c:pt>
                <c:pt idx="67">
                  <c:v>0</c:v>
                </c:pt>
                <c:pt idx="68">
                  <c:v>1</c:v>
                </c:pt>
                <c:pt idx="69">
                  <c:v>2</c:v>
                </c:pt>
                <c:pt idx="70">
                  <c:v>3</c:v>
                </c:pt>
                <c:pt idx="71">
                  <c:v>4</c:v>
                </c:pt>
                <c:pt idx="72">
                  <c:v>5</c:v>
                </c:pt>
                <c:pt idx="73">
                  <c:v>6</c:v>
                </c:pt>
                <c:pt idx="74">
                  <c:v>7</c:v>
                </c:pt>
                <c:pt idx="75">
                  <c:v>8</c:v>
                </c:pt>
                <c:pt idx="76">
                  <c:v>9</c:v>
                </c:pt>
                <c:pt idx="77">
                  <c:v>10</c:v>
                </c:pt>
                <c:pt idx="78">
                  <c:v>11</c:v>
                </c:pt>
                <c:pt idx="79">
                  <c:v>12</c:v>
                </c:pt>
                <c:pt idx="80">
                  <c:v>13</c:v>
                </c:pt>
                <c:pt idx="81">
                  <c:v>14</c:v>
                </c:pt>
                <c:pt idx="82">
                  <c:v>15</c:v>
                </c:pt>
                <c:pt idx="83">
                  <c:v>16</c:v>
                </c:pt>
                <c:pt idx="84">
                  <c:v>17</c:v>
                </c:pt>
                <c:pt idx="85">
                  <c:v>18</c:v>
                </c:pt>
                <c:pt idx="86">
                  <c:v>19</c:v>
                </c:pt>
                <c:pt idx="87">
                  <c:v>20</c:v>
                </c:pt>
                <c:pt idx="88">
                  <c:v>21</c:v>
                </c:pt>
                <c:pt idx="89">
                  <c:v>22</c:v>
                </c:pt>
                <c:pt idx="90">
                  <c:v>23</c:v>
                </c:pt>
                <c:pt idx="91">
                  <c:v>24</c:v>
                </c:pt>
                <c:pt idx="92">
                  <c:v>25</c:v>
                </c:pt>
                <c:pt idx="93">
                  <c:v>26</c:v>
                </c:pt>
                <c:pt idx="94">
                  <c:v>27</c:v>
                </c:pt>
                <c:pt idx="95">
                  <c:v>28</c:v>
                </c:pt>
                <c:pt idx="96">
                  <c:v>29</c:v>
                </c:pt>
                <c:pt idx="97">
                  <c:v>30</c:v>
                </c:pt>
                <c:pt idx="98">
                  <c:v>31</c:v>
                </c:pt>
                <c:pt idx="99">
                  <c:v>32</c:v>
                </c:pt>
                <c:pt idx="100">
                  <c:v>33</c:v>
                </c:pt>
                <c:pt idx="101">
                  <c:v>34</c:v>
                </c:pt>
                <c:pt idx="102">
                  <c:v>35</c:v>
                </c:pt>
                <c:pt idx="103">
                  <c:v>36</c:v>
                </c:pt>
                <c:pt idx="104">
                  <c:v>37</c:v>
                </c:pt>
                <c:pt idx="105">
                  <c:v>38</c:v>
                </c:pt>
                <c:pt idx="106">
                  <c:v>39</c:v>
                </c:pt>
                <c:pt idx="107">
                  <c:v>40</c:v>
                </c:pt>
                <c:pt idx="108">
                  <c:v>41</c:v>
                </c:pt>
                <c:pt idx="109">
                  <c:v>42</c:v>
                </c:pt>
                <c:pt idx="110">
                  <c:v>43</c:v>
                </c:pt>
                <c:pt idx="111">
                  <c:v>44</c:v>
                </c:pt>
                <c:pt idx="112">
                  <c:v>45</c:v>
                </c:pt>
                <c:pt idx="113">
                  <c:v>46</c:v>
                </c:pt>
                <c:pt idx="114">
                  <c:v>47</c:v>
                </c:pt>
                <c:pt idx="115">
                  <c:v>48</c:v>
                </c:pt>
                <c:pt idx="116">
                  <c:v>49</c:v>
                </c:pt>
                <c:pt idx="117">
                  <c:v>50</c:v>
                </c:pt>
                <c:pt idx="118">
                  <c:v>51</c:v>
                </c:pt>
                <c:pt idx="119">
                  <c:v>52</c:v>
                </c:pt>
                <c:pt idx="120">
                  <c:v>53</c:v>
                </c:pt>
                <c:pt idx="121">
                  <c:v>54</c:v>
                </c:pt>
                <c:pt idx="122">
                  <c:v>55</c:v>
                </c:pt>
                <c:pt idx="123">
                  <c:v>56</c:v>
                </c:pt>
                <c:pt idx="124">
                  <c:v>57</c:v>
                </c:pt>
                <c:pt idx="125">
                  <c:v>58</c:v>
                </c:pt>
                <c:pt idx="126">
                  <c:v>59</c:v>
                </c:pt>
                <c:pt idx="127">
                  <c:v>60</c:v>
                </c:pt>
                <c:pt idx="128">
                  <c:v>61</c:v>
                </c:pt>
                <c:pt idx="129">
                  <c:v>62</c:v>
                </c:pt>
                <c:pt idx="130">
                  <c:v>63</c:v>
                </c:pt>
                <c:pt idx="131">
                  <c:v>64</c:v>
                </c:pt>
                <c:pt idx="132">
                  <c:v>65</c:v>
                </c:pt>
                <c:pt idx="133">
                  <c:v>66</c:v>
                </c:pt>
                <c:pt idx="134">
                  <c:v>67</c:v>
                </c:pt>
                <c:pt idx="135">
                  <c:v>68</c:v>
                </c:pt>
                <c:pt idx="136">
                  <c:v>69</c:v>
                </c:pt>
                <c:pt idx="137">
                  <c:v>70</c:v>
                </c:pt>
                <c:pt idx="138">
                  <c:v>71</c:v>
                </c:pt>
                <c:pt idx="139">
                  <c:v>72</c:v>
                </c:pt>
                <c:pt idx="140">
                  <c:v>73</c:v>
                </c:pt>
                <c:pt idx="141">
                  <c:v>74</c:v>
                </c:pt>
                <c:pt idx="142">
                  <c:v>75</c:v>
                </c:pt>
                <c:pt idx="143">
                  <c:v>76</c:v>
                </c:pt>
                <c:pt idx="144">
                  <c:v>77</c:v>
                </c:pt>
                <c:pt idx="145">
                  <c:v>78</c:v>
                </c:pt>
                <c:pt idx="146">
                  <c:v>79</c:v>
                </c:pt>
                <c:pt idx="147">
                  <c:v>80</c:v>
                </c:pt>
                <c:pt idx="148">
                  <c:v>81</c:v>
                </c:pt>
                <c:pt idx="149">
                  <c:v>82</c:v>
                </c:pt>
                <c:pt idx="150">
                  <c:v>83</c:v>
                </c:pt>
                <c:pt idx="151">
                  <c:v>84</c:v>
                </c:pt>
                <c:pt idx="152">
                  <c:v>85</c:v>
                </c:pt>
                <c:pt idx="153">
                  <c:v>86</c:v>
                </c:pt>
                <c:pt idx="154">
                  <c:v>87</c:v>
                </c:pt>
                <c:pt idx="155">
                  <c:v>88</c:v>
                </c:pt>
                <c:pt idx="156">
                  <c:v>89</c:v>
                </c:pt>
                <c:pt idx="157">
                  <c:v>90</c:v>
                </c:pt>
                <c:pt idx="158">
                  <c:v>91</c:v>
                </c:pt>
                <c:pt idx="159">
                  <c:v>92</c:v>
                </c:pt>
                <c:pt idx="160">
                  <c:v>93</c:v>
                </c:pt>
                <c:pt idx="161">
                  <c:v>94</c:v>
                </c:pt>
                <c:pt idx="162">
                  <c:v>95</c:v>
                </c:pt>
                <c:pt idx="163">
                  <c:v>96</c:v>
                </c:pt>
                <c:pt idx="164">
                  <c:v>97</c:v>
                </c:pt>
                <c:pt idx="165">
                  <c:v>98</c:v>
                </c:pt>
                <c:pt idx="166">
                  <c:v>99</c:v>
                </c:pt>
                <c:pt idx="167">
                  <c:v>100</c:v>
                </c:pt>
                <c:pt idx="168">
                  <c:v>101</c:v>
                </c:pt>
                <c:pt idx="169">
                  <c:v>102</c:v>
                </c:pt>
                <c:pt idx="170">
                  <c:v>103</c:v>
                </c:pt>
                <c:pt idx="171">
                  <c:v>104</c:v>
                </c:pt>
                <c:pt idx="172">
                  <c:v>105</c:v>
                </c:pt>
                <c:pt idx="173">
                  <c:v>106</c:v>
                </c:pt>
                <c:pt idx="174">
                  <c:v>107</c:v>
                </c:pt>
                <c:pt idx="175">
                  <c:v>108</c:v>
                </c:pt>
                <c:pt idx="176">
                  <c:v>109</c:v>
                </c:pt>
                <c:pt idx="177">
                  <c:v>110</c:v>
                </c:pt>
                <c:pt idx="178">
                  <c:v>111</c:v>
                </c:pt>
                <c:pt idx="179">
                  <c:v>112</c:v>
                </c:pt>
                <c:pt idx="180">
                  <c:v>113</c:v>
                </c:pt>
                <c:pt idx="181">
                  <c:v>114</c:v>
                </c:pt>
                <c:pt idx="182">
                  <c:v>115</c:v>
                </c:pt>
                <c:pt idx="183">
                  <c:v>116</c:v>
                </c:pt>
                <c:pt idx="184">
                  <c:v>117</c:v>
                </c:pt>
                <c:pt idx="185">
                  <c:v>118</c:v>
                </c:pt>
                <c:pt idx="186">
                  <c:v>119</c:v>
                </c:pt>
                <c:pt idx="187">
                  <c:v>120</c:v>
                </c:pt>
                <c:pt idx="188">
                  <c:v>121</c:v>
                </c:pt>
                <c:pt idx="189">
                  <c:v>122</c:v>
                </c:pt>
                <c:pt idx="190">
                  <c:v>123</c:v>
                </c:pt>
                <c:pt idx="191">
                  <c:v>124</c:v>
                </c:pt>
                <c:pt idx="192">
                  <c:v>125</c:v>
                </c:pt>
                <c:pt idx="193">
                  <c:v>126</c:v>
                </c:pt>
                <c:pt idx="194">
                  <c:v>127</c:v>
                </c:pt>
                <c:pt idx="195">
                  <c:v>128</c:v>
                </c:pt>
                <c:pt idx="196">
                  <c:v>129</c:v>
                </c:pt>
                <c:pt idx="197">
                  <c:v>130</c:v>
                </c:pt>
                <c:pt idx="198">
                  <c:v>131</c:v>
                </c:pt>
                <c:pt idx="199">
                  <c:v>132</c:v>
                </c:pt>
                <c:pt idx="200">
                  <c:v>133</c:v>
                </c:pt>
                <c:pt idx="201">
                  <c:v>134</c:v>
                </c:pt>
                <c:pt idx="202">
                  <c:v>135</c:v>
                </c:pt>
                <c:pt idx="203">
                  <c:v>136</c:v>
                </c:pt>
                <c:pt idx="204">
                  <c:v>137</c:v>
                </c:pt>
                <c:pt idx="205">
                  <c:v>138</c:v>
                </c:pt>
                <c:pt idx="206">
                  <c:v>139</c:v>
                </c:pt>
                <c:pt idx="207">
                  <c:v>140</c:v>
                </c:pt>
                <c:pt idx="208">
                  <c:v>141</c:v>
                </c:pt>
                <c:pt idx="209">
                  <c:v>142</c:v>
                </c:pt>
                <c:pt idx="210">
                  <c:v>143</c:v>
                </c:pt>
                <c:pt idx="211">
                  <c:v>144</c:v>
                </c:pt>
                <c:pt idx="212">
                  <c:v>145</c:v>
                </c:pt>
                <c:pt idx="213">
                  <c:v>146</c:v>
                </c:pt>
                <c:pt idx="214">
                  <c:v>147</c:v>
                </c:pt>
                <c:pt idx="215">
                  <c:v>148</c:v>
                </c:pt>
                <c:pt idx="216">
                  <c:v>149</c:v>
                </c:pt>
                <c:pt idx="217">
                  <c:v>150</c:v>
                </c:pt>
                <c:pt idx="218">
                  <c:v>151</c:v>
                </c:pt>
                <c:pt idx="219">
                  <c:v>152</c:v>
                </c:pt>
                <c:pt idx="220">
                  <c:v>153</c:v>
                </c:pt>
                <c:pt idx="221">
                  <c:v>154</c:v>
                </c:pt>
                <c:pt idx="222">
                  <c:v>155</c:v>
                </c:pt>
                <c:pt idx="223">
                  <c:v>156</c:v>
                </c:pt>
                <c:pt idx="224">
                  <c:v>157</c:v>
                </c:pt>
                <c:pt idx="225">
                  <c:v>158</c:v>
                </c:pt>
                <c:pt idx="226">
                  <c:v>159</c:v>
                </c:pt>
                <c:pt idx="227">
                  <c:v>160</c:v>
                </c:pt>
                <c:pt idx="228">
                  <c:v>161</c:v>
                </c:pt>
                <c:pt idx="229">
                  <c:v>162</c:v>
                </c:pt>
                <c:pt idx="230">
                  <c:v>163</c:v>
                </c:pt>
                <c:pt idx="231">
                  <c:v>164</c:v>
                </c:pt>
                <c:pt idx="232">
                  <c:v>165</c:v>
                </c:pt>
                <c:pt idx="233">
                  <c:v>166</c:v>
                </c:pt>
                <c:pt idx="234">
                  <c:v>167</c:v>
                </c:pt>
                <c:pt idx="235">
                  <c:v>168</c:v>
                </c:pt>
                <c:pt idx="236">
                  <c:v>169</c:v>
                </c:pt>
                <c:pt idx="237">
                  <c:v>170</c:v>
                </c:pt>
                <c:pt idx="238">
                  <c:v>171</c:v>
                </c:pt>
                <c:pt idx="239">
                  <c:v>172</c:v>
                </c:pt>
                <c:pt idx="240">
                  <c:v>173</c:v>
                </c:pt>
                <c:pt idx="241">
                  <c:v>174</c:v>
                </c:pt>
                <c:pt idx="242">
                  <c:v>175</c:v>
                </c:pt>
                <c:pt idx="243">
                  <c:v>176</c:v>
                </c:pt>
                <c:pt idx="244">
                  <c:v>177</c:v>
                </c:pt>
                <c:pt idx="245">
                  <c:v>178</c:v>
                </c:pt>
                <c:pt idx="246">
                  <c:v>179</c:v>
                </c:pt>
                <c:pt idx="247">
                  <c:v>180</c:v>
                </c:pt>
                <c:pt idx="248">
                  <c:v>181</c:v>
                </c:pt>
                <c:pt idx="249">
                  <c:v>182</c:v>
                </c:pt>
                <c:pt idx="250">
                  <c:v>183</c:v>
                </c:pt>
                <c:pt idx="251">
                  <c:v>184</c:v>
                </c:pt>
                <c:pt idx="252">
                  <c:v>185</c:v>
                </c:pt>
                <c:pt idx="253">
                  <c:v>186</c:v>
                </c:pt>
                <c:pt idx="254">
                  <c:v>187</c:v>
                </c:pt>
                <c:pt idx="255">
                  <c:v>188</c:v>
                </c:pt>
                <c:pt idx="256">
                  <c:v>189</c:v>
                </c:pt>
                <c:pt idx="257">
                  <c:v>190</c:v>
                </c:pt>
                <c:pt idx="258">
                  <c:v>191</c:v>
                </c:pt>
                <c:pt idx="259">
                  <c:v>192</c:v>
                </c:pt>
                <c:pt idx="260">
                  <c:v>193</c:v>
                </c:pt>
                <c:pt idx="261">
                  <c:v>194</c:v>
                </c:pt>
                <c:pt idx="262">
                  <c:v>195</c:v>
                </c:pt>
                <c:pt idx="263">
                  <c:v>196</c:v>
                </c:pt>
                <c:pt idx="264">
                  <c:v>197</c:v>
                </c:pt>
                <c:pt idx="265">
                  <c:v>198</c:v>
                </c:pt>
                <c:pt idx="266">
                  <c:v>199</c:v>
                </c:pt>
                <c:pt idx="267">
                  <c:v>200</c:v>
                </c:pt>
                <c:pt idx="268">
                  <c:v>201</c:v>
                </c:pt>
                <c:pt idx="269">
                  <c:v>202</c:v>
                </c:pt>
                <c:pt idx="270">
                  <c:v>203</c:v>
                </c:pt>
                <c:pt idx="271">
                  <c:v>204</c:v>
                </c:pt>
                <c:pt idx="272">
                  <c:v>205</c:v>
                </c:pt>
                <c:pt idx="273">
                  <c:v>206</c:v>
                </c:pt>
                <c:pt idx="274">
                  <c:v>207</c:v>
                </c:pt>
                <c:pt idx="275">
                  <c:v>208</c:v>
                </c:pt>
                <c:pt idx="276">
                  <c:v>209</c:v>
                </c:pt>
                <c:pt idx="277">
                  <c:v>210</c:v>
                </c:pt>
                <c:pt idx="278">
                  <c:v>211</c:v>
                </c:pt>
                <c:pt idx="279">
                  <c:v>212</c:v>
                </c:pt>
                <c:pt idx="280">
                  <c:v>213</c:v>
                </c:pt>
                <c:pt idx="281">
                  <c:v>214</c:v>
                </c:pt>
                <c:pt idx="282">
                  <c:v>215</c:v>
                </c:pt>
                <c:pt idx="283">
                  <c:v>216</c:v>
                </c:pt>
                <c:pt idx="284">
                  <c:v>217</c:v>
                </c:pt>
                <c:pt idx="285">
                  <c:v>218</c:v>
                </c:pt>
                <c:pt idx="286">
                  <c:v>219</c:v>
                </c:pt>
                <c:pt idx="287">
                  <c:v>220</c:v>
                </c:pt>
                <c:pt idx="288">
                  <c:v>221</c:v>
                </c:pt>
                <c:pt idx="289">
                  <c:v>222</c:v>
                </c:pt>
                <c:pt idx="290">
                  <c:v>223</c:v>
                </c:pt>
                <c:pt idx="291">
                  <c:v>224</c:v>
                </c:pt>
                <c:pt idx="292">
                  <c:v>225</c:v>
                </c:pt>
                <c:pt idx="293">
                  <c:v>226</c:v>
                </c:pt>
                <c:pt idx="294">
                  <c:v>227</c:v>
                </c:pt>
                <c:pt idx="295">
                  <c:v>228</c:v>
                </c:pt>
                <c:pt idx="296">
                  <c:v>229</c:v>
                </c:pt>
                <c:pt idx="297">
                  <c:v>230</c:v>
                </c:pt>
                <c:pt idx="298">
                  <c:v>231</c:v>
                </c:pt>
                <c:pt idx="299">
                  <c:v>232</c:v>
                </c:pt>
                <c:pt idx="300">
                  <c:v>233</c:v>
                </c:pt>
                <c:pt idx="301">
                  <c:v>234</c:v>
                </c:pt>
                <c:pt idx="302">
                  <c:v>235</c:v>
                </c:pt>
                <c:pt idx="303">
                  <c:v>236</c:v>
                </c:pt>
                <c:pt idx="304">
                  <c:v>237</c:v>
                </c:pt>
                <c:pt idx="305">
                  <c:v>238</c:v>
                </c:pt>
                <c:pt idx="306">
                  <c:v>239</c:v>
                </c:pt>
                <c:pt idx="307">
                  <c:v>240</c:v>
                </c:pt>
                <c:pt idx="308">
                  <c:v>241</c:v>
                </c:pt>
                <c:pt idx="309">
                  <c:v>242</c:v>
                </c:pt>
                <c:pt idx="310">
                  <c:v>243</c:v>
                </c:pt>
                <c:pt idx="311">
                  <c:v>244</c:v>
                </c:pt>
              </c:numCache>
            </c:numRef>
          </c:xVal>
          <c:yVal>
            <c:numRef>
              <c:f>Alignment!$D$5:$D$316</c:f>
              <c:numCache>
                <c:formatCode>General</c:formatCode>
                <c:ptCount val="312"/>
                <c:pt idx="0">
                  <c:v>1392</c:v>
                </c:pt>
                <c:pt idx="1">
                  <c:v>1392</c:v>
                </c:pt>
                <c:pt idx="2">
                  <c:v>1517</c:v>
                </c:pt>
                <c:pt idx="3">
                  <c:v>1517</c:v>
                </c:pt>
                <c:pt idx="4">
                  <c:v>1098</c:v>
                </c:pt>
                <c:pt idx="5">
                  <c:v>1098</c:v>
                </c:pt>
                <c:pt idx="6">
                  <c:v>1138</c:v>
                </c:pt>
                <c:pt idx="7">
                  <c:v>1294</c:v>
                </c:pt>
                <c:pt idx="8">
                  <c:v>1654</c:v>
                </c:pt>
                <c:pt idx="9">
                  <c:v>1923</c:v>
                </c:pt>
                <c:pt idx="10">
                  <c:v>2340</c:v>
                </c:pt>
                <c:pt idx="11">
                  <c:v>2599</c:v>
                </c:pt>
                <c:pt idx="12">
                  <c:v>3041</c:v>
                </c:pt>
                <c:pt idx="13">
                  <c:v>3740</c:v>
                </c:pt>
                <c:pt idx="14">
                  <c:v>3571</c:v>
                </c:pt>
                <c:pt idx="15">
                  <c:v>3571</c:v>
                </c:pt>
                <c:pt idx="16">
                  <c:v>4400</c:v>
                </c:pt>
                <c:pt idx="17">
                  <c:v>4641</c:v>
                </c:pt>
                <c:pt idx="18">
                  <c:v>5160</c:v>
                </c:pt>
                <c:pt idx="19">
                  <c:v>5385</c:v>
                </c:pt>
                <c:pt idx="20">
                  <c:v>5780</c:v>
                </c:pt>
                <c:pt idx="21">
                  <c:v>6014</c:v>
                </c:pt>
                <c:pt idx="22">
                  <c:v>6306</c:v>
                </c:pt>
                <c:pt idx="23">
                  <c:v>6567</c:v>
                </c:pt>
                <c:pt idx="24">
                  <c:v>6792</c:v>
                </c:pt>
                <c:pt idx="25">
                  <c:v>7121</c:v>
                </c:pt>
                <c:pt idx="26">
                  <c:v>7135</c:v>
                </c:pt>
                <c:pt idx="27">
                  <c:v>7464</c:v>
                </c:pt>
                <c:pt idx="28">
                  <c:v>7457</c:v>
                </c:pt>
                <c:pt idx="29">
                  <c:v>7536</c:v>
                </c:pt>
                <c:pt idx="30">
                  <c:v>7978</c:v>
                </c:pt>
                <c:pt idx="31">
                  <c:v>8204</c:v>
                </c:pt>
                <c:pt idx="32">
                  <c:v>8559</c:v>
                </c:pt>
                <c:pt idx="33">
                  <c:v>8653</c:v>
                </c:pt>
                <c:pt idx="34">
                  <c:v>9010</c:v>
                </c:pt>
                <c:pt idx="35">
                  <c:v>8967</c:v>
                </c:pt>
                <c:pt idx="36">
                  <c:v>9242</c:v>
                </c:pt>
                <c:pt idx="37">
                  <c:v>9150</c:v>
                </c:pt>
                <c:pt idx="38">
                  <c:v>9539</c:v>
                </c:pt>
                <c:pt idx="39">
                  <c:v>9480</c:v>
                </c:pt>
                <c:pt idx="40">
                  <c:v>9921</c:v>
                </c:pt>
                <c:pt idx="41">
                  <c:v>10053</c:v>
                </c:pt>
                <c:pt idx="42">
                  <c:v>10085</c:v>
                </c:pt>
                <c:pt idx="43">
                  <c:v>10384</c:v>
                </c:pt>
                <c:pt idx="44">
                  <c:v>10475</c:v>
                </c:pt>
                <c:pt idx="45">
                  <c:v>9748</c:v>
                </c:pt>
                <c:pt idx="46">
                  <c:v>10400</c:v>
                </c:pt>
                <c:pt idx="47">
                  <c:v>10582</c:v>
                </c:pt>
                <c:pt idx="48">
                  <c:v>10747</c:v>
                </c:pt>
                <c:pt idx="49">
                  <c:v>11016</c:v>
                </c:pt>
                <c:pt idx="50">
                  <c:v>11190</c:v>
                </c:pt>
                <c:pt idx="51">
                  <c:v>11171</c:v>
                </c:pt>
                <c:pt idx="52">
                  <c:v>11252</c:v>
                </c:pt>
                <c:pt idx="53">
                  <c:v>11443</c:v>
                </c:pt>
                <c:pt idx="54">
                  <c:v>11478</c:v>
                </c:pt>
                <c:pt idx="55">
                  <c:v>11747</c:v>
                </c:pt>
                <c:pt idx="56">
                  <c:v>11606</c:v>
                </c:pt>
                <c:pt idx="57">
                  <c:v>11810</c:v>
                </c:pt>
                <c:pt idx="58">
                  <c:v>12148</c:v>
                </c:pt>
                <c:pt idx="59">
                  <c:v>12292</c:v>
                </c:pt>
                <c:pt idx="60">
                  <c:v>12539</c:v>
                </c:pt>
                <c:pt idx="61">
                  <c:v>12644</c:v>
                </c:pt>
                <c:pt idx="62">
                  <c:v>12781</c:v>
                </c:pt>
                <c:pt idx="63">
                  <c:v>13083</c:v>
                </c:pt>
                <c:pt idx="64">
                  <c:v>13105</c:v>
                </c:pt>
                <c:pt idx="65">
                  <c:v>13500</c:v>
                </c:pt>
                <c:pt idx="66">
                  <c:v>13428</c:v>
                </c:pt>
                <c:pt idx="67">
                  <c:v>13337</c:v>
                </c:pt>
                <c:pt idx="68">
                  <c:v>13261</c:v>
                </c:pt>
                <c:pt idx="69">
                  <c:v>13348</c:v>
                </c:pt>
                <c:pt idx="70">
                  <c:v>13341</c:v>
                </c:pt>
                <c:pt idx="71">
                  <c:v>13456</c:v>
                </c:pt>
                <c:pt idx="72">
                  <c:v>13239</c:v>
                </c:pt>
                <c:pt idx="73">
                  <c:v>13465</c:v>
                </c:pt>
                <c:pt idx="74">
                  <c:v>13337</c:v>
                </c:pt>
                <c:pt idx="75">
                  <c:v>13454</c:v>
                </c:pt>
                <c:pt idx="76">
                  <c:v>13629</c:v>
                </c:pt>
                <c:pt idx="77">
                  <c:v>13803</c:v>
                </c:pt>
                <c:pt idx="78">
                  <c:v>13791</c:v>
                </c:pt>
                <c:pt idx="79">
                  <c:v>13952</c:v>
                </c:pt>
                <c:pt idx="80">
                  <c:v>14092</c:v>
                </c:pt>
                <c:pt idx="81">
                  <c:v>14014</c:v>
                </c:pt>
                <c:pt idx="82">
                  <c:v>14161</c:v>
                </c:pt>
                <c:pt idx="83">
                  <c:v>14184</c:v>
                </c:pt>
                <c:pt idx="84">
                  <c:v>14303</c:v>
                </c:pt>
                <c:pt idx="85">
                  <c:v>14471</c:v>
                </c:pt>
                <c:pt idx="86">
                  <c:v>14495</c:v>
                </c:pt>
                <c:pt idx="87">
                  <c:v>14267</c:v>
                </c:pt>
                <c:pt idx="88">
                  <c:v>14321</c:v>
                </c:pt>
                <c:pt idx="89">
                  <c:v>14035</c:v>
                </c:pt>
                <c:pt idx="90">
                  <c:v>14284</c:v>
                </c:pt>
                <c:pt idx="91">
                  <c:v>14141</c:v>
                </c:pt>
                <c:pt idx="92">
                  <c:v>14150</c:v>
                </c:pt>
                <c:pt idx="93">
                  <c:v>14193</c:v>
                </c:pt>
                <c:pt idx="94">
                  <c:v>14174</c:v>
                </c:pt>
                <c:pt idx="95">
                  <c:v>13913</c:v>
                </c:pt>
                <c:pt idx="96">
                  <c:v>13883</c:v>
                </c:pt>
                <c:pt idx="97">
                  <c:v>13799</c:v>
                </c:pt>
                <c:pt idx="98">
                  <c:v>14158</c:v>
                </c:pt>
                <c:pt idx="99">
                  <c:v>13891</c:v>
                </c:pt>
                <c:pt idx="100">
                  <c:v>13872</c:v>
                </c:pt>
                <c:pt idx="101">
                  <c:v>13729</c:v>
                </c:pt>
                <c:pt idx="102">
                  <c:v>13674</c:v>
                </c:pt>
                <c:pt idx="103">
                  <c:v>13832</c:v>
                </c:pt>
                <c:pt idx="104">
                  <c:v>13674</c:v>
                </c:pt>
                <c:pt idx="105">
                  <c:v>13552</c:v>
                </c:pt>
                <c:pt idx="106">
                  <c:v>13986</c:v>
                </c:pt>
                <c:pt idx="107">
                  <c:v>13905</c:v>
                </c:pt>
                <c:pt idx="108">
                  <c:v>13833</c:v>
                </c:pt>
                <c:pt idx="109">
                  <c:v>13772</c:v>
                </c:pt>
                <c:pt idx="110">
                  <c:v>13644</c:v>
                </c:pt>
                <c:pt idx="111">
                  <c:v>13452</c:v>
                </c:pt>
                <c:pt idx="112">
                  <c:v>13434</c:v>
                </c:pt>
                <c:pt idx="113">
                  <c:v>13160</c:v>
                </c:pt>
                <c:pt idx="114">
                  <c:v>13595</c:v>
                </c:pt>
                <c:pt idx="115">
                  <c:v>13318</c:v>
                </c:pt>
                <c:pt idx="116">
                  <c:v>13150</c:v>
                </c:pt>
                <c:pt idx="117">
                  <c:v>13306</c:v>
                </c:pt>
                <c:pt idx="118">
                  <c:v>12973</c:v>
                </c:pt>
                <c:pt idx="119">
                  <c:v>12603</c:v>
                </c:pt>
                <c:pt idx="120">
                  <c:v>12905</c:v>
                </c:pt>
                <c:pt idx="121">
                  <c:v>12690</c:v>
                </c:pt>
                <c:pt idx="122">
                  <c:v>12993</c:v>
                </c:pt>
                <c:pt idx="123">
                  <c:v>12600</c:v>
                </c:pt>
                <c:pt idx="124">
                  <c:v>12742</c:v>
                </c:pt>
                <c:pt idx="125">
                  <c:v>12928</c:v>
                </c:pt>
                <c:pt idx="126">
                  <c:v>12816</c:v>
                </c:pt>
                <c:pt idx="127">
                  <c:v>12857</c:v>
                </c:pt>
                <c:pt idx="128">
                  <c:v>12862</c:v>
                </c:pt>
                <c:pt idx="129">
                  <c:v>12584</c:v>
                </c:pt>
                <c:pt idx="130">
                  <c:v>12422</c:v>
                </c:pt>
                <c:pt idx="131">
                  <c:v>12659</c:v>
                </c:pt>
                <c:pt idx="132">
                  <c:v>12435</c:v>
                </c:pt>
                <c:pt idx="133">
                  <c:v>11950</c:v>
                </c:pt>
                <c:pt idx="134">
                  <c:v>12243</c:v>
                </c:pt>
                <c:pt idx="135">
                  <c:v>12455</c:v>
                </c:pt>
                <c:pt idx="136">
                  <c:v>11503</c:v>
                </c:pt>
                <c:pt idx="137">
                  <c:v>11905</c:v>
                </c:pt>
                <c:pt idx="138">
                  <c:v>11990</c:v>
                </c:pt>
                <c:pt idx="139">
                  <c:v>12152</c:v>
                </c:pt>
                <c:pt idx="140">
                  <c:v>12048</c:v>
                </c:pt>
                <c:pt idx="141">
                  <c:v>12317</c:v>
                </c:pt>
                <c:pt idx="142">
                  <c:v>12290</c:v>
                </c:pt>
                <c:pt idx="143">
                  <c:v>12107</c:v>
                </c:pt>
                <c:pt idx="144">
                  <c:v>12311</c:v>
                </c:pt>
                <c:pt idx="145">
                  <c:v>12007</c:v>
                </c:pt>
                <c:pt idx="146">
                  <c:v>11935</c:v>
                </c:pt>
                <c:pt idx="147">
                  <c:v>11752</c:v>
                </c:pt>
                <c:pt idx="148">
                  <c:v>11838</c:v>
                </c:pt>
                <c:pt idx="149">
                  <c:v>11973</c:v>
                </c:pt>
                <c:pt idx="150">
                  <c:v>11953</c:v>
                </c:pt>
                <c:pt idx="151">
                  <c:v>12157</c:v>
                </c:pt>
                <c:pt idx="152">
                  <c:v>11923</c:v>
                </c:pt>
                <c:pt idx="153">
                  <c:v>12163</c:v>
                </c:pt>
                <c:pt idx="154">
                  <c:v>12209</c:v>
                </c:pt>
                <c:pt idx="155">
                  <c:v>11822</c:v>
                </c:pt>
                <c:pt idx="156">
                  <c:v>12089</c:v>
                </c:pt>
                <c:pt idx="157">
                  <c:v>12077</c:v>
                </c:pt>
                <c:pt idx="158">
                  <c:v>11910</c:v>
                </c:pt>
                <c:pt idx="159">
                  <c:v>11768</c:v>
                </c:pt>
                <c:pt idx="160">
                  <c:v>11626</c:v>
                </c:pt>
                <c:pt idx="161">
                  <c:v>11902</c:v>
                </c:pt>
                <c:pt idx="162">
                  <c:v>11591</c:v>
                </c:pt>
                <c:pt idx="163">
                  <c:v>11963</c:v>
                </c:pt>
                <c:pt idx="164">
                  <c:v>12160</c:v>
                </c:pt>
                <c:pt idx="165">
                  <c:v>11795</c:v>
                </c:pt>
                <c:pt idx="166">
                  <c:v>11896</c:v>
                </c:pt>
                <c:pt idx="167">
                  <c:v>11407</c:v>
                </c:pt>
                <c:pt idx="168">
                  <c:v>11771</c:v>
                </c:pt>
                <c:pt idx="169">
                  <c:v>11698</c:v>
                </c:pt>
                <c:pt idx="170">
                  <c:v>11763</c:v>
                </c:pt>
                <c:pt idx="171">
                  <c:v>11708</c:v>
                </c:pt>
                <c:pt idx="172">
                  <c:v>11689</c:v>
                </c:pt>
                <c:pt idx="173">
                  <c:v>11408</c:v>
                </c:pt>
                <c:pt idx="174">
                  <c:v>11528</c:v>
                </c:pt>
                <c:pt idx="175">
                  <c:v>11395</c:v>
                </c:pt>
                <c:pt idx="176">
                  <c:v>11199</c:v>
                </c:pt>
                <c:pt idx="177">
                  <c:v>11034</c:v>
                </c:pt>
                <c:pt idx="178">
                  <c:v>10901</c:v>
                </c:pt>
                <c:pt idx="179">
                  <c:v>10256</c:v>
                </c:pt>
                <c:pt idx="180">
                  <c:v>11128</c:v>
                </c:pt>
                <c:pt idx="181">
                  <c:v>10861</c:v>
                </c:pt>
                <c:pt idx="182">
                  <c:v>11021</c:v>
                </c:pt>
                <c:pt idx="183">
                  <c:v>10923</c:v>
                </c:pt>
                <c:pt idx="184">
                  <c:v>10733</c:v>
                </c:pt>
                <c:pt idx="185">
                  <c:v>10786</c:v>
                </c:pt>
                <c:pt idx="186">
                  <c:v>10633</c:v>
                </c:pt>
                <c:pt idx="187">
                  <c:v>10742</c:v>
                </c:pt>
                <c:pt idx="188">
                  <c:v>10636</c:v>
                </c:pt>
                <c:pt idx="189">
                  <c:v>10210</c:v>
                </c:pt>
                <c:pt idx="190">
                  <c:v>10252</c:v>
                </c:pt>
                <c:pt idx="191">
                  <c:v>10085</c:v>
                </c:pt>
                <c:pt idx="192">
                  <c:v>9729</c:v>
                </c:pt>
                <c:pt idx="193">
                  <c:v>9929</c:v>
                </c:pt>
                <c:pt idx="194">
                  <c:v>9858</c:v>
                </c:pt>
                <c:pt idx="195">
                  <c:v>9994</c:v>
                </c:pt>
                <c:pt idx="196">
                  <c:v>9857</c:v>
                </c:pt>
                <c:pt idx="197">
                  <c:v>9703</c:v>
                </c:pt>
                <c:pt idx="198">
                  <c:v>9775</c:v>
                </c:pt>
                <c:pt idx="199">
                  <c:v>9744</c:v>
                </c:pt>
                <c:pt idx="200">
                  <c:v>9356</c:v>
                </c:pt>
                <c:pt idx="201">
                  <c:v>9426</c:v>
                </c:pt>
                <c:pt idx="202">
                  <c:v>9416</c:v>
                </c:pt>
                <c:pt idx="203">
                  <c:v>9337</c:v>
                </c:pt>
                <c:pt idx="204">
                  <c:v>9238</c:v>
                </c:pt>
                <c:pt idx="205">
                  <c:v>9126</c:v>
                </c:pt>
                <c:pt idx="206">
                  <c:v>9243</c:v>
                </c:pt>
                <c:pt idx="207">
                  <c:v>9259</c:v>
                </c:pt>
                <c:pt idx="208">
                  <c:v>9084</c:v>
                </c:pt>
                <c:pt idx="209">
                  <c:v>9317</c:v>
                </c:pt>
                <c:pt idx="210">
                  <c:v>9322</c:v>
                </c:pt>
                <c:pt idx="211">
                  <c:v>9111</c:v>
                </c:pt>
                <c:pt idx="212">
                  <c:v>8736</c:v>
                </c:pt>
                <c:pt idx="213">
                  <c:v>8601</c:v>
                </c:pt>
                <c:pt idx="214">
                  <c:v>8722</c:v>
                </c:pt>
                <c:pt idx="215">
                  <c:v>8881</c:v>
                </c:pt>
                <c:pt idx="216">
                  <c:v>8800</c:v>
                </c:pt>
                <c:pt idx="217">
                  <c:v>8826</c:v>
                </c:pt>
                <c:pt idx="218">
                  <c:v>8752</c:v>
                </c:pt>
                <c:pt idx="219">
                  <c:v>8914</c:v>
                </c:pt>
                <c:pt idx="220">
                  <c:v>8705</c:v>
                </c:pt>
                <c:pt idx="221">
                  <c:v>8561</c:v>
                </c:pt>
                <c:pt idx="222">
                  <c:v>8493</c:v>
                </c:pt>
                <c:pt idx="223">
                  <c:v>8188</c:v>
                </c:pt>
                <c:pt idx="224">
                  <c:v>8245</c:v>
                </c:pt>
                <c:pt idx="225">
                  <c:v>8355</c:v>
                </c:pt>
                <c:pt idx="226">
                  <c:v>8109</c:v>
                </c:pt>
                <c:pt idx="227">
                  <c:v>8109</c:v>
                </c:pt>
                <c:pt idx="228">
                  <c:v>8224</c:v>
                </c:pt>
                <c:pt idx="229">
                  <c:v>8166</c:v>
                </c:pt>
                <c:pt idx="230">
                  <c:v>8117</c:v>
                </c:pt>
                <c:pt idx="231">
                  <c:v>7892</c:v>
                </c:pt>
                <c:pt idx="232">
                  <c:v>8136</c:v>
                </c:pt>
                <c:pt idx="233">
                  <c:v>8035</c:v>
                </c:pt>
                <c:pt idx="234">
                  <c:v>8048</c:v>
                </c:pt>
                <c:pt idx="235">
                  <c:v>7981</c:v>
                </c:pt>
                <c:pt idx="236">
                  <c:v>7885</c:v>
                </c:pt>
                <c:pt idx="237">
                  <c:v>7689</c:v>
                </c:pt>
                <c:pt idx="238">
                  <c:v>7987</c:v>
                </c:pt>
                <c:pt idx="239">
                  <c:v>7899</c:v>
                </c:pt>
                <c:pt idx="240">
                  <c:v>7859</c:v>
                </c:pt>
                <c:pt idx="241">
                  <c:v>7866</c:v>
                </c:pt>
                <c:pt idx="242">
                  <c:v>7728</c:v>
                </c:pt>
                <c:pt idx="243">
                  <c:v>7723</c:v>
                </c:pt>
                <c:pt idx="244">
                  <c:v>7743</c:v>
                </c:pt>
                <c:pt idx="245">
                  <c:v>7685</c:v>
                </c:pt>
                <c:pt idx="246">
                  <c:v>7610</c:v>
                </c:pt>
                <c:pt idx="247">
                  <c:v>7559</c:v>
                </c:pt>
                <c:pt idx="248">
                  <c:v>7546</c:v>
                </c:pt>
                <c:pt idx="249">
                  <c:v>7312</c:v>
                </c:pt>
                <c:pt idx="250">
                  <c:v>7533</c:v>
                </c:pt>
                <c:pt idx="251">
                  <c:v>7302</c:v>
                </c:pt>
                <c:pt idx="252">
                  <c:v>7553</c:v>
                </c:pt>
                <c:pt idx="253">
                  <c:v>7439</c:v>
                </c:pt>
                <c:pt idx="254">
                  <c:v>7420</c:v>
                </c:pt>
                <c:pt idx="255">
                  <c:v>7611</c:v>
                </c:pt>
                <c:pt idx="256">
                  <c:v>7552</c:v>
                </c:pt>
                <c:pt idx="257">
                  <c:v>7807</c:v>
                </c:pt>
                <c:pt idx="258">
                  <c:v>7899</c:v>
                </c:pt>
                <c:pt idx="259">
                  <c:v>7552</c:v>
                </c:pt>
                <c:pt idx="260">
                  <c:v>7890</c:v>
                </c:pt>
                <c:pt idx="261">
                  <c:v>7741</c:v>
                </c:pt>
                <c:pt idx="262">
                  <c:v>7671</c:v>
                </c:pt>
                <c:pt idx="263">
                  <c:v>7621</c:v>
                </c:pt>
                <c:pt idx="264">
                  <c:v>7756</c:v>
                </c:pt>
                <c:pt idx="265">
                  <c:v>7770</c:v>
                </c:pt>
                <c:pt idx="266">
                  <c:v>7806</c:v>
                </c:pt>
                <c:pt idx="267">
                  <c:v>7746</c:v>
                </c:pt>
                <c:pt idx="268">
                  <c:v>7877</c:v>
                </c:pt>
                <c:pt idx="269">
                  <c:v>7614</c:v>
                </c:pt>
                <c:pt idx="270">
                  <c:v>7760</c:v>
                </c:pt>
                <c:pt idx="271">
                  <c:v>7739</c:v>
                </c:pt>
                <c:pt idx="272">
                  <c:v>7672</c:v>
                </c:pt>
                <c:pt idx="273">
                  <c:v>7589</c:v>
                </c:pt>
                <c:pt idx="274">
                  <c:v>7690</c:v>
                </c:pt>
                <c:pt idx="275">
                  <c:v>7575</c:v>
                </c:pt>
                <c:pt idx="276">
                  <c:v>7550</c:v>
                </c:pt>
                <c:pt idx="277">
                  <c:v>7438</c:v>
                </c:pt>
                <c:pt idx="278">
                  <c:v>7362</c:v>
                </c:pt>
                <c:pt idx="279">
                  <c:v>7649</c:v>
                </c:pt>
                <c:pt idx="280">
                  <c:v>7818</c:v>
                </c:pt>
                <c:pt idx="281">
                  <c:v>7326</c:v>
                </c:pt>
                <c:pt idx="282">
                  <c:v>7371</c:v>
                </c:pt>
                <c:pt idx="283">
                  <c:v>7211</c:v>
                </c:pt>
                <c:pt idx="284">
                  <c:v>7189</c:v>
                </c:pt>
                <c:pt idx="285">
                  <c:v>6816</c:v>
                </c:pt>
                <c:pt idx="286">
                  <c:v>6741</c:v>
                </c:pt>
                <c:pt idx="287">
                  <c:v>6739</c:v>
                </c:pt>
                <c:pt idx="288">
                  <c:v>6853</c:v>
                </c:pt>
                <c:pt idx="289">
                  <c:v>6771</c:v>
                </c:pt>
                <c:pt idx="290">
                  <c:v>7249</c:v>
                </c:pt>
                <c:pt idx="291">
                  <c:v>6894</c:v>
                </c:pt>
                <c:pt idx="292">
                  <c:v>6151</c:v>
                </c:pt>
                <c:pt idx="293">
                  <c:v>6369</c:v>
                </c:pt>
                <c:pt idx="294">
                  <c:v>7303</c:v>
                </c:pt>
                <c:pt idx="295">
                  <c:v>6147</c:v>
                </c:pt>
                <c:pt idx="296">
                  <c:v>6989</c:v>
                </c:pt>
                <c:pt idx="297">
                  <c:v>5915</c:v>
                </c:pt>
                <c:pt idx="298">
                  <c:v>6835</c:v>
                </c:pt>
                <c:pt idx="299">
                  <c:v>5779</c:v>
                </c:pt>
                <c:pt idx="300">
                  <c:v>6306</c:v>
                </c:pt>
                <c:pt idx="301">
                  <c:v>5403</c:v>
                </c:pt>
                <c:pt idx="302">
                  <c:v>4864</c:v>
                </c:pt>
                <c:pt idx="303">
                  <c:v>4850</c:v>
                </c:pt>
                <c:pt idx="304">
                  <c:v>4055</c:v>
                </c:pt>
                <c:pt idx="305">
                  <c:v>3905</c:v>
                </c:pt>
                <c:pt idx="306">
                  <c:v>2250</c:v>
                </c:pt>
                <c:pt idx="307">
                  <c:v>1911</c:v>
                </c:pt>
                <c:pt idx="308">
                  <c:v>1509</c:v>
                </c:pt>
                <c:pt idx="309">
                  <c:v>1509</c:v>
                </c:pt>
                <c:pt idx="310">
                  <c:v>1622</c:v>
                </c:pt>
                <c:pt idx="311">
                  <c:v>1593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14B-4E6B-9948-E69FE84164F9}"/>
            </c:ext>
          </c:extLst>
        </c:ser>
        <c:ser>
          <c:idx val="2"/>
          <c:order val="2"/>
          <c:tx>
            <c:v>Smoothed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'MV smoothed'!$S$8:$S$324</c:f>
              <c:numCache>
                <c:formatCode>General</c:formatCode>
                <c:ptCount val="317"/>
                <c:pt idx="0">
                  <c:v>-87</c:v>
                </c:pt>
                <c:pt idx="1">
                  <c:v>-86</c:v>
                </c:pt>
                <c:pt idx="2">
                  <c:v>-85</c:v>
                </c:pt>
                <c:pt idx="3">
                  <c:v>-84</c:v>
                </c:pt>
                <c:pt idx="4">
                  <c:v>-83</c:v>
                </c:pt>
                <c:pt idx="5">
                  <c:v>-82</c:v>
                </c:pt>
                <c:pt idx="6">
                  <c:v>-81</c:v>
                </c:pt>
                <c:pt idx="7">
                  <c:v>-80</c:v>
                </c:pt>
                <c:pt idx="8">
                  <c:v>-79</c:v>
                </c:pt>
                <c:pt idx="9">
                  <c:v>-78</c:v>
                </c:pt>
                <c:pt idx="10">
                  <c:v>-77</c:v>
                </c:pt>
                <c:pt idx="11">
                  <c:v>-76</c:v>
                </c:pt>
                <c:pt idx="12">
                  <c:v>-75</c:v>
                </c:pt>
                <c:pt idx="13">
                  <c:v>-74</c:v>
                </c:pt>
                <c:pt idx="14">
                  <c:v>-73</c:v>
                </c:pt>
                <c:pt idx="15">
                  <c:v>-72</c:v>
                </c:pt>
                <c:pt idx="16">
                  <c:v>-71</c:v>
                </c:pt>
                <c:pt idx="17">
                  <c:v>-70</c:v>
                </c:pt>
                <c:pt idx="18">
                  <c:v>-69</c:v>
                </c:pt>
                <c:pt idx="19">
                  <c:v>-68</c:v>
                </c:pt>
                <c:pt idx="20">
                  <c:v>-67</c:v>
                </c:pt>
                <c:pt idx="21">
                  <c:v>-66</c:v>
                </c:pt>
                <c:pt idx="22">
                  <c:v>-65</c:v>
                </c:pt>
                <c:pt idx="23">
                  <c:v>-64</c:v>
                </c:pt>
                <c:pt idx="24">
                  <c:v>-63</c:v>
                </c:pt>
                <c:pt idx="25">
                  <c:v>-62</c:v>
                </c:pt>
                <c:pt idx="26">
                  <c:v>-61</c:v>
                </c:pt>
                <c:pt idx="27">
                  <c:v>-60</c:v>
                </c:pt>
                <c:pt idx="28">
                  <c:v>-59</c:v>
                </c:pt>
                <c:pt idx="29">
                  <c:v>-58</c:v>
                </c:pt>
                <c:pt idx="30">
                  <c:v>-57</c:v>
                </c:pt>
                <c:pt idx="31">
                  <c:v>-56</c:v>
                </c:pt>
                <c:pt idx="32">
                  <c:v>-55</c:v>
                </c:pt>
                <c:pt idx="33">
                  <c:v>-54</c:v>
                </c:pt>
                <c:pt idx="34">
                  <c:v>-53</c:v>
                </c:pt>
                <c:pt idx="35">
                  <c:v>-52</c:v>
                </c:pt>
                <c:pt idx="36">
                  <c:v>-51</c:v>
                </c:pt>
                <c:pt idx="37">
                  <c:v>-50</c:v>
                </c:pt>
                <c:pt idx="38">
                  <c:v>-49</c:v>
                </c:pt>
                <c:pt idx="39">
                  <c:v>-48</c:v>
                </c:pt>
                <c:pt idx="40">
                  <c:v>-47</c:v>
                </c:pt>
                <c:pt idx="41">
                  <c:v>-46</c:v>
                </c:pt>
                <c:pt idx="42">
                  <c:v>-45</c:v>
                </c:pt>
                <c:pt idx="43">
                  <c:v>-44</c:v>
                </c:pt>
                <c:pt idx="44">
                  <c:v>-43</c:v>
                </c:pt>
                <c:pt idx="45">
                  <c:v>-42</c:v>
                </c:pt>
                <c:pt idx="46">
                  <c:v>-41</c:v>
                </c:pt>
                <c:pt idx="47">
                  <c:v>-40</c:v>
                </c:pt>
                <c:pt idx="48">
                  <c:v>-39</c:v>
                </c:pt>
                <c:pt idx="49">
                  <c:v>-38</c:v>
                </c:pt>
                <c:pt idx="50">
                  <c:v>-37</c:v>
                </c:pt>
                <c:pt idx="51">
                  <c:v>-36</c:v>
                </c:pt>
                <c:pt idx="52">
                  <c:v>-35</c:v>
                </c:pt>
                <c:pt idx="53">
                  <c:v>-34</c:v>
                </c:pt>
                <c:pt idx="54">
                  <c:v>-33</c:v>
                </c:pt>
                <c:pt idx="55">
                  <c:v>-32</c:v>
                </c:pt>
                <c:pt idx="56">
                  <c:v>-31</c:v>
                </c:pt>
                <c:pt idx="57">
                  <c:v>-30</c:v>
                </c:pt>
                <c:pt idx="58">
                  <c:v>-29</c:v>
                </c:pt>
                <c:pt idx="59">
                  <c:v>-28</c:v>
                </c:pt>
                <c:pt idx="60">
                  <c:v>-27</c:v>
                </c:pt>
                <c:pt idx="61">
                  <c:v>-26</c:v>
                </c:pt>
                <c:pt idx="62">
                  <c:v>-25</c:v>
                </c:pt>
                <c:pt idx="63">
                  <c:v>-24</c:v>
                </c:pt>
                <c:pt idx="64">
                  <c:v>-23</c:v>
                </c:pt>
                <c:pt idx="65">
                  <c:v>-22</c:v>
                </c:pt>
                <c:pt idx="66">
                  <c:v>-21</c:v>
                </c:pt>
                <c:pt idx="67">
                  <c:v>-20</c:v>
                </c:pt>
                <c:pt idx="68">
                  <c:v>-19</c:v>
                </c:pt>
                <c:pt idx="69">
                  <c:v>-18</c:v>
                </c:pt>
                <c:pt idx="70">
                  <c:v>-17</c:v>
                </c:pt>
                <c:pt idx="71">
                  <c:v>-16</c:v>
                </c:pt>
                <c:pt idx="72">
                  <c:v>-15</c:v>
                </c:pt>
                <c:pt idx="73">
                  <c:v>-14</c:v>
                </c:pt>
                <c:pt idx="74">
                  <c:v>-13</c:v>
                </c:pt>
                <c:pt idx="75">
                  <c:v>-12</c:v>
                </c:pt>
                <c:pt idx="76">
                  <c:v>-11</c:v>
                </c:pt>
                <c:pt idx="77">
                  <c:v>-10</c:v>
                </c:pt>
                <c:pt idx="78">
                  <c:v>-9</c:v>
                </c:pt>
                <c:pt idx="79">
                  <c:v>-8</c:v>
                </c:pt>
                <c:pt idx="80">
                  <c:v>-7</c:v>
                </c:pt>
                <c:pt idx="81">
                  <c:v>-6</c:v>
                </c:pt>
                <c:pt idx="82">
                  <c:v>-5</c:v>
                </c:pt>
                <c:pt idx="83">
                  <c:v>-4</c:v>
                </c:pt>
                <c:pt idx="84">
                  <c:v>-3</c:v>
                </c:pt>
                <c:pt idx="85">
                  <c:v>-2</c:v>
                </c:pt>
                <c:pt idx="86">
                  <c:v>-1</c:v>
                </c:pt>
                <c:pt idx="87">
                  <c:v>0</c:v>
                </c:pt>
                <c:pt idx="88">
                  <c:v>1</c:v>
                </c:pt>
                <c:pt idx="89">
                  <c:v>2</c:v>
                </c:pt>
                <c:pt idx="90">
                  <c:v>3</c:v>
                </c:pt>
                <c:pt idx="91">
                  <c:v>4</c:v>
                </c:pt>
                <c:pt idx="92">
                  <c:v>5</c:v>
                </c:pt>
                <c:pt idx="93">
                  <c:v>6</c:v>
                </c:pt>
                <c:pt idx="94">
                  <c:v>7</c:v>
                </c:pt>
                <c:pt idx="95">
                  <c:v>8</c:v>
                </c:pt>
                <c:pt idx="96">
                  <c:v>9</c:v>
                </c:pt>
                <c:pt idx="97">
                  <c:v>10</c:v>
                </c:pt>
                <c:pt idx="98">
                  <c:v>11</c:v>
                </c:pt>
                <c:pt idx="99">
                  <c:v>12</c:v>
                </c:pt>
                <c:pt idx="100">
                  <c:v>13</c:v>
                </c:pt>
                <c:pt idx="101">
                  <c:v>14</c:v>
                </c:pt>
                <c:pt idx="102">
                  <c:v>15</c:v>
                </c:pt>
                <c:pt idx="103">
                  <c:v>16</c:v>
                </c:pt>
                <c:pt idx="104">
                  <c:v>17</c:v>
                </c:pt>
                <c:pt idx="105">
                  <c:v>18</c:v>
                </c:pt>
                <c:pt idx="106">
                  <c:v>19</c:v>
                </c:pt>
                <c:pt idx="107">
                  <c:v>20</c:v>
                </c:pt>
                <c:pt idx="108">
                  <c:v>21</c:v>
                </c:pt>
                <c:pt idx="109">
                  <c:v>22</c:v>
                </c:pt>
                <c:pt idx="110">
                  <c:v>23</c:v>
                </c:pt>
                <c:pt idx="111">
                  <c:v>24</c:v>
                </c:pt>
                <c:pt idx="112">
                  <c:v>25</c:v>
                </c:pt>
                <c:pt idx="113">
                  <c:v>26</c:v>
                </c:pt>
                <c:pt idx="114">
                  <c:v>27</c:v>
                </c:pt>
                <c:pt idx="115">
                  <c:v>28</c:v>
                </c:pt>
                <c:pt idx="116">
                  <c:v>29</c:v>
                </c:pt>
                <c:pt idx="117">
                  <c:v>30</c:v>
                </c:pt>
                <c:pt idx="118">
                  <c:v>31</c:v>
                </c:pt>
                <c:pt idx="119">
                  <c:v>32</c:v>
                </c:pt>
                <c:pt idx="120">
                  <c:v>33</c:v>
                </c:pt>
                <c:pt idx="121">
                  <c:v>34</c:v>
                </c:pt>
                <c:pt idx="122">
                  <c:v>35</c:v>
                </c:pt>
                <c:pt idx="123">
                  <c:v>36</c:v>
                </c:pt>
                <c:pt idx="124">
                  <c:v>37</c:v>
                </c:pt>
                <c:pt idx="125">
                  <c:v>38</c:v>
                </c:pt>
                <c:pt idx="126">
                  <c:v>39</c:v>
                </c:pt>
                <c:pt idx="127">
                  <c:v>40</c:v>
                </c:pt>
                <c:pt idx="128">
                  <c:v>41</c:v>
                </c:pt>
                <c:pt idx="129">
                  <c:v>42</c:v>
                </c:pt>
                <c:pt idx="130">
                  <c:v>43</c:v>
                </c:pt>
                <c:pt idx="131">
                  <c:v>44</c:v>
                </c:pt>
                <c:pt idx="132">
                  <c:v>45</c:v>
                </c:pt>
                <c:pt idx="133">
                  <c:v>46</c:v>
                </c:pt>
                <c:pt idx="134">
                  <c:v>47</c:v>
                </c:pt>
                <c:pt idx="135">
                  <c:v>48</c:v>
                </c:pt>
                <c:pt idx="136">
                  <c:v>49</c:v>
                </c:pt>
                <c:pt idx="137">
                  <c:v>50</c:v>
                </c:pt>
                <c:pt idx="138">
                  <c:v>51</c:v>
                </c:pt>
                <c:pt idx="139">
                  <c:v>52</c:v>
                </c:pt>
                <c:pt idx="140">
                  <c:v>53</c:v>
                </c:pt>
                <c:pt idx="141">
                  <c:v>54</c:v>
                </c:pt>
                <c:pt idx="142">
                  <c:v>55</c:v>
                </c:pt>
                <c:pt idx="143">
                  <c:v>56</c:v>
                </c:pt>
                <c:pt idx="144">
                  <c:v>57</c:v>
                </c:pt>
                <c:pt idx="145">
                  <c:v>58</c:v>
                </c:pt>
                <c:pt idx="146">
                  <c:v>59</c:v>
                </c:pt>
                <c:pt idx="147">
                  <c:v>60</c:v>
                </c:pt>
                <c:pt idx="148">
                  <c:v>61</c:v>
                </c:pt>
                <c:pt idx="149">
                  <c:v>62</c:v>
                </c:pt>
                <c:pt idx="150">
                  <c:v>63</c:v>
                </c:pt>
                <c:pt idx="151">
                  <c:v>64</c:v>
                </c:pt>
                <c:pt idx="152">
                  <c:v>65</c:v>
                </c:pt>
                <c:pt idx="153">
                  <c:v>66</c:v>
                </c:pt>
                <c:pt idx="154">
                  <c:v>67</c:v>
                </c:pt>
                <c:pt idx="155">
                  <c:v>68</c:v>
                </c:pt>
                <c:pt idx="156">
                  <c:v>69</c:v>
                </c:pt>
                <c:pt idx="157">
                  <c:v>70</c:v>
                </c:pt>
                <c:pt idx="158">
                  <c:v>71</c:v>
                </c:pt>
                <c:pt idx="159">
                  <c:v>72</c:v>
                </c:pt>
                <c:pt idx="160">
                  <c:v>73</c:v>
                </c:pt>
                <c:pt idx="161">
                  <c:v>74</c:v>
                </c:pt>
                <c:pt idx="162">
                  <c:v>75</c:v>
                </c:pt>
                <c:pt idx="163">
                  <c:v>76</c:v>
                </c:pt>
                <c:pt idx="164">
                  <c:v>77</c:v>
                </c:pt>
                <c:pt idx="165">
                  <c:v>78</c:v>
                </c:pt>
                <c:pt idx="166">
                  <c:v>79</c:v>
                </c:pt>
                <c:pt idx="167">
                  <c:v>80</c:v>
                </c:pt>
                <c:pt idx="168">
                  <c:v>81</c:v>
                </c:pt>
                <c:pt idx="169">
                  <c:v>82</c:v>
                </c:pt>
                <c:pt idx="170">
                  <c:v>83</c:v>
                </c:pt>
                <c:pt idx="171">
                  <c:v>84</c:v>
                </c:pt>
                <c:pt idx="172">
                  <c:v>85</c:v>
                </c:pt>
                <c:pt idx="173">
                  <c:v>86</c:v>
                </c:pt>
                <c:pt idx="174">
                  <c:v>87</c:v>
                </c:pt>
                <c:pt idx="175">
                  <c:v>88</c:v>
                </c:pt>
                <c:pt idx="176">
                  <c:v>89</c:v>
                </c:pt>
                <c:pt idx="177">
                  <c:v>90</c:v>
                </c:pt>
                <c:pt idx="178">
                  <c:v>91</c:v>
                </c:pt>
                <c:pt idx="179">
                  <c:v>92</c:v>
                </c:pt>
                <c:pt idx="180">
                  <c:v>93</c:v>
                </c:pt>
                <c:pt idx="181">
                  <c:v>94</c:v>
                </c:pt>
                <c:pt idx="182">
                  <c:v>95</c:v>
                </c:pt>
                <c:pt idx="183">
                  <c:v>96</c:v>
                </c:pt>
                <c:pt idx="184">
                  <c:v>97</c:v>
                </c:pt>
                <c:pt idx="185">
                  <c:v>98</c:v>
                </c:pt>
                <c:pt idx="186">
                  <c:v>99</c:v>
                </c:pt>
                <c:pt idx="187">
                  <c:v>100</c:v>
                </c:pt>
                <c:pt idx="188">
                  <c:v>101</c:v>
                </c:pt>
                <c:pt idx="189">
                  <c:v>102</c:v>
                </c:pt>
                <c:pt idx="190">
                  <c:v>103</c:v>
                </c:pt>
                <c:pt idx="191">
                  <c:v>104</c:v>
                </c:pt>
                <c:pt idx="192">
                  <c:v>105</c:v>
                </c:pt>
                <c:pt idx="193">
                  <c:v>106</c:v>
                </c:pt>
                <c:pt idx="194">
                  <c:v>107</c:v>
                </c:pt>
                <c:pt idx="195">
                  <c:v>108</c:v>
                </c:pt>
                <c:pt idx="196">
                  <c:v>109</c:v>
                </c:pt>
                <c:pt idx="197">
                  <c:v>110</c:v>
                </c:pt>
                <c:pt idx="198">
                  <c:v>111</c:v>
                </c:pt>
                <c:pt idx="199">
                  <c:v>112</c:v>
                </c:pt>
                <c:pt idx="200">
                  <c:v>113</c:v>
                </c:pt>
                <c:pt idx="201">
                  <c:v>114</c:v>
                </c:pt>
                <c:pt idx="202">
                  <c:v>115</c:v>
                </c:pt>
                <c:pt idx="203">
                  <c:v>116</c:v>
                </c:pt>
                <c:pt idx="204">
                  <c:v>117</c:v>
                </c:pt>
                <c:pt idx="205">
                  <c:v>118</c:v>
                </c:pt>
                <c:pt idx="206">
                  <c:v>119</c:v>
                </c:pt>
                <c:pt idx="207">
                  <c:v>120</c:v>
                </c:pt>
                <c:pt idx="208">
                  <c:v>121</c:v>
                </c:pt>
                <c:pt idx="209">
                  <c:v>122</c:v>
                </c:pt>
                <c:pt idx="210">
                  <c:v>123</c:v>
                </c:pt>
                <c:pt idx="211">
                  <c:v>124</c:v>
                </c:pt>
                <c:pt idx="212">
                  <c:v>125</c:v>
                </c:pt>
                <c:pt idx="213">
                  <c:v>126</c:v>
                </c:pt>
                <c:pt idx="214">
                  <c:v>127</c:v>
                </c:pt>
                <c:pt idx="215">
                  <c:v>128</c:v>
                </c:pt>
                <c:pt idx="216">
                  <c:v>129</c:v>
                </c:pt>
                <c:pt idx="217">
                  <c:v>130</c:v>
                </c:pt>
                <c:pt idx="218">
                  <c:v>131</c:v>
                </c:pt>
                <c:pt idx="219">
                  <c:v>132</c:v>
                </c:pt>
                <c:pt idx="220">
                  <c:v>133</c:v>
                </c:pt>
                <c:pt idx="221">
                  <c:v>134</c:v>
                </c:pt>
                <c:pt idx="222">
                  <c:v>135</c:v>
                </c:pt>
                <c:pt idx="223">
                  <c:v>136</c:v>
                </c:pt>
                <c:pt idx="224">
                  <c:v>137</c:v>
                </c:pt>
                <c:pt idx="225">
                  <c:v>138</c:v>
                </c:pt>
                <c:pt idx="226">
                  <c:v>139</c:v>
                </c:pt>
                <c:pt idx="227">
                  <c:v>140</c:v>
                </c:pt>
                <c:pt idx="228">
                  <c:v>141</c:v>
                </c:pt>
                <c:pt idx="229">
                  <c:v>142</c:v>
                </c:pt>
                <c:pt idx="230">
                  <c:v>143</c:v>
                </c:pt>
                <c:pt idx="231">
                  <c:v>144</c:v>
                </c:pt>
                <c:pt idx="232">
                  <c:v>145</c:v>
                </c:pt>
                <c:pt idx="233">
                  <c:v>146</c:v>
                </c:pt>
                <c:pt idx="234">
                  <c:v>147</c:v>
                </c:pt>
                <c:pt idx="235">
                  <c:v>148</c:v>
                </c:pt>
                <c:pt idx="236">
                  <c:v>149</c:v>
                </c:pt>
                <c:pt idx="237">
                  <c:v>150</c:v>
                </c:pt>
                <c:pt idx="238">
                  <c:v>151</c:v>
                </c:pt>
                <c:pt idx="239">
                  <c:v>152</c:v>
                </c:pt>
                <c:pt idx="240">
                  <c:v>153</c:v>
                </c:pt>
                <c:pt idx="241">
                  <c:v>154</c:v>
                </c:pt>
                <c:pt idx="242">
                  <c:v>155</c:v>
                </c:pt>
                <c:pt idx="243">
                  <c:v>156</c:v>
                </c:pt>
                <c:pt idx="244">
                  <c:v>157</c:v>
                </c:pt>
                <c:pt idx="245">
                  <c:v>158</c:v>
                </c:pt>
                <c:pt idx="246">
                  <c:v>159</c:v>
                </c:pt>
                <c:pt idx="247">
                  <c:v>160</c:v>
                </c:pt>
                <c:pt idx="248">
                  <c:v>161</c:v>
                </c:pt>
                <c:pt idx="249">
                  <c:v>162</c:v>
                </c:pt>
                <c:pt idx="250">
                  <c:v>163</c:v>
                </c:pt>
                <c:pt idx="251">
                  <c:v>164</c:v>
                </c:pt>
                <c:pt idx="252">
                  <c:v>165</c:v>
                </c:pt>
                <c:pt idx="253">
                  <c:v>166</c:v>
                </c:pt>
                <c:pt idx="254">
                  <c:v>167</c:v>
                </c:pt>
                <c:pt idx="255">
                  <c:v>168</c:v>
                </c:pt>
                <c:pt idx="256">
                  <c:v>169</c:v>
                </c:pt>
                <c:pt idx="257">
                  <c:v>170</c:v>
                </c:pt>
                <c:pt idx="258">
                  <c:v>171</c:v>
                </c:pt>
                <c:pt idx="259">
                  <c:v>172</c:v>
                </c:pt>
                <c:pt idx="260">
                  <c:v>173</c:v>
                </c:pt>
                <c:pt idx="261">
                  <c:v>174</c:v>
                </c:pt>
                <c:pt idx="262">
                  <c:v>175</c:v>
                </c:pt>
                <c:pt idx="263">
                  <c:v>176</c:v>
                </c:pt>
                <c:pt idx="264">
                  <c:v>177</c:v>
                </c:pt>
                <c:pt idx="265">
                  <c:v>178</c:v>
                </c:pt>
                <c:pt idx="266">
                  <c:v>179</c:v>
                </c:pt>
                <c:pt idx="267">
                  <c:v>180</c:v>
                </c:pt>
                <c:pt idx="268">
                  <c:v>181</c:v>
                </c:pt>
                <c:pt idx="269">
                  <c:v>182</c:v>
                </c:pt>
                <c:pt idx="270">
                  <c:v>183</c:v>
                </c:pt>
                <c:pt idx="271">
                  <c:v>184</c:v>
                </c:pt>
                <c:pt idx="272">
                  <c:v>185</c:v>
                </c:pt>
                <c:pt idx="273">
                  <c:v>186</c:v>
                </c:pt>
                <c:pt idx="274">
                  <c:v>187</c:v>
                </c:pt>
                <c:pt idx="275">
                  <c:v>188</c:v>
                </c:pt>
                <c:pt idx="276">
                  <c:v>189</c:v>
                </c:pt>
                <c:pt idx="277">
                  <c:v>190</c:v>
                </c:pt>
                <c:pt idx="278">
                  <c:v>191</c:v>
                </c:pt>
                <c:pt idx="279">
                  <c:v>192</c:v>
                </c:pt>
                <c:pt idx="280">
                  <c:v>193</c:v>
                </c:pt>
                <c:pt idx="281">
                  <c:v>194</c:v>
                </c:pt>
                <c:pt idx="282">
                  <c:v>195</c:v>
                </c:pt>
                <c:pt idx="283">
                  <c:v>196</c:v>
                </c:pt>
                <c:pt idx="284">
                  <c:v>197</c:v>
                </c:pt>
                <c:pt idx="285">
                  <c:v>198</c:v>
                </c:pt>
                <c:pt idx="286">
                  <c:v>199</c:v>
                </c:pt>
                <c:pt idx="287">
                  <c:v>200</c:v>
                </c:pt>
                <c:pt idx="288">
                  <c:v>201</c:v>
                </c:pt>
                <c:pt idx="289">
                  <c:v>202</c:v>
                </c:pt>
                <c:pt idx="290">
                  <c:v>203</c:v>
                </c:pt>
                <c:pt idx="291">
                  <c:v>204</c:v>
                </c:pt>
                <c:pt idx="292">
                  <c:v>205</c:v>
                </c:pt>
                <c:pt idx="293">
                  <c:v>206</c:v>
                </c:pt>
                <c:pt idx="294">
                  <c:v>207</c:v>
                </c:pt>
                <c:pt idx="295">
                  <c:v>208</c:v>
                </c:pt>
                <c:pt idx="296">
                  <c:v>209</c:v>
                </c:pt>
                <c:pt idx="297">
                  <c:v>210</c:v>
                </c:pt>
                <c:pt idx="298">
                  <c:v>211</c:v>
                </c:pt>
                <c:pt idx="299">
                  <c:v>212</c:v>
                </c:pt>
                <c:pt idx="300">
                  <c:v>213</c:v>
                </c:pt>
                <c:pt idx="301">
                  <c:v>214</c:v>
                </c:pt>
                <c:pt idx="302">
                  <c:v>215</c:v>
                </c:pt>
                <c:pt idx="303">
                  <c:v>216</c:v>
                </c:pt>
                <c:pt idx="304">
                  <c:v>217</c:v>
                </c:pt>
                <c:pt idx="305">
                  <c:v>218</c:v>
                </c:pt>
                <c:pt idx="306">
                  <c:v>219</c:v>
                </c:pt>
                <c:pt idx="307">
                  <c:v>220</c:v>
                </c:pt>
                <c:pt idx="308">
                  <c:v>221</c:v>
                </c:pt>
                <c:pt idx="309">
                  <c:v>222</c:v>
                </c:pt>
                <c:pt idx="310">
                  <c:v>223</c:v>
                </c:pt>
                <c:pt idx="311">
                  <c:v>224</c:v>
                </c:pt>
                <c:pt idx="312">
                  <c:v>225</c:v>
                </c:pt>
                <c:pt idx="313">
                  <c:v>226</c:v>
                </c:pt>
                <c:pt idx="314">
                  <c:v>227</c:v>
                </c:pt>
                <c:pt idx="315">
                  <c:v>228</c:v>
                </c:pt>
                <c:pt idx="316">
                  <c:v>229</c:v>
                </c:pt>
              </c:numCache>
            </c:numRef>
          </c:xVal>
          <c:yVal>
            <c:numRef>
              <c:f>'MV smoothed'!$T$8:$T$324</c:f>
              <c:numCache>
                <c:formatCode>General</c:formatCode>
                <c:ptCount val="317"/>
                <c:pt idx="0">
                  <c:v>1237.5999999999999</c:v>
                </c:pt>
                <c:pt idx="1">
                  <c:v>1371.1</c:v>
                </c:pt>
                <c:pt idx="2">
                  <c:v>1371.1</c:v>
                </c:pt>
                <c:pt idx="3">
                  <c:v>940.2</c:v>
                </c:pt>
                <c:pt idx="4">
                  <c:v>1175.2</c:v>
                </c:pt>
                <c:pt idx="5">
                  <c:v>1016.5</c:v>
                </c:pt>
                <c:pt idx="6">
                  <c:v>1285.8</c:v>
                </c:pt>
                <c:pt idx="7">
                  <c:v>1563.7</c:v>
                </c:pt>
                <c:pt idx="8">
                  <c:v>1823.2</c:v>
                </c:pt>
                <c:pt idx="9">
                  <c:v>2182.6999999999998</c:v>
                </c:pt>
                <c:pt idx="10">
                  <c:v>2053.6</c:v>
                </c:pt>
                <c:pt idx="11">
                  <c:v>2769</c:v>
                </c:pt>
                <c:pt idx="12">
                  <c:v>2769</c:v>
                </c:pt>
                <c:pt idx="13">
                  <c:v>3708.5</c:v>
                </c:pt>
                <c:pt idx="14">
                  <c:v>3949.2</c:v>
                </c:pt>
                <c:pt idx="15">
                  <c:v>4310.2</c:v>
                </c:pt>
                <c:pt idx="16">
                  <c:v>4535.5</c:v>
                </c:pt>
                <c:pt idx="17">
                  <c:v>4866.5</c:v>
                </c:pt>
                <c:pt idx="18">
                  <c:v>4378.6000000000004</c:v>
                </c:pt>
                <c:pt idx="19">
                  <c:v>5620.2</c:v>
                </c:pt>
                <c:pt idx="20">
                  <c:v>5735.7</c:v>
                </c:pt>
                <c:pt idx="21">
                  <c:v>6131.2</c:v>
                </c:pt>
                <c:pt idx="22">
                  <c:v>6268.5</c:v>
                </c:pt>
                <c:pt idx="23">
                  <c:v>6608.5</c:v>
                </c:pt>
                <c:pt idx="24">
                  <c:v>7983</c:v>
                </c:pt>
                <c:pt idx="25">
                  <c:v>7140.3</c:v>
                </c:pt>
                <c:pt idx="26">
                  <c:v>7406</c:v>
                </c:pt>
                <c:pt idx="27">
                  <c:v>7466.3</c:v>
                </c:pt>
                <c:pt idx="28">
                  <c:v>8618.5</c:v>
                </c:pt>
                <c:pt idx="29">
                  <c:v>8946</c:v>
                </c:pt>
                <c:pt idx="30">
                  <c:v>8926.5</c:v>
                </c:pt>
                <c:pt idx="31">
                  <c:v>8292.5</c:v>
                </c:pt>
                <c:pt idx="32">
                  <c:v>9415.5</c:v>
                </c:pt>
                <c:pt idx="33">
                  <c:v>8678.2999999999993</c:v>
                </c:pt>
                <c:pt idx="34">
                  <c:v>8828</c:v>
                </c:pt>
                <c:pt idx="35">
                  <c:v>9256.7000000000007</c:v>
                </c:pt>
                <c:pt idx="36">
                  <c:v>9118.2999999999993</c:v>
                </c:pt>
                <c:pt idx="37">
                  <c:v>9632</c:v>
                </c:pt>
                <c:pt idx="38">
                  <c:v>9466</c:v>
                </c:pt>
                <c:pt idx="39">
                  <c:v>9846</c:v>
                </c:pt>
                <c:pt idx="40">
                  <c:v>9809.2999999999993</c:v>
                </c:pt>
                <c:pt idx="41">
                  <c:v>10127.299999999999</c:v>
                </c:pt>
                <c:pt idx="42">
                  <c:v>9640.2999999999993</c:v>
                </c:pt>
                <c:pt idx="43">
                  <c:v>10144.299999999999</c:v>
                </c:pt>
                <c:pt idx="44">
                  <c:v>10481.299999999999</c:v>
                </c:pt>
                <c:pt idx="45">
                  <c:v>10479</c:v>
                </c:pt>
                <c:pt idx="46">
                  <c:v>10582.3</c:v>
                </c:pt>
                <c:pt idx="47">
                  <c:v>10469</c:v>
                </c:pt>
                <c:pt idx="48">
                  <c:v>10704.7</c:v>
                </c:pt>
                <c:pt idx="49">
                  <c:v>10878.7</c:v>
                </c:pt>
                <c:pt idx="50">
                  <c:v>10864.7</c:v>
                </c:pt>
                <c:pt idx="51">
                  <c:v>11287</c:v>
                </c:pt>
                <c:pt idx="52">
                  <c:v>11355.3</c:v>
                </c:pt>
                <c:pt idx="53">
                  <c:v>11384.3</c:v>
                </c:pt>
                <c:pt idx="54">
                  <c:v>11704</c:v>
                </c:pt>
                <c:pt idx="55">
                  <c:v>11766.7</c:v>
                </c:pt>
                <c:pt idx="56">
                  <c:v>11945.7</c:v>
                </c:pt>
                <c:pt idx="57">
                  <c:v>11896.3</c:v>
                </c:pt>
                <c:pt idx="58">
                  <c:v>12196</c:v>
                </c:pt>
                <c:pt idx="59">
                  <c:v>12356.3</c:v>
                </c:pt>
                <c:pt idx="60">
                  <c:v>12601</c:v>
                </c:pt>
                <c:pt idx="61">
                  <c:v>12778.3</c:v>
                </c:pt>
                <c:pt idx="62">
                  <c:v>12950</c:v>
                </c:pt>
                <c:pt idx="63">
                  <c:v>13069.3</c:v>
                </c:pt>
                <c:pt idx="64">
                  <c:v>13085</c:v>
                </c:pt>
                <c:pt idx="65">
                  <c:v>13219</c:v>
                </c:pt>
                <c:pt idx="66">
                  <c:v>13435.3</c:v>
                </c:pt>
                <c:pt idx="67">
                  <c:v>12971.3</c:v>
                </c:pt>
                <c:pt idx="68">
                  <c:v>13445.3</c:v>
                </c:pt>
                <c:pt idx="69">
                  <c:v>13212</c:v>
                </c:pt>
                <c:pt idx="70">
                  <c:v>13791.7</c:v>
                </c:pt>
                <c:pt idx="71">
                  <c:v>13417.3</c:v>
                </c:pt>
                <c:pt idx="72">
                  <c:v>13353.7</c:v>
                </c:pt>
                <c:pt idx="73">
                  <c:v>13196</c:v>
                </c:pt>
                <c:pt idx="74">
                  <c:v>13472.7</c:v>
                </c:pt>
                <c:pt idx="75">
                  <c:v>13141</c:v>
                </c:pt>
                <c:pt idx="76">
                  <c:v>13499</c:v>
                </c:pt>
                <c:pt idx="77">
                  <c:v>13701.3</c:v>
                </c:pt>
                <c:pt idx="78">
                  <c:v>13887</c:v>
                </c:pt>
                <c:pt idx="79">
                  <c:v>13628.3</c:v>
                </c:pt>
                <c:pt idx="80">
                  <c:v>14023.7</c:v>
                </c:pt>
                <c:pt idx="81">
                  <c:v>14053</c:v>
                </c:pt>
                <c:pt idx="82">
                  <c:v>14092.7</c:v>
                </c:pt>
                <c:pt idx="83">
                  <c:v>14207.7</c:v>
                </c:pt>
                <c:pt idx="84">
                  <c:v>14271</c:v>
                </c:pt>
                <c:pt idx="85">
                  <c:v>14362.3</c:v>
                </c:pt>
                <c:pt idx="86">
                  <c:v>14219.7</c:v>
                </c:pt>
                <c:pt idx="87">
                  <c:v>14660</c:v>
                </c:pt>
                <c:pt idx="88">
                  <c:v>13810.7</c:v>
                </c:pt>
                <c:pt idx="89">
                  <c:v>14154</c:v>
                </c:pt>
                <c:pt idx="90">
                  <c:v>14296</c:v>
                </c:pt>
                <c:pt idx="91">
                  <c:v>14221.7</c:v>
                </c:pt>
                <c:pt idx="92">
                  <c:v>14131</c:v>
                </c:pt>
                <c:pt idx="93">
                  <c:v>14282</c:v>
                </c:pt>
                <c:pt idx="94">
                  <c:v>14164.3</c:v>
                </c:pt>
                <c:pt idx="95">
                  <c:v>14119.7</c:v>
                </c:pt>
                <c:pt idx="96">
                  <c:v>14058</c:v>
                </c:pt>
                <c:pt idx="97">
                  <c:v>13928</c:v>
                </c:pt>
                <c:pt idx="98">
                  <c:v>13715.7</c:v>
                </c:pt>
                <c:pt idx="99">
                  <c:v>13883</c:v>
                </c:pt>
                <c:pt idx="100">
                  <c:v>13557</c:v>
                </c:pt>
                <c:pt idx="101">
                  <c:v>13722.7</c:v>
                </c:pt>
                <c:pt idx="102">
                  <c:v>13586.3</c:v>
                </c:pt>
                <c:pt idx="103">
                  <c:v>13963</c:v>
                </c:pt>
                <c:pt idx="104">
                  <c:v>14057.3</c:v>
                </c:pt>
                <c:pt idx="105">
                  <c:v>13749.7</c:v>
                </c:pt>
                <c:pt idx="106">
                  <c:v>13659.7</c:v>
                </c:pt>
                <c:pt idx="107">
                  <c:v>13825.7</c:v>
                </c:pt>
                <c:pt idx="108">
                  <c:v>13844</c:v>
                </c:pt>
                <c:pt idx="109">
                  <c:v>13644.7</c:v>
                </c:pt>
                <c:pt idx="110">
                  <c:v>13642.7</c:v>
                </c:pt>
                <c:pt idx="111">
                  <c:v>13646.7</c:v>
                </c:pt>
                <c:pt idx="112">
                  <c:v>13470.3</c:v>
                </c:pt>
                <c:pt idx="113">
                  <c:v>13503.7</c:v>
                </c:pt>
                <c:pt idx="114">
                  <c:v>13146.3</c:v>
                </c:pt>
                <c:pt idx="115">
                  <c:v>13457.7</c:v>
                </c:pt>
                <c:pt idx="116">
                  <c:v>13061.3</c:v>
                </c:pt>
                <c:pt idx="117">
                  <c:v>13083</c:v>
                </c:pt>
                <c:pt idx="118">
                  <c:v>13109.3</c:v>
                </c:pt>
                <c:pt idx="119">
                  <c:v>12785.3</c:v>
                </c:pt>
                <c:pt idx="120">
                  <c:v>12335.3</c:v>
                </c:pt>
                <c:pt idx="121">
                  <c:v>12792.7</c:v>
                </c:pt>
                <c:pt idx="122">
                  <c:v>12736</c:v>
                </c:pt>
                <c:pt idx="123">
                  <c:v>13259.3</c:v>
                </c:pt>
                <c:pt idx="124">
                  <c:v>12976.3</c:v>
                </c:pt>
                <c:pt idx="125">
                  <c:v>12970.3</c:v>
                </c:pt>
                <c:pt idx="126">
                  <c:v>12916.3</c:v>
                </c:pt>
                <c:pt idx="127">
                  <c:v>12712</c:v>
                </c:pt>
                <c:pt idx="128">
                  <c:v>12801</c:v>
                </c:pt>
                <c:pt idx="129">
                  <c:v>12631.7</c:v>
                </c:pt>
                <c:pt idx="130">
                  <c:v>12310.7</c:v>
                </c:pt>
                <c:pt idx="131">
                  <c:v>12329.7</c:v>
                </c:pt>
                <c:pt idx="132">
                  <c:v>12512.7</c:v>
                </c:pt>
                <c:pt idx="133">
                  <c:v>12364.7</c:v>
                </c:pt>
                <c:pt idx="134">
                  <c:v>12038.7</c:v>
                </c:pt>
                <c:pt idx="135">
                  <c:v>12074</c:v>
                </c:pt>
                <c:pt idx="136">
                  <c:v>12444</c:v>
                </c:pt>
                <c:pt idx="137">
                  <c:v>11845.5</c:v>
                </c:pt>
                <c:pt idx="138">
                  <c:v>12096</c:v>
                </c:pt>
                <c:pt idx="139">
                  <c:v>11998.7</c:v>
                </c:pt>
                <c:pt idx="140">
                  <c:v>12140</c:v>
                </c:pt>
                <c:pt idx="141">
                  <c:v>12050.3</c:v>
                </c:pt>
                <c:pt idx="142">
                  <c:v>12217.7</c:v>
                </c:pt>
                <c:pt idx="143">
                  <c:v>12336.7</c:v>
                </c:pt>
                <c:pt idx="144">
                  <c:v>12025.3</c:v>
                </c:pt>
                <c:pt idx="145">
                  <c:v>12253.7</c:v>
                </c:pt>
                <c:pt idx="146">
                  <c:v>12006.3</c:v>
                </c:pt>
                <c:pt idx="147">
                  <c:v>11855.3</c:v>
                </c:pt>
                <c:pt idx="148">
                  <c:v>11763</c:v>
                </c:pt>
                <c:pt idx="149">
                  <c:v>11797</c:v>
                </c:pt>
                <c:pt idx="150">
                  <c:v>11885.7</c:v>
                </c:pt>
                <c:pt idx="151">
                  <c:v>11929</c:v>
                </c:pt>
                <c:pt idx="152">
                  <c:v>12124.7</c:v>
                </c:pt>
                <c:pt idx="153">
                  <c:v>11997.7</c:v>
                </c:pt>
                <c:pt idx="154">
                  <c:v>12037.7</c:v>
                </c:pt>
                <c:pt idx="155">
                  <c:v>12446.7</c:v>
                </c:pt>
                <c:pt idx="156">
                  <c:v>11762.3</c:v>
                </c:pt>
                <c:pt idx="157">
                  <c:v>11942.7</c:v>
                </c:pt>
                <c:pt idx="158">
                  <c:v>12010</c:v>
                </c:pt>
                <c:pt idx="159">
                  <c:v>11491.7</c:v>
                </c:pt>
                <c:pt idx="160">
                  <c:v>11729.3</c:v>
                </c:pt>
                <c:pt idx="161">
                  <c:v>11733.3</c:v>
                </c:pt>
                <c:pt idx="162">
                  <c:v>12029.7</c:v>
                </c:pt>
                <c:pt idx="163">
                  <c:v>11707</c:v>
                </c:pt>
                <c:pt idx="164">
                  <c:v>11968</c:v>
                </c:pt>
                <c:pt idx="165">
                  <c:v>11987.7</c:v>
                </c:pt>
                <c:pt idx="166">
                  <c:v>11656</c:v>
                </c:pt>
                <c:pt idx="167">
                  <c:v>12048.7</c:v>
                </c:pt>
                <c:pt idx="168">
                  <c:v>11578</c:v>
                </c:pt>
                <c:pt idx="169">
                  <c:v>11872.3</c:v>
                </c:pt>
                <c:pt idx="170">
                  <c:v>11794.7</c:v>
                </c:pt>
                <c:pt idx="171">
                  <c:v>11667.3</c:v>
                </c:pt>
                <c:pt idx="172">
                  <c:v>11508</c:v>
                </c:pt>
                <c:pt idx="173">
                  <c:v>11597.7</c:v>
                </c:pt>
                <c:pt idx="174">
                  <c:v>11172</c:v>
                </c:pt>
                <c:pt idx="175">
                  <c:v>11161</c:v>
                </c:pt>
                <c:pt idx="176">
                  <c:v>10634.3</c:v>
                </c:pt>
                <c:pt idx="177">
                  <c:v>11467</c:v>
                </c:pt>
                <c:pt idx="178">
                  <c:v>10773</c:v>
                </c:pt>
                <c:pt idx="179">
                  <c:v>10803.7</c:v>
                </c:pt>
                <c:pt idx="180">
                  <c:v>10531.3</c:v>
                </c:pt>
                <c:pt idx="181">
                  <c:v>10784.7</c:v>
                </c:pt>
                <c:pt idx="182">
                  <c:v>10756</c:v>
                </c:pt>
                <c:pt idx="183">
                  <c:v>10710.7</c:v>
                </c:pt>
                <c:pt idx="184">
                  <c:v>10646.3</c:v>
                </c:pt>
                <c:pt idx="185">
                  <c:v>10562</c:v>
                </c:pt>
                <c:pt idx="186">
                  <c:v>10442.700000000001</c:v>
                </c:pt>
                <c:pt idx="187">
                  <c:v>10536.3</c:v>
                </c:pt>
                <c:pt idx="188">
                  <c:v>10635.3</c:v>
                </c:pt>
                <c:pt idx="189">
                  <c:v>10464.700000000001</c:v>
                </c:pt>
                <c:pt idx="190">
                  <c:v>10182.700000000001</c:v>
                </c:pt>
                <c:pt idx="191">
                  <c:v>10141.299999999999</c:v>
                </c:pt>
                <c:pt idx="192">
                  <c:v>9952.2999999999993</c:v>
                </c:pt>
                <c:pt idx="193">
                  <c:v>9643</c:v>
                </c:pt>
                <c:pt idx="194">
                  <c:v>9868</c:v>
                </c:pt>
                <c:pt idx="195">
                  <c:v>9721.2999999999993</c:v>
                </c:pt>
                <c:pt idx="196">
                  <c:v>10088.299999999999</c:v>
                </c:pt>
                <c:pt idx="197">
                  <c:v>9773</c:v>
                </c:pt>
                <c:pt idx="198">
                  <c:v>9572.2999999999993</c:v>
                </c:pt>
                <c:pt idx="199">
                  <c:v>9612.2999999999993</c:v>
                </c:pt>
                <c:pt idx="200">
                  <c:v>9556.7000000000007</c:v>
                </c:pt>
                <c:pt idx="201">
                  <c:v>9102</c:v>
                </c:pt>
                <c:pt idx="202">
                  <c:v>9113.7000000000007</c:v>
                </c:pt>
                <c:pt idx="203">
                  <c:v>9253.2999999999993</c:v>
                </c:pt>
                <c:pt idx="204">
                  <c:v>9156.7000000000007</c:v>
                </c:pt>
                <c:pt idx="205">
                  <c:v>9312.7000000000007</c:v>
                </c:pt>
                <c:pt idx="206">
                  <c:v>9441.2999999999993</c:v>
                </c:pt>
                <c:pt idx="207">
                  <c:v>9366</c:v>
                </c:pt>
                <c:pt idx="208">
                  <c:v>9256.2999999999993</c:v>
                </c:pt>
                <c:pt idx="209">
                  <c:v>8986.7000000000007</c:v>
                </c:pt>
                <c:pt idx="210">
                  <c:v>9016.7000000000007</c:v>
                </c:pt>
                <c:pt idx="211">
                  <c:v>9100</c:v>
                </c:pt>
                <c:pt idx="212">
                  <c:v>8895</c:v>
                </c:pt>
                <c:pt idx="213">
                  <c:v>8651.2999999999993</c:v>
                </c:pt>
                <c:pt idx="214">
                  <c:v>8491.2999999999993</c:v>
                </c:pt>
                <c:pt idx="215">
                  <c:v>8636.2999999999993</c:v>
                </c:pt>
                <c:pt idx="216">
                  <c:v>8828.2999999999993</c:v>
                </c:pt>
                <c:pt idx="217">
                  <c:v>8876</c:v>
                </c:pt>
                <c:pt idx="218">
                  <c:v>8945.2999999999993</c:v>
                </c:pt>
                <c:pt idx="219">
                  <c:v>8961.2999999999993</c:v>
                </c:pt>
                <c:pt idx="220">
                  <c:v>9029.2999999999993</c:v>
                </c:pt>
                <c:pt idx="221">
                  <c:v>8696.2999999999993</c:v>
                </c:pt>
                <c:pt idx="222">
                  <c:v>8545.7000000000007</c:v>
                </c:pt>
                <c:pt idx="223">
                  <c:v>8291.7000000000007</c:v>
                </c:pt>
                <c:pt idx="224">
                  <c:v>8118.3</c:v>
                </c:pt>
                <c:pt idx="225">
                  <c:v>8175.7</c:v>
                </c:pt>
                <c:pt idx="226">
                  <c:v>8303.2999999999993</c:v>
                </c:pt>
                <c:pt idx="227">
                  <c:v>8174</c:v>
                </c:pt>
                <c:pt idx="228">
                  <c:v>8083</c:v>
                </c:pt>
                <c:pt idx="229">
                  <c:v>8188.3</c:v>
                </c:pt>
                <c:pt idx="230">
                  <c:v>8094</c:v>
                </c:pt>
                <c:pt idx="231">
                  <c:v>8064</c:v>
                </c:pt>
                <c:pt idx="232">
                  <c:v>7897.3</c:v>
                </c:pt>
                <c:pt idx="233">
                  <c:v>8005</c:v>
                </c:pt>
                <c:pt idx="234">
                  <c:v>7863</c:v>
                </c:pt>
                <c:pt idx="235">
                  <c:v>7981</c:v>
                </c:pt>
                <c:pt idx="236">
                  <c:v>7877.7</c:v>
                </c:pt>
                <c:pt idx="237">
                  <c:v>7860.7</c:v>
                </c:pt>
                <c:pt idx="238">
                  <c:v>7659.3</c:v>
                </c:pt>
                <c:pt idx="239">
                  <c:v>7956</c:v>
                </c:pt>
                <c:pt idx="240">
                  <c:v>7711.3</c:v>
                </c:pt>
                <c:pt idx="241">
                  <c:v>7786.3</c:v>
                </c:pt>
                <c:pt idx="242">
                  <c:v>7882</c:v>
                </c:pt>
                <c:pt idx="243">
                  <c:v>7617.3</c:v>
                </c:pt>
                <c:pt idx="244">
                  <c:v>7778.7</c:v>
                </c:pt>
                <c:pt idx="245">
                  <c:v>7715.3</c:v>
                </c:pt>
                <c:pt idx="246">
                  <c:v>7737.7</c:v>
                </c:pt>
                <c:pt idx="247">
                  <c:v>7659.7</c:v>
                </c:pt>
                <c:pt idx="248">
                  <c:v>7648.5</c:v>
                </c:pt>
                <c:pt idx="249">
                  <c:v>7615.2</c:v>
                </c:pt>
                <c:pt idx="250">
                  <c:v>7221</c:v>
                </c:pt>
                <c:pt idx="251">
                  <c:v>7442</c:v>
                </c:pt>
                <c:pt idx="252">
                  <c:v>7376.7</c:v>
                </c:pt>
                <c:pt idx="253">
                  <c:v>7627.3</c:v>
                </c:pt>
                <c:pt idx="254">
                  <c:v>7723</c:v>
                </c:pt>
                <c:pt idx="255">
                  <c:v>7704</c:v>
                </c:pt>
                <c:pt idx="256">
                  <c:v>7631</c:v>
                </c:pt>
                <c:pt idx="257">
                  <c:v>7725.3</c:v>
                </c:pt>
                <c:pt idx="258">
                  <c:v>7853.3</c:v>
                </c:pt>
                <c:pt idx="259">
                  <c:v>7923</c:v>
                </c:pt>
                <c:pt idx="260">
                  <c:v>7738</c:v>
                </c:pt>
                <c:pt idx="261">
                  <c:v>7975.7</c:v>
                </c:pt>
                <c:pt idx="262">
                  <c:v>7702.7</c:v>
                </c:pt>
                <c:pt idx="263">
                  <c:v>7694.3</c:v>
                </c:pt>
                <c:pt idx="264">
                  <c:v>7630.3</c:v>
                </c:pt>
                <c:pt idx="265">
                  <c:v>7736.3</c:v>
                </c:pt>
                <c:pt idx="266">
                  <c:v>7780.3</c:v>
                </c:pt>
                <c:pt idx="267">
                  <c:v>7798.3</c:v>
                </c:pt>
                <c:pt idx="268">
                  <c:v>7774</c:v>
                </c:pt>
                <c:pt idx="269">
                  <c:v>7822</c:v>
                </c:pt>
                <c:pt idx="270">
                  <c:v>7607.7</c:v>
                </c:pt>
                <c:pt idx="271">
                  <c:v>7817.3</c:v>
                </c:pt>
                <c:pt idx="272">
                  <c:v>7665.3</c:v>
                </c:pt>
                <c:pt idx="273">
                  <c:v>7686.7</c:v>
                </c:pt>
                <c:pt idx="274">
                  <c:v>7635.7</c:v>
                </c:pt>
                <c:pt idx="275">
                  <c:v>7572</c:v>
                </c:pt>
                <c:pt idx="276">
                  <c:v>7593.3</c:v>
                </c:pt>
                <c:pt idx="277">
                  <c:v>7591.7</c:v>
                </c:pt>
                <c:pt idx="278">
                  <c:v>7401.3</c:v>
                </c:pt>
                <c:pt idx="279">
                  <c:v>7346.3</c:v>
                </c:pt>
                <c:pt idx="280">
                  <c:v>7494</c:v>
                </c:pt>
                <c:pt idx="281">
                  <c:v>7625</c:v>
                </c:pt>
                <c:pt idx="282">
                  <c:v>7220.3</c:v>
                </c:pt>
                <c:pt idx="283">
                  <c:v>7275.3</c:v>
                </c:pt>
                <c:pt idx="284">
                  <c:v>7266.7</c:v>
                </c:pt>
                <c:pt idx="285">
                  <c:v>7292.3</c:v>
                </c:pt>
                <c:pt idx="286">
                  <c:v>6705.3</c:v>
                </c:pt>
                <c:pt idx="287">
                  <c:v>6662.7</c:v>
                </c:pt>
                <c:pt idx="288">
                  <c:v>6578.7</c:v>
                </c:pt>
                <c:pt idx="289">
                  <c:v>6641.7</c:v>
                </c:pt>
                <c:pt idx="290">
                  <c:v>6777.3</c:v>
                </c:pt>
                <c:pt idx="291">
                  <c:v>6663.2</c:v>
                </c:pt>
                <c:pt idx="292">
                  <c:v>7020.3</c:v>
                </c:pt>
                <c:pt idx="293">
                  <c:v>6238</c:v>
                </c:pt>
                <c:pt idx="294">
                  <c:v>6426.3</c:v>
                </c:pt>
                <c:pt idx="295">
                  <c:v>7255</c:v>
                </c:pt>
                <c:pt idx="296">
                  <c:v>5947.7</c:v>
                </c:pt>
                <c:pt idx="297">
                  <c:v>6861</c:v>
                </c:pt>
                <c:pt idx="298">
                  <c:v>5459.3</c:v>
                </c:pt>
                <c:pt idx="299">
                  <c:v>6193.2</c:v>
                </c:pt>
                <c:pt idx="300">
                  <c:v>5323.2</c:v>
                </c:pt>
                <c:pt idx="301">
                  <c:v>5501.5</c:v>
                </c:pt>
                <c:pt idx="302">
                  <c:v>4266</c:v>
                </c:pt>
                <c:pt idx="303">
                  <c:v>3340</c:v>
                </c:pt>
                <c:pt idx="304">
                  <c:v>4590.1000000000004</c:v>
                </c:pt>
                <c:pt idx="305">
                  <c:v>3854.6</c:v>
                </c:pt>
                <c:pt idx="306">
                  <c:v>3668.6</c:v>
                </c:pt>
                <c:pt idx="307">
                  <c:v>1910.1</c:v>
                </c:pt>
                <c:pt idx="308">
                  <c:v>1910.1</c:v>
                </c:pt>
                <c:pt idx="309">
                  <c:v>1529.1</c:v>
                </c:pt>
                <c:pt idx="310">
                  <c:v>1529.1</c:v>
                </c:pt>
                <c:pt idx="311">
                  <c:v>1641.6</c:v>
                </c:pt>
                <c:pt idx="312">
                  <c:v>1613.1</c:v>
                </c:pt>
                <c:pt idx="313">
                  <c:v>1613.1</c:v>
                </c:pt>
                <c:pt idx="314">
                  <c:v>1228.5999999999999</c:v>
                </c:pt>
                <c:pt idx="315">
                  <c:v>1228.5999999999999</c:v>
                </c:pt>
                <c:pt idx="316">
                  <c:v>820.6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630-4D76-97C2-B9747758E2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31943520"/>
        <c:axId val="1931943936"/>
      </c:scatterChart>
      <c:valAx>
        <c:axId val="19319435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31943936"/>
        <c:crosses val="autoZero"/>
        <c:crossBetween val="midCat"/>
      </c:valAx>
      <c:valAx>
        <c:axId val="1931943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3194352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Yield comparison by day from index (1 July)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Baseline by day from index (1 July)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Alignment!$C$4:$C$320</c:f>
              <c:numCache>
                <c:formatCode>General</c:formatCode>
                <c:ptCount val="317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32</c:v>
                </c:pt>
                <c:pt idx="13">
                  <c:v>33</c:v>
                </c:pt>
                <c:pt idx="14">
                  <c:v>34</c:v>
                </c:pt>
                <c:pt idx="15">
                  <c:v>35</c:v>
                </c:pt>
                <c:pt idx="16">
                  <c:v>36</c:v>
                </c:pt>
                <c:pt idx="17">
                  <c:v>37</c:v>
                </c:pt>
                <c:pt idx="18">
                  <c:v>38</c:v>
                </c:pt>
                <c:pt idx="19">
                  <c:v>39</c:v>
                </c:pt>
                <c:pt idx="20">
                  <c:v>40</c:v>
                </c:pt>
                <c:pt idx="21">
                  <c:v>41</c:v>
                </c:pt>
                <c:pt idx="22">
                  <c:v>42</c:v>
                </c:pt>
                <c:pt idx="23">
                  <c:v>43</c:v>
                </c:pt>
                <c:pt idx="24">
                  <c:v>44</c:v>
                </c:pt>
                <c:pt idx="25">
                  <c:v>45</c:v>
                </c:pt>
                <c:pt idx="26">
                  <c:v>46</c:v>
                </c:pt>
                <c:pt idx="27">
                  <c:v>47</c:v>
                </c:pt>
                <c:pt idx="28">
                  <c:v>48</c:v>
                </c:pt>
                <c:pt idx="29">
                  <c:v>49</c:v>
                </c:pt>
                <c:pt idx="30">
                  <c:v>50</c:v>
                </c:pt>
                <c:pt idx="31">
                  <c:v>51</c:v>
                </c:pt>
                <c:pt idx="32">
                  <c:v>52</c:v>
                </c:pt>
                <c:pt idx="33">
                  <c:v>53</c:v>
                </c:pt>
                <c:pt idx="34">
                  <c:v>54</c:v>
                </c:pt>
                <c:pt idx="35">
                  <c:v>55</c:v>
                </c:pt>
                <c:pt idx="36">
                  <c:v>56</c:v>
                </c:pt>
                <c:pt idx="37">
                  <c:v>57</c:v>
                </c:pt>
                <c:pt idx="38">
                  <c:v>58</c:v>
                </c:pt>
                <c:pt idx="39">
                  <c:v>59</c:v>
                </c:pt>
                <c:pt idx="40">
                  <c:v>60</c:v>
                </c:pt>
                <c:pt idx="41">
                  <c:v>61</c:v>
                </c:pt>
                <c:pt idx="42">
                  <c:v>62</c:v>
                </c:pt>
                <c:pt idx="43">
                  <c:v>63</c:v>
                </c:pt>
                <c:pt idx="44">
                  <c:v>64</c:v>
                </c:pt>
                <c:pt idx="45">
                  <c:v>65</c:v>
                </c:pt>
                <c:pt idx="46">
                  <c:v>66</c:v>
                </c:pt>
                <c:pt idx="47">
                  <c:v>67</c:v>
                </c:pt>
                <c:pt idx="48">
                  <c:v>68</c:v>
                </c:pt>
                <c:pt idx="49">
                  <c:v>69</c:v>
                </c:pt>
                <c:pt idx="50">
                  <c:v>70</c:v>
                </c:pt>
                <c:pt idx="51">
                  <c:v>71</c:v>
                </c:pt>
                <c:pt idx="52">
                  <c:v>72</c:v>
                </c:pt>
                <c:pt idx="53">
                  <c:v>73</c:v>
                </c:pt>
                <c:pt idx="54">
                  <c:v>74</c:v>
                </c:pt>
                <c:pt idx="55">
                  <c:v>75</c:v>
                </c:pt>
                <c:pt idx="56">
                  <c:v>76</c:v>
                </c:pt>
                <c:pt idx="57">
                  <c:v>77</c:v>
                </c:pt>
                <c:pt idx="58">
                  <c:v>78</c:v>
                </c:pt>
                <c:pt idx="59">
                  <c:v>79</c:v>
                </c:pt>
                <c:pt idx="60">
                  <c:v>80</c:v>
                </c:pt>
                <c:pt idx="61">
                  <c:v>81</c:v>
                </c:pt>
                <c:pt idx="62">
                  <c:v>82</c:v>
                </c:pt>
                <c:pt idx="63">
                  <c:v>83</c:v>
                </c:pt>
                <c:pt idx="64">
                  <c:v>84</c:v>
                </c:pt>
                <c:pt idx="65">
                  <c:v>85</c:v>
                </c:pt>
                <c:pt idx="66">
                  <c:v>86</c:v>
                </c:pt>
                <c:pt idx="67">
                  <c:v>87</c:v>
                </c:pt>
                <c:pt idx="68">
                  <c:v>88</c:v>
                </c:pt>
                <c:pt idx="69">
                  <c:v>89</c:v>
                </c:pt>
                <c:pt idx="70">
                  <c:v>90</c:v>
                </c:pt>
                <c:pt idx="71">
                  <c:v>91</c:v>
                </c:pt>
                <c:pt idx="72">
                  <c:v>92</c:v>
                </c:pt>
                <c:pt idx="73">
                  <c:v>93</c:v>
                </c:pt>
                <c:pt idx="74">
                  <c:v>94</c:v>
                </c:pt>
                <c:pt idx="75">
                  <c:v>95</c:v>
                </c:pt>
                <c:pt idx="76">
                  <c:v>96</c:v>
                </c:pt>
                <c:pt idx="77">
                  <c:v>97</c:v>
                </c:pt>
                <c:pt idx="78">
                  <c:v>98</c:v>
                </c:pt>
                <c:pt idx="79">
                  <c:v>99</c:v>
                </c:pt>
                <c:pt idx="80">
                  <c:v>100</c:v>
                </c:pt>
                <c:pt idx="81">
                  <c:v>101</c:v>
                </c:pt>
                <c:pt idx="82">
                  <c:v>102</c:v>
                </c:pt>
                <c:pt idx="83">
                  <c:v>103</c:v>
                </c:pt>
                <c:pt idx="84">
                  <c:v>104</c:v>
                </c:pt>
                <c:pt idx="85">
                  <c:v>105</c:v>
                </c:pt>
                <c:pt idx="86">
                  <c:v>106</c:v>
                </c:pt>
                <c:pt idx="87">
                  <c:v>107</c:v>
                </c:pt>
                <c:pt idx="88">
                  <c:v>108</c:v>
                </c:pt>
                <c:pt idx="89">
                  <c:v>109</c:v>
                </c:pt>
                <c:pt idx="90">
                  <c:v>110</c:v>
                </c:pt>
                <c:pt idx="91">
                  <c:v>111</c:v>
                </c:pt>
                <c:pt idx="92">
                  <c:v>112</c:v>
                </c:pt>
                <c:pt idx="93">
                  <c:v>113</c:v>
                </c:pt>
                <c:pt idx="94">
                  <c:v>114</c:v>
                </c:pt>
                <c:pt idx="95">
                  <c:v>115</c:v>
                </c:pt>
                <c:pt idx="96">
                  <c:v>116</c:v>
                </c:pt>
                <c:pt idx="97">
                  <c:v>117</c:v>
                </c:pt>
                <c:pt idx="98">
                  <c:v>118</c:v>
                </c:pt>
                <c:pt idx="99">
                  <c:v>119</c:v>
                </c:pt>
                <c:pt idx="100">
                  <c:v>120</c:v>
                </c:pt>
                <c:pt idx="101">
                  <c:v>121</c:v>
                </c:pt>
                <c:pt idx="102">
                  <c:v>122</c:v>
                </c:pt>
                <c:pt idx="103">
                  <c:v>123</c:v>
                </c:pt>
                <c:pt idx="104">
                  <c:v>124</c:v>
                </c:pt>
                <c:pt idx="105">
                  <c:v>125</c:v>
                </c:pt>
                <c:pt idx="106">
                  <c:v>126</c:v>
                </c:pt>
                <c:pt idx="107">
                  <c:v>127</c:v>
                </c:pt>
                <c:pt idx="108">
                  <c:v>128</c:v>
                </c:pt>
                <c:pt idx="109">
                  <c:v>129</c:v>
                </c:pt>
                <c:pt idx="110">
                  <c:v>130</c:v>
                </c:pt>
                <c:pt idx="111">
                  <c:v>131</c:v>
                </c:pt>
                <c:pt idx="112">
                  <c:v>132</c:v>
                </c:pt>
                <c:pt idx="113">
                  <c:v>133</c:v>
                </c:pt>
                <c:pt idx="114">
                  <c:v>134</c:v>
                </c:pt>
                <c:pt idx="115">
                  <c:v>135</c:v>
                </c:pt>
                <c:pt idx="116">
                  <c:v>136</c:v>
                </c:pt>
                <c:pt idx="117">
                  <c:v>137</c:v>
                </c:pt>
                <c:pt idx="118">
                  <c:v>138</c:v>
                </c:pt>
                <c:pt idx="119">
                  <c:v>139</c:v>
                </c:pt>
                <c:pt idx="120">
                  <c:v>140</c:v>
                </c:pt>
                <c:pt idx="121">
                  <c:v>141</c:v>
                </c:pt>
                <c:pt idx="122">
                  <c:v>142</c:v>
                </c:pt>
                <c:pt idx="123">
                  <c:v>143</c:v>
                </c:pt>
                <c:pt idx="124">
                  <c:v>144</c:v>
                </c:pt>
                <c:pt idx="125">
                  <c:v>145</c:v>
                </c:pt>
                <c:pt idx="126">
                  <c:v>146</c:v>
                </c:pt>
                <c:pt idx="127">
                  <c:v>147</c:v>
                </c:pt>
                <c:pt idx="128">
                  <c:v>148</c:v>
                </c:pt>
                <c:pt idx="129">
                  <c:v>149</c:v>
                </c:pt>
                <c:pt idx="130">
                  <c:v>150</c:v>
                </c:pt>
                <c:pt idx="131">
                  <c:v>151</c:v>
                </c:pt>
                <c:pt idx="132">
                  <c:v>152</c:v>
                </c:pt>
                <c:pt idx="133">
                  <c:v>153</c:v>
                </c:pt>
                <c:pt idx="134">
                  <c:v>154</c:v>
                </c:pt>
                <c:pt idx="135">
                  <c:v>155</c:v>
                </c:pt>
                <c:pt idx="136">
                  <c:v>156</c:v>
                </c:pt>
                <c:pt idx="137">
                  <c:v>157</c:v>
                </c:pt>
                <c:pt idx="138">
                  <c:v>158</c:v>
                </c:pt>
                <c:pt idx="139">
                  <c:v>159</c:v>
                </c:pt>
                <c:pt idx="140">
                  <c:v>160</c:v>
                </c:pt>
                <c:pt idx="141">
                  <c:v>161</c:v>
                </c:pt>
                <c:pt idx="142">
                  <c:v>162</c:v>
                </c:pt>
                <c:pt idx="143">
                  <c:v>163</c:v>
                </c:pt>
                <c:pt idx="144">
                  <c:v>164</c:v>
                </c:pt>
                <c:pt idx="145">
                  <c:v>165</c:v>
                </c:pt>
                <c:pt idx="146">
                  <c:v>166</c:v>
                </c:pt>
                <c:pt idx="147">
                  <c:v>167</c:v>
                </c:pt>
                <c:pt idx="148">
                  <c:v>168</c:v>
                </c:pt>
                <c:pt idx="149">
                  <c:v>169</c:v>
                </c:pt>
                <c:pt idx="150">
                  <c:v>170</c:v>
                </c:pt>
                <c:pt idx="151">
                  <c:v>171</c:v>
                </c:pt>
                <c:pt idx="152">
                  <c:v>172</c:v>
                </c:pt>
                <c:pt idx="153">
                  <c:v>173</c:v>
                </c:pt>
                <c:pt idx="154">
                  <c:v>174</c:v>
                </c:pt>
                <c:pt idx="155">
                  <c:v>175</c:v>
                </c:pt>
                <c:pt idx="156">
                  <c:v>176</c:v>
                </c:pt>
                <c:pt idx="157">
                  <c:v>177</c:v>
                </c:pt>
                <c:pt idx="158">
                  <c:v>178</c:v>
                </c:pt>
                <c:pt idx="159">
                  <c:v>179</c:v>
                </c:pt>
                <c:pt idx="160">
                  <c:v>180</c:v>
                </c:pt>
                <c:pt idx="161">
                  <c:v>181</c:v>
                </c:pt>
                <c:pt idx="162">
                  <c:v>182</c:v>
                </c:pt>
                <c:pt idx="163">
                  <c:v>183</c:v>
                </c:pt>
                <c:pt idx="164">
                  <c:v>184</c:v>
                </c:pt>
                <c:pt idx="165">
                  <c:v>185</c:v>
                </c:pt>
                <c:pt idx="166">
                  <c:v>186</c:v>
                </c:pt>
                <c:pt idx="167">
                  <c:v>187</c:v>
                </c:pt>
                <c:pt idx="168">
                  <c:v>188</c:v>
                </c:pt>
                <c:pt idx="169">
                  <c:v>189</c:v>
                </c:pt>
                <c:pt idx="170">
                  <c:v>190</c:v>
                </c:pt>
                <c:pt idx="171">
                  <c:v>191</c:v>
                </c:pt>
                <c:pt idx="172">
                  <c:v>192</c:v>
                </c:pt>
                <c:pt idx="173">
                  <c:v>193</c:v>
                </c:pt>
                <c:pt idx="174">
                  <c:v>194</c:v>
                </c:pt>
                <c:pt idx="175">
                  <c:v>195</c:v>
                </c:pt>
                <c:pt idx="176">
                  <c:v>196</c:v>
                </c:pt>
                <c:pt idx="177">
                  <c:v>197</c:v>
                </c:pt>
                <c:pt idx="178">
                  <c:v>198</c:v>
                </c:pt>
                <c:pt idx="179">
                  <c:v>199</c:v>
                </c:pt>
                <c:pt idx="180">
                  <c:v>200</c:v>
                </c:pt>
                <c:pt idx="181">
                  <c:v>201</c:v>
                </c:pt>
                <c:pt idx="182">
                  <c:v>202</c:v>
                </c:pt>
                <c:pt idx="183">
                  <c:v>203</c:v>
                </c:pt>
                <c:pt idx="184">
                  <c:v>204</c:v>
                </c:pt>
                <c:pt idx="185">
                  <c:v>205</c:v>
                </c:pt>
                <c:pt idx="186">
                  <c:v>206</c:v>
                </c:pt>
                <c:pt idx="187">
                  <c:v>207</c:v>
                </c:pt>
                <c:pt idx="188">
                  <c:v>208</c:v>
                </c:pt>
                <c:pt idx="189">
                  <c:v>209</c:v>
                </c:pt>
                <c:pt idx="190">
                  <c:v>210</c:v>
                </c:pt>
                <c:pt idx="191">
                  <c:v>211</c:v>
                </c:pt>
                <c:pt idx="192">
                  <c:v>212</c:v>
                </c:pt>
                <c:pt idx="193">
                  <c:v>213</c:v>
                </c:pt>
                <c:pt idx="194">
                  <c:v>214</c:v>
                </c:pt>
                <c:pt idx="195">
                  <c:v>215</c:v>
                </c:pt>
                <c:pt idx="196">
                  <c:v>216</c:v>
                </c:pt>
                <c:pt idx="197">
                  <c:v>217</c:v>
                </c:pt>
                <c:pt idx="198">
                  <c:v>218</c:v>
                </c:pt>
                <c:pt idx="199">
                  <c:v>219</c:v>
                </c:pt>
                <c:pt idx="200">
                  <c:v>220</c:v>
                </c:pt>
                <c:pt idx="201">
                  <c:v>221</c:v>
                </c:pt>
                <c:pt idx="202">
                  <c:v>222</c:v>
                </c:pt>
                <c:pt idx="203">
                  <c:v>223</c:v>
                </c:pt>
                <c:pt idx="204">
                  <c:v>224</c:v>
                </c:pt>
                <c:pt idx="205">
                  <c:v>225</c:v>
                </c:pt>
                <c:pt idx="206">
                  <c:v>226</c:v>
                </c:pt>
                <c:pt idx="207">
                  <c:v>227</c:v>
                </c:pt>
                <c:pt idx="208">
                  <c:v>228</c:v>
                </c:pt>
                <c:pt idx="209">
                  <c:v>229</c:v>
                </c:pt>
                <c:pt idx="210">
                  <c:v>230</c:v>
                </c:pt>
                <c:pt idx="211">
                  <c:v>231</c:v>
                </c:pt>
                <c:pt idx="212">
                  <c:v>232</c:v>
                </c:pt>
                <c:pt idx="213">
                  <c:v>233</c:v>
                </c:pt>
                <c:pt idx="214">
                  <c:v>234</c:v>
                </c:pt>
                <c:pt idx="215">
                  <c:v>235</c:v>
                </c:pt>
                <c:pt idx="216">
                  <c:v>236</c:v>
                </c:pt>
                <c:pt idx="217">
                  <c:v>237</c:v>
                </c:pt>
                <c:pt idx="218">
                  <c:v>238</c:v>
                </c:pt>
                <c:pt idx="219">
                  <c:v>239</c:v>
                </c:pt>
                <c:pt idx="220">
                  <c:v>240</c:v>
                </c:pt>
                <c:pt idx="221">
                  <c:v>241</c:v>
                </c:pt>
                <c:pt idx="222">
                  <c:v>242</c:v>
                </c:pt>
                <c:pt idx="223">
                  <c:v>243</c:v>
                </c:pt>
                <c:pt idx="224">
                  <c:v>244</c:v>
                </c:pt>
                <c:pt idx="225">
                  <c:v>245</c:v>
                </c:pt>
                <c:pt idx="226">
                  <c:v>246</c:v>
                </c:pt>
                <c:pt idx="227">
                  <c:v>247</c:v>
                </c:pt>
                <c:pt idx="228">
                  <c:v>248</c:v>
                </c:pt>
                <c:pt idx="229">
                  <c:v>249</c:v>
                </c:pt>
                <c:pt idx="230">
                  <c:v>250</c:v>
                </c:pt>
                <c:pt idx="231">
                  <c:v>251</c:v>
                </c:pt>
                <c:pt idx="232">
                  <c:v>252</c:v>
                </c:pt>
                <c:pt idx="233">
                  <c:v>253</c:v>
                </c:pt>
                <c:pt idx="234">
                  <c:v>254</c:v>
                </c:pt>
                <c:pt idx="235">
                  <c:v>255</c:v>
                </c:pt>
                <c:pt idx="236">
                  <c:v>256</c:v>
                </c:pt>
                <c:pt idx="237">
                  <c:v>257</c:v>
                </c:pt>
                <c:pt idx="238">
                  <c:v>258</c:v>
                </c:pt>
                <c:pt idx="239">
                  <c:v>259</c:v>
                </c:pt>
                <c:pt idx="240">
                  <c:v>260</c:v>
                </c:pt>
                <c:pt idx="241">
                  <c:v>261</c:v>
                </c:pt>
                <c:pt idx="242">
                  <c:v>262</c:v>
                </c:pt>
                <c:pt idx="243">
                  <c:v>263</c:v>
                </c:pt>
                <c:pt idx="244">
                  <c:v>264</c:v>
                </c:pt>
                <c:pt idx="245">
                  <c:v>265</c:v>
                </c:pt>
                <c:pt idx="246">
                  <c:v>266</c:v>
                </c:pt>
                <c:pt idx="247">
                  <c:v>267</c:v>
                </c:pt>
                <c:pt idx="248">
                  <c:v>268</c:v>
                </c:pt>
                <c:pt idx="249">
                  <c:v>269</c:v>
                </c:pt>
                <c:pt idx="250">
                  <c:v>270</c:v>
                </c:pt>
                <c:pt idx="251">
                  <c:v>271</c:v>
                </c:pt>
                <c:pt idx="252">
                  <c:v>272</c:v>
                </c:pt>
                <c:pt idx="253">
                  <c:v>273</c:v>
                </c:pt>
                <c:pt idx="254">
                  <c:v>274</c:v>
                </c:pt>
                <c:pt idx="255">
                  <c:v>275</c:v>
                </c:pt>
                <c:pt idx="256">
                  <c:v>276</c:v>
                </c:pt>
                <c:pt idx="257">
                  <c:v>277</c:v>
                </c:pt>
                <c:pt idx="258">
                  <c:v>278</c:v>
                </c:pt>
                <c:pt idx="259">
                  <c:v>279</c:v>
                </c:pt>
                <c:pt idx="260">
                  <c:v>280</c:v>
                </c:pt>
                <c:pt idx="261">
                  <c:v>281</c:v>
                </c:pt>
                <c:pt idx="262">
                  <c:v>282</c:v>
                </c:pt>
                <c:pt idx="263">
                  <c:v>283</c:v>
                </c:pt>
                <c:pt idx="264">
                  <c:v>284</c:v>
                </c:pt>
                <c:pt idx="265">
                  <c:v>285</c:v>
                </c:pt>
                <c:pt idx="266">
                  <c:v>286</c:v>
                </c:pt>
                <c:pt idx="267">
                  <c:v>287</c:v>
                </c:pt>
                <c:pt idx="268">
                  <c:v>288</c:v>
                </c:pt>
                <c:pt idx="269">
                  <c:v>289</c:v>
                </c:pt>
                <c:pt idx="270">
                  <c:v>290</c:v>
                </c:pt>
                <c:pt idx="271">
                  <c:v>291</c:v>
                </c:pt>
                <c:pt idx="272">
                  <c:v>292</c:v>
                </c:pt>
                <c:pt idx="273">
                  <c:v>293</c:v>
                </c:pt>
                <c:pt idx="274">
                  <c:v>294</c:v>
                </c:pt>
                <c:pt idx="275">
                  <c:v>295</c:v>
                </c:pt>
                <c:pt idx="276">
                  <c:v>296</c:v>
                </c:pt>
                <c:pt idx="277">
                  <c:v>297</c:v>
                </c:pt>
                <c:pt idx="278">
                  <c:v>298</c:v>
                </c:pt>
                <c:pt idx="279">
                  <c:v>299</c:v>
                </c:pt>
                <c:pt idx="280">
                  <c:v>300</c:v>
                </c:pt>
                <c:pt idx="281">
                  <c:v>301</c:v>
                </c:pt>
                <c:pt idx="282">
                  <c:v>302</c:v>
                </c:pt>
                <c:pt idx="283">
                  <c:v>303</c:v>
                </c:pt>
                <c:pt idx="284">
                  <c:v>304</c:v>
                </c:pt>
                <c:pt idx="285">
                  <c:v>305</c:v>
                </c:pt>
                <c:pt idx="286">
                  <c:v>306</c:v>
                </c:pt>
                <c:pt idx="287">
                  <c:v>307</c:v>
                </c:pt>
                <c:pt idx="288">
                  <c:v>308</c:v>
                </c:pt>
                <c:pt idx="289">
                  <c:v>309</c:v>
                </c:pt>
                <c:pt idx="290">
                  <c:v>310</c:v>
                </c:pt>
                <c:pt idx="291">
                  <c:v>311</c:v>
                </c:pt>
                <c:pt idx="292">
                  <c:v>312</c:v>
                </c:pt>
                <c:pt idx="293">
                  <c:v>313</c:v>
                </c:pt>
                <c:pt idx="294">
                  <c:v>314</c:v>
                </c:pt>
                <c:pt idx="295">
                  <c:v>315</c:v>
                </c:pt>
                <c:pt idx="296">
                  <c:v>316</c:v>
                </c:pt>
                <c:pt idx="297">
                  <c:v>317</c:v>
                </c:pt>
                <c:pt idx="298">
                  <c:v>318</c:v>
                </c:pt>
                <c:pt idx="299">
                  <c:v>319</c:v>
                </c:pt>
                <c:pt idx="300">
                  <c:v>320</c:v>
                </c:pt>
                <c:pt idx="301">
                  <c:v>321</c:v>
                </c:pt>
                <c:pt idx="302">
                  <c:v>322</c:v>
                </c:pt>
                <c:pt idx="303">
                  <c:v>323</c:v>
                </c:pt>
                <c:pt idx="304">
                  <c:v>324</c:v>
                </c:pt>
                <c:pt idx="305">
                  <c:v>325</c:v>
                </c:pt>
                <c:pt idx="306">
                  <c:v>326</c:v>
                </c:pt>
                <c:pt idx="307">
                  <c:v>327</c:v>
                </c:pt>
                <c:pt idx="308">
                  <c:v>328</c:v>
                </c:pt>
                <c:pt idx="309">
                  <c:v>329</c:v>
                </c:pt>
                <c:pt idx="310">
                  <c:v>330</c:v>
                </c:pt>
                <c:pt idx="311">
                  <c:v>331</c:v>
                </c:pt>
                <c:pt idx="312">
                  <c:v>332</c:v>
                </c:pt>
                <c:pt idx="313">
                  <c:v>333</c:v>
                </c:pt>
                <c:pt idx="314">
                  <c:v>334</c:v>
                </c:pt>
                <c:pt idx="315">
                  <c:v>335</c:v>
                </c:pt>
                <c:pt idx="316">
                  <c:v>336</c:v>
                </c:pt>
              </c:numCache>
            </c:numRef>
          </c:xVal>
          <c:yVal>
            <c:numRef>
              <c:f>Alignment!$D$4:$D$320</c:f>
              <c:numCache>
                <c:formatCode>General</c:formatCode>
                <c:ptCount val="317"/>
                <c:pt idx="0">
                  <c:v>1258</c:v>
                </c:pt>
                <c:pt idx="1">
                  <c:v>1392</c:v>
                </c:pt>
                <c:pt idx="2">
                  <c:v>1392</c:v>
                </c:pt>
                <c:pt idx="3">
                  <c:v>1517</c:v>
                </c:pt>
                <c:pt idx="4">
                  <c:v>1517</c:v>
                </c:pt>
                <c:pt idx="5">
                  <c:v>1098</c:v>
                </c:pt>
                <c:pt idx="6">
                  <c:v>1098</c:v>
                </c:pt>
                <c:pt idx="7">
                  <c:v>1138</c:v>
                </c:pt>
                <c:pt idx="8">
                  <c:v>1294</c:v>
                </c:pt>
                <c:pt idx="9">
                  <c:v>1654</c:v>
                </c:pt>
                <c:pt idx="10">
                  <c:v>1923</c:v>
                </c:pt>
                <c:pt idx="11">
                  <c:v>2340</c:v>
                </c:pt>
                <c:pt idx="12">
                  <c:v>2599</c:v>
                </c:pt>
                <c:pt idx="13">
                  <c:v>3041</c:v>
                </c:pt>
                <c:pt idx="14">
                  <c:v>3740</c:v>
                </c:pt>
                <c:pt idx="15">
                  <c:v>3571</c:v>
                </c:pt>
                <c:pt idx="16">
                  <c:v>3571</c:v>
                </c:pt>
                <c:pt idx="17">
                  <c:v>4400</c:v>
                </c:pt>
                <c:pt idx="18">
                  <c:v>4641</c:v>
                </c:pt>
                <c:pt idx="19">
                  <c:v>5160</c:v>
                </c:pt>
                <c:pt idx="20">
                  <c:v>5385</c:v>
                </c:pt>
                <c:pt idx="21">
                  <c:v>5780</c:v>
                </c:pt>
                <c:pt idx="22">
                  <c:v>6014</c:v>
                </c:pt>
                <c:pt idx="23">
                  <c:v>6306</c:v>
                </c:pt>
                <c:pt idx="24">
                  <c:v>6567</c:v>
                </c:pt>
                <c:pt idx="25">
                  <c:v>6792</c:v>
                </c:pt>
                <c:pt idx="26">
                  <c:v>7121</c:v>
                </c:pt>
                <c:pt idx="27">
                  <c:v>7135</c:v>
                </c:pt>
                <c:pt idx="28">
                  <c:v>7464</c:v>
                </c:pt>
                <c:pt idx="29">
                  <c:v>7457</c:v>
                </c:pt>
                <c:pt idx="30">
                  <c:v>7536</c:v>
                </c:pt>
                <c:pt idx="31">
                  <c:v>7978</c:v>
                </c:pt>
                <c:pt idx="32">
                  <c:v>8204</c:v>
                </c:pt>
                <c:pt idx="33">
                  <c:v>8559</c:v>
                </c:pt>
                <c:pt idx="34">
                  <c:v>8653</c:v>
                </c:pt>
                <c:pt idx="35">
                  <c:v>9010</c:v>
                </c:pt>
                <c:pt idx="36">
                  <c:v>8967</c:v>
                </c:pt>
                <c:pt idx="37">
                  <c:v>9242</c:v>
                </c:pt>
                <c:pt idx="38">
                  <c:v>9150</c:v>
                </c:pt>
                <c:pt idx="39">
                  <c:v>9539</c:v>
                </c:pt>
                <c:pt idx="40">
                  <c:v>9480</c:v>
                </c:pt>
                <c:pt idx="41">
                  <c:v>9921</c:v>
                </c:pt>
                <c:pt idx="42">
                  <c:v>10053</c:v>
                </c:pt>
                <c:pt idx="43">
                  <c:v>10085</c:v>
                </c:pt>
                <c:pt idx="44">
                  <c:v>10384</c:v>
                </c:pt>
                <c:pt idx="45">
                  <c:v>10475</c:v>
                </c:pt>
                <c:pt idx="46">
                  <c:v>9748</c:v>
                </c:pt>
                <c:pt idx="47">
                  <c:v>10400</c:v>
                </c:pt>
                <c:pt idx="48">
                  <c:v>10582</c:v>
                </c:pt>
                <c:pt idx="49">
                  <c:v>10747</c:v>
                </c:pt>
                <c:pt idx="50">
                  <c:v>11016</c:v>
                </c:pt>
                <c:pt idx="51">
                  <c:v>11190</c:v>
                </c:pt>
                <c:pt idx="52">
                  <c:v>11171</c:v>
                </c:pt>
                <c:pt idx="53">
                  <c:v>11252</c:v>
                </c:pt>
                <c:pt idx="54">
                  <c:v>11443</c:v>
                </c:pt>
                <c:pt idx="55">
                  <c:v>11478</c:v>
                </c:pt>
                <c:pt idx="56">
                  <c:v>11747</c:v>
                </c:pt>
                <c:pt idx="57">
                  <c:v>11606</c:v>
                </c:pt>
                <c:pt idx="58">
                  <c:v>11810</c:v>
                </c:pt>
                <c:pt idx="59">
                  <c:v>12148</c:v>
                </c:pt>
                <c:pt idx="60">
                  <c:v>12292</c:v>
                </c:pt>
                <c:pt idx="61">
                  <c:v>12539</c:v>
                </c:pt>
                <c:pt idx="62">
                  <c:v>12644</c:v>
                </c:pt>
                <c:pt idx="63">
                  <c:v>12781</c:v>
                </c:pt>
                <c:pt idx="64">
                  <c:v>13083</c:v>
                </c:pt>
                <c:pt idx="65">
                  <c:v>13105</c:v>
                </c:pt>
                <c:pt idx="66">
                  <c:v>13500</c:v>
                </c:pt>
                <c:pt idx="67">
                  <c:v>13428</c:v>
                </c:pt>
                <c:pt idx="68">
                  <c:v>13337</c:v>
                </c:pt>
                <c:pt idx="69">
                  <c:v>13261</c:v>
                </c:pt>
                <c:pt idx="70">
                  <c:v>13348</c:v>
                </c:pt>
                <c:pt idx="71">
                  <c:v>13341</c:v>
                </c:pt>
                <c:pt idx="72">
                  <c:v>13456</c:v>
                </c:pt>
                <c:pt idx="73">
                  <c:v>13239</c:v>
                </c:pt>
                <c:pt idx="74">
                  <c:v>13465</c:v>
                </c:pt>
                <c:pt idx="75">
                  <c:v>13337</c:v>
                </c:pt>
                <c:pt idx="76">
                  <c:v>13454</c:v>
                </c:pt>
                <c:pt idx="77">
                  <c:v>13629</c:v>
                </c:pt>
                <c:pt idx="78">
                  <c:v>13803</c:v>
                </c:pt>
                <c:pt idx="79">
                  <c:v>13791</c:v>
                </c:pt>
                <c:pt idx="80">
                  <c:v>13952</c:v>
                </c:pt>
                <c:pt idx="81">
                  <c:v>14092</c:v>
                </c:pt>
                <c:pt idx="82">
                  <c:v>14014</c:v>
                </c:pt>
                <c:pt idx="83">
                  <c:v>14161</c:v>
                </c:pt>
                <c:pt idx="84">
                  <c:v>14184</c:v>
                </c:pt>
                <c:pt idx="85">
                  <c:v>14303</c:v>
                </c:pt>
                <c:pt idx="86">
                  <c:v>14471</c:v>
                </c:pt>
                <c:pt idx="87">
                  <c:v>14495</c:v>
                </c:pt>
                <c:pt idx="88">
                  <c:v>14267</c:v>
                </c:pt>
                <c:pt idx="89">
                  <c:v>14321</c:v>
                </c:pt>
                <c:pt idx="90">
                  <c:v>14035</c:v>
                </c:pt>
                <c:pt idx="91">
                  <c:v>14284</c:v>
                </c:pt>
                <c:pt idx="92">
                  <c:v>14141</c:v>
                </c:pt>
                <c:pt idx="93">
                  <c:v>14150</c:v>
                </c:pt>
                <c:pt idx="94">
                  <c:v>14193</c:v>
                </c:pt>
                <c:pt idx="95">
                  <c:v>14174</c:v>
                </c:pt>
                <c:pt idx="96">
                  <c:v>13913</c:v>
                </c:pt>
                <c:pt idx="97">
                  <c:v>13883</c:v>
                </c:pt>
                <c:pt idx="98">
                  <c:v>13799</c:v>
                </c:pt>
                <c:pt idx="99">
                  <c:v>14158</c:v>
                </c:pt>
                <c:pt idx="100">
                  <c:v>13891</c:v>
                </c:pt>
                <c:pt idx="101">
                  <c:v>13872</c:v>
                </c:pt>
                <c:pt idx="102">
                  <c:v>13729</c:v>
                </c:pt>
                <c:pt idx="103">
                  <c:v>13674</c:v>
                </c:pt>
                <c:pt idx="104">
                  <c:v>13832</c:v>
                </c:pt>
                <c:pt idx="105">
                  <c:v>13674</c:v>
                </c:pt>
                <c:pt idx="106">
                  <c:v>13552</c:v>
                </c:pt>
                <c:pt idx="107">
                  <c:v>13986</c:v>
                </c:pt>
                <c:pt idx="108">
                  <c:v>13905</c:v>
                </c:pt>
                <c:pt idx="109">
                  <c:v>13833</c:v>
                </c:pt>
                <c:pt idx="110">
                  <c:v>13772</c:v>
                </c:pt>
                <c:pt idx="111">
                  <c:v>13644</c:v>
                </c:pt>
                <c:pt idx="112">
                  <c:v>13452</c:v>
                </c:pt>
                <c:pt idx="113">
                  <c:v>13434</c:v>
                </c:pt>
                <c:pt idx="114">
                  <c:v>13160</c:v>
                </c:pt>
                <c:pt idx="115">
                  <c:v>13595</c:v>
                </c:pt>
                <c:pt idx="116">
                  <c:v>13318</c:v>
                </c:pt>
                <c:pt idx="117">
                  <c:v>13150</c:v>
                </c:pt>
                <c:pt idx="118">
                  <c:v>13306</c:v>
                </c:pt>
                <c:pt idx="119">
                  <c:v>12973</c:v>
                </c:pt>
                <c:pt idx="120">
                  <c:v>12603</c:v>
                </c:pt>
                <c:pt idx="121">
                  <c:v>12905</c:v>
                </c:pt>
                <c:pt idx="122">
                  <c:v>12690</c:v>
                </c:pt>
                <c:pt idx="123">
                  <c:v>12993</c:v>
                </c:pt>
                <c:pt idx="124">
                  <c:v>12600</c:v>
                </c:pt>
                <c:pt idx="125">
                  <c:v>12742</c:v>
                </c:pt>
                <c:pt idx="126">
                  <c:v>12928</c:v>
                </c:pt>
                <c:pt idx="127">
                  <c:v>12816</c:v>
                </c:pt>
                <c:pt idx="128">
                  <c:v>12857</c:v>
                </c:pt>
                <c:pt idx="129">
                  <c:v>12862</c:v>
                </c:pt>
                <c:pt idx="130">
                  <c:v>12584</c:v>
                </c:pt>
                <c:pt idx="131">
                  <c:v>12422</c:v>
                </c:pt>
                <c:pt idx="132">
                  <c:v>12659</c:v>
                </c:pt>
                <c:pt idx="133">
                  <c:v>12435</c:v>
                </c:pt>
                <c:pt idx="134">
                  <c:v>11950</c:v>
                </c:pt>
                <c:pt idx="135">
                  <c:v>12243</c:v>
                </c:pt>
                <c:pt idx="136">
                  <c:v>12455</c:v>
                </c:pt>
                <c:pt idx="137">
                  <c:v>11503</c:v>
                </c:pt>
                <c:pt idx="138">
                  <c:v>11905</c:v>
                </c:pt>
                <c:pt idx="139">
                  <c:v>11990</c:v>
                </c:pt>
                <c:pt idx="140">
                  <c:v>12152</c:v>
                </c:pt>
                <c:pt idx="141">
                  <c:v>12048</c:v>
                </c:pt>
                <c:pt idx="142">
                  <c:v>12317</c:v>
                </c:pt>
                <c:pt idx="143">
                  <c:v>12290</c:v>
                </c:pt>
                <c:pt idx="144">
                  <c:v>12107</c:v>
                </c:pt>
                <c:pt idx="145">
                  <c:v>12311</c:v>
                </c:pt>
                <c:pt idx="146">
                  <c:v>12007</c:v>
                </c:pt>
                <c:pt idx="147">
                  <c:v>11935</c:v>
                </c:pt>
                <c:pt idx="148">
                  <c:v>11752</c:v>
                </c:pt>
                <c:pt idx="149">
                  <c:v>11838</c:v>
                </c:pt>
                <c:pt idx="150">
                  <c:v>11973</c:v>
                </c:pt>
                <c:pt idx="151">
                  <c:v>11953</c:v>
                </c:pt>
                <c:pt idx="152">
                  <c:v>12157</c:v>
                </c:pt>
                <c:pt idx="153">
                  <c:v>11923</c:v>
                </c:pt>
                <c:pt idx="154">
                  <c:v>12163</c:v>
                </c:pt>
                <c:pt idx="155">
                  <c:v>12209</c:v>
                </c:pt>
                <c:pt idx="156">
                  <c:v>11822</c:v>
                </c:pt>
                <c:pt idx="157">
                  <c:v>12089</c:v>
                </c:pt>
                <c:pt idx="158">
                  <c:v>12077</c:v>
                </c:pt>
                <c:pt idx="159">
                  <c:v>11910</c:v>
                </c:pt>
                <c:pt idx="160">
                  <c:v>11768</c:v>
                </c:pt>
                <c:pt idx="161">
                  <c:v>11626</c:v>
                </c:pt>
                <c:pt idx="162">
                  <c:v>11902</c:v>
                </c:pt>
                <c:pt idx="163">
                  <c:v>11591</c:v>
                </c:pt>
                <c:pt idx="164">
                  <c:v>11963</c:v>
                </c:pt>
                <c:pt idx="165">
                  <c:v>12160</c:v>
                </c:pt>
                <c:pt idx="166">
                  <c:v>11795</c:v>
                </c:pt>
                <c:pt idx="167">
                  <c:v>11896</c:v>
                </c:pt>
                <c:pt idx="168">
                  <c:v>11407</c:v>
                </c:pt>
                <c:pt idx="169">
                  <c:v>11771</c:v>
                </c:pt>
                <c:pt idx="170">
                  <c:v>11698</c:v>
                </c:pt>
                <c:pt idx="171">
                  <c:v>11763</c:v>
                </c:pt>
                <c:pt idx="172">
                  <c:v>11708</c:v>
                </c:pt>
                <c:pt idx="173">
                  <c:v>11689</c:v>
                </c:pt>
                <c:pt idx="174">
                  <c:v>11408</c:v>
                </c:pt>
                <c:pt idx="175">
                  <c:v>11528</c:v>
                </c:pt>
                <c:pt idx="176">
                  <c:v>11395</c:v>
                </c:pt>
                <c:pt idx="177">
                  <c:v>11199</c:v>
                </c:pt>
                <c:pt idx="178">
                  <c:v>11034</c:v>
                </c:pt>
                <c:pt idx="179">
                  <c:v>10901</c:v>
                </c:pt>
                <c:pt idx="180">
                  <c:v>10256</c:v>
                </c:pt>
                <c:pt idx="181">
                  <c:v>11128</c:v>
                </c:pt>
                <c:pt idx="182">
                  <c:v>10861</c:v>
                </c:pt>
                <c:pt idx="183">
                  <c:v>11021</c:v>
                </c:pt>
                <c:pt idx="184">
                  <c:v>10923</c:v>
                </c:pt>
                <c:pt idx="185">
                  <c:v>10733</c:v>
                </c:pt>
                <c:pt idx="186">
                  <c:v>10786</c:v>
                </c:pt>
                <c:pt idx="187">
                  <c:v>10633</c:v>
                </c:pt>
                <c:pt idx="188">
                  <c:v>10742</c:v>
                </c:pt>
                <c:pt idx="189">
                  <c:v>10636</c:v>
                </c:pt>
                <c:pt idx="190">
                  <c:v>10210</c:v>
                </c:pt>
                <c:pt idx="191">
                  <c:v>10252</c:v>
                </c:pt>
                <c:pt idx="192">
                  <c:v>10085</c:v>
                </c:pt>
                <c:pt idx="193">
                  <c:v>9729</c:v>
                </c:pt>
                <c:pt idx="194">
                  <c:v>9929</c:v>
                </c:pt>
                <c:pt idx="195">
                  <c:v>9858</c:v>
                </c:pt>
                <c:pt idx="196">
                  <c:v>9994</c:v>
                </c:pt>
                <c:pt idx="197">
                  <c:v>9857</c:v>
                </c:pt>
                <c:pt idx="198">
                  <c:v>9703</c:v>
                </c:pt>
                <c:pt idx="199">
                  <c:v>9775</c:v>
                </c:pt>
                <c:pt idx="200">
                  <c:v>9744</c:v>
                </c:pt>
                <c:pt idx="201">
                  <c:v>9356</c:v>
                </c:pt>
                <c:pt idx="202">
                  <c:v>9426</c:v>
                </c:pt>
                <c:pt idx="203">
                  <c:v>9416</c:v>
                </c:pt>
                <c:pt idx="204">
                  <c:v>9337</c:v>
                </c:pt>
                <c:pt idx="205">
                  <c:v>9238</c:v>
                </c:pt>
                <c:pt idx="206">
                  <c:v>9126</c:v>
                </c:pt>
                <c:pt idx="207">
                  <c:v>9243</c:v>
                </c:pt>
                <c:pt idx="208">
                  <c:v>9259</c:v>
                </c:pt>
                <c:pt idx="209">
                  <c:v>9084</c:v>
                </c:pt>
                <c:pt idx="210">
                  <c:v>9317</c:v>
                </c:pt>
                <c:pt idx="211">
                  <c:v>9322</c:v>
                </c:pt>
                <c:pt idx="212">
                  <c:v>9111</c:v>
                </c:pt>
                <c:pt idx="213">
                  <c:v>8736</c:v>
                </c:pt>
                <c:pt idx="214">
                  <c:v>8601</c:v>
                </c:pt>
                <c:pt idx="215">
                  <c:v>8722</c:v>
                </c:pt>
                <c:pt idx="216">
                  <c:v>8881</c:v>
                </c:pt>
                <c:pt idx="217">
                  <c:v>8800</c:v>
                </c:pt>
                <c:pt idx="218">
                  <c:v>8826</c:v>
                </c:pt>
                <c:pt idx="219">
                  <c:v>8752</c:v>
                </c:pt>
                <c:pt idx="220">
                  <c:v>8914</c:v>
                </c:pt>
                <c:pt idx="221">
                  <c:v>8705</c:v>
                </c:pt>
                <c:pt idx="222">
                  <c:v>8561</c:v>
                </c:pt>
                <c:pt idx="223">
                  <c:v>8493</c:v>
                </c:pt>
                <c:pt idx="224">
                  <c:v>8188</c:v>
                </c:pt>
                <c:pt idx="225">
                  <c:v>8245</c:v>
                </c:pt>
                <c:pt idx="226">
                  <c:v>8355</c:v>
                </c:pt>
                <c:pt idx="227">
                  <c:v>8109</c:v>
                </c:pt>
                <c:pt idx="228">
                  <c:v>8109</c:v>
                </c:pt>
                <c:pt idx="229">
                  <c:v>8224</c:v>
                </c:pt>
                <c:pt idx="230">
                  <c:v>8166</c:v>
                </c:pt>
                <c:pt idx="231">
                  <c:v>8117</c:v>
                </c:pt>
                <c:pt idx="232">
                  <c:v>7892</c:v>
                </c:pt>
                <c:pt idx="233">
                  <c:v>8136</c:v>
                </c:pt>
                <c:pt idx="234">
                  <c:v>8035</c:v>
                </c:pt>
                <c:pt idx="235">
                  <c:v>8048</c:v>
                </c:pt>
                <c:pt idx="236">
                  <c:v>7981</c:v>
                </c:pt>
                <c:pt idx="237">
                  <c:v>7885</c:v>
                </c:pt>
                <c:pt idx="238">
                  <c:v>7689</c:v>
                </c:pt>
                <c:pt idx="239">
                  <c:v>7987</c:v>
                </c:pt>
                <c:pt idx="240">
                  <c:v>7899</c:v>
                </c:pt>
                <c:pt idx="241">
                  <c:v>7859</c:v>
                </c:pt>
                <c:pt idx="242">
                  <c:v>7866</c:v>
                </c:pt>
                <c:pt idx="243">
                  <c:v>7728</c:v>
                </c:pt>
                <c:pt idx="244">
                  <c:v>7723</c:v>
                </c:pt>
                <c:pt idx="245">
                  <c:v>7743</c:v>
                </c:pt>
                <c:pt idx="246">
                  <c:v>7685</c:v>
                </c:pt>
                <c:pt idx="247">
                  <c:v>7610</c:v>
                </c:pt>
                <c:pt idx="248">
                  <c:v>7559</c:v>
                </c:pt>
                <c:pt idx="249">
                  <c:v>7546</c:v>
                </c:pt>
                <c:pt idx="250">
                  <c:v>7312</c:v>
                </c:pt>
                <c:pt idx="251">
                  <c:v>7533</c:v>
                </c:pt>
                <c:pt idx="252">
                  <c:v>7302</c:v>
                </c:pt>
                <c:pt idx="253">
                  <c:v>7553</c:v>
                </c:pt>
                <c:pt idx="254">
                  <c:v>7439</c:v>
                </c:pt>
                <c:pt idx="255">
                  <c:v>7420</c:v>
                </c:pt>
                <c:pt idx="256">
                  <c:v>7611</c:v>
                </c:pt>
                <c:pt idx="257">
                  <c:v>7552</c:v>
                </c:pt>
                <c:pt idx="258">
                  <c:v>7807</c:v>
                </c:pt>
                <c:pt idx="259">
                  <c:v>7899</c:v>
                </c:pt>
                <c:pt idx="260">
                  <c:v>7552</c:v>
                </c:pt>
                <c:pt idx="261">
                  <c:v>7890</c:v>
                </c:pt>
                <c:pt idx="262">
                  <c:v>7741</c:v>
                </c:pt>
                <c:pt idx="263">
                  <c:v>7671</c:v>
                </c:pt>
                <c:pt idx="264">
                  <c:v>7621</c:v>
                </c:pt>
                <c:pt idx="265">
                  <c:v>7756</c:v>
                </c:pt>
                <c:pt idx="266">
                  <c:v>7770</c:v>
                </c:pt>
                <c:pt idx="267">
                  <c:v>7806</c:v>
                </c:pt>
                <c:pt idx="268">
                  <c:v>7746</c:v>
                </c:pt>
                <c:pt idx="269">
                  <c:v>7877</c:v>
                </c:pt>
                <c:pt idx="270">
                  <c:v>7614</c:v>
                </c:pt>
                <c:pt idx="271">
                  <c:v>7760</c:v>
                </c:pt>
                <c:pt idx="272">
                  <c:v>7739</c:v>
                </c:pt>
                <c:pt idx="273">
                  <c:v>7672</c:v>
                </c:pt>
                <c:pt idx="274">
                  <c:v>7589</c:v>
                </c:pt>
                <c:pt idx="275">
                  <c:v>7690</c:v>
                </c:pt>
                <c:pt idx="276">
                  <c:v>7575</c:v>
                </c:pt>
                <c:pt idx="277">
                  <c:v>7550</c:v>
                </c:pt>
                <c:pt idx="278">
                  <c:v>7438</c:v>
                </c:pt>
                <c:pt idx="279">
                  <c:v>7362</c:v>
                </c:pt>
                <c:pt idx="280">
                  <c:v>7649</c:v>
                </c:pt>
                <c:pt idx="281">
                  <c:v>7818</c:v>
                </c:pt>
                <c:pt idx="282">
                  <c:v>7326</c:v>
                </c:pt>
                <c:pt idx="283">
                  <c:v>7371</c:v>
                </c:pt>
                <c:pt idx="284">
                  <c:v>7211</c:v>
                </c:pt>
                <c:pt idx="285">
                  <c:v>7189</c:v>
                </c:pt>
                <c:pt idx="286">
                  <c:v>6816</c:v>
                </c:pt>
                <c:pt idx="287">
                  <c:v>6741</c:v>
                </c:pt>
                <c:pt idx="288">
                  <c:v>6739</c:v>
                </c:pt>
                <c:pt idx="289">
                  <c:v>6853</c:v>
                </c:pt>
                <c:pt idx="290">
                  <c:v>6771</c:v>
                </c:pt>
                <c:pt idx="291">
                  <c:v>7249</c:v>
                </c:pt>
                <c:pt idx="292">
                  <c:v>6894</c:v>
                </c:pt>
                <c:pt idx="293">
                  <c:v>6151</c:v>
                </c:pt>
                <c:pt idx="294">
                  <c:v>6369</c:v>
                </c:pt>
                <c:pt idx="295">
                  <c:v>7303</c:v>
                </c:pt>
                <c:pt idx="296">
                  <c:v>6147</c:v>
                </c:pt>
                <c:pt idx="297">
                  <c:v>6989</c:v>
                </c:pt>
                <c:pt idx="298">
                  <c:v>5915</c:v>
                </c:pt>
                <c:pt idx="299">
                  <c:v>6835</c:v>
                </c:pt>
                <c:pt idx="300">
                  <c:v>5779</c:v>
                </c:pt>
                <c:pt idx="301">
                  <c:v>6306</c:v>
                </c:pt>
                <c:pt idx="302">
                  <c:v>5403</c:v>
                </c:pt>
                <c:pt idx="303">
                  <c:v>4864</c:v>
                </c:pt>
                <c:pt idx="304">
                  <c:v>4850</c:v>
                </c:pt>
                <c:pt idx="305">
                  <c:v>4055</c:v>
                </c:pt>
                <c:pt idx="306">
                  <c:v>3905</c:v>
                </c:pt>
                <c:pt idx="307">
                  <c:v>2250</c:v>
                </c:pt>
                <c:pt idx="308">
                  <c:v>1911</c:v>
                </c:pt>
                <c:pt idx="309">
                  <c:v>1509</c:v>
                </c:pt>
                <c:pt idx="310">
                  <c:v>1509</c:v>
                </c:pt>
                <c:pt idx="311">
                  <c:v>1622</c:v>
                </c:pt>
                <c:pt idx="312">
                  <c:v>1593</c:v>
                </c:pt>
                <c:pt idx="313">
                  <c:v>1593</c:v>
                </c:pt>
                <c:pt idx="314">
                  <c:v>1209</c:v>
                </c:pt>
                <c:pt idx="315">
                  <c:v>1209</c:v>
                </c:pt>
                <c:pt idx="316">
                  <c:v>801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E79-462C-BA42-AA4E620A39D6}"/>
            </c:ext>
          </c:extLst>
        </c:ser>
        <c:ser>
          <c:idx val="1"/>
          <c:order val="1"/>
          <c:tx>
            <c:v>2021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Alignment!$C$9:$C$320</c:f>
              <c:numCache>
                <c:formatCode>General</c:formatCode>
                <c:ptCount val="312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53</c:v>
                </c:pt>
                <c:pt idx="29">
                  <c:v>54</c:v>
                </c:pt>
                <c:pt idx="30">
                  <c:v>55</c:v>
                </c:pt>
                <c:pt idx="31">
                  <c:v>56</c:v>
                </c:pt>
                <c:pt idx="32">
                  <c:v>57</c:v>
                </c:pt>
                <c:pt idx="33">
                  <c:v>58</c:v>
                </c:pt>
                <c:pt idx="34">
                  <c:v>59</c:v>
                </c:pt>
                <c:pt idx="35">
                  <c:v>60</c:v>
                </c:pt>
                <c:pt idx="36">
                  <c:v>61</c:v>
                </c:pt>
                <c:pt idx="37">
                  <c:v>62</c:v>
                </c:pt>
                <c:pt idx="38">
                  <c:v>63</c:v>
                </c:pt>
                <c:pt idx="39">
                  <c:v>64</c:v>
                </c:pt>
                <c:pt idx="40">
                  <c:v>65</c:v>
                </c:pt>
                <c:pt idx="41">
                  <c:v>66</c:v>
                </c:pt>
                <c:pt idx="42">
                  <c:v>67</c:v>
                </c:pt>
                <c:pt idx="43">
                  <c:v>68</c:v>
                </c:pt>
                <c:pt idx="44">
                  <c:v>69</c:v>
                </c:pt>
                <c:pt idx="45">
                  <c:v>70</c:v>
                </c:pt>
                <c:pt idx="46">
                  <c:v>71</c:v>
                </c:pt>
                <c:pt idx="47">
                  <c:v>72</c:v>
                </c:pt>
                <c:pt idx="48">
                  <c:v>73</c:v>
                </c:pt>
                <c:pt idx="49">
                  <c:v>74</c:v>
                </c:pt>
                <c:pt idx="50">
                  <c:v>75</c:v>
                </c:pt>
                <c:pt idx="51">
                  <c:v>76</c:v>
                </c:pt>
                <c:pt idx="52">
                  <c:v>77</c:v>
                </c:pt>
                <c:pt idx="53">
                  <c:v>78</c:v>
                </c:pt>
                <c:pt idx="54">
                  <c:v>79</c:v>
                </c:pt>
                <c:pt idx="55">
                  <c:v>80</c:v>
                </c:pt>
                <c:pt idx="56">
                  <c:v>81</c:v>
                </c:pt>
                <c:pt idx="57">
                  <c:v>82</c:v>
                </c:pt>
                <c:pt idx="58">
                  <c:v>83</c:v>
                </c:pt>
                <c:pt idx="59">
                  <c:v>84</c:v>
                </c:pt>
                <c:pt idx="60">
                  <c:v>85</c:v>
                </c:pt>
                <c:pt idx="61">
                  <c:v>86</c:v>
                </c:pt>
                <c:pt idx="62">
                  <c:v>87</c:v>
                </c:pt>
                <c:pt idx="63">
                  <c:v>88</c:v>
                </c:pt>
                <c:pt idx="64">
                  <c:v>89</c:v>
                </c:pt>
                <c:pt idx="65">
                  <c:v>90</c:v>
                </c:pt>
                <c:pt idx="66">
                  <c:v>91</c:v>
                </c:pt>
                <c:pt idx="67">
                  <c:v>92</c:v>
                </c:pt>
                <c:pt idx="68">
                  <c:v>93</c:v>
                </c:pt>
                <c:pt idx="69">
                  <c:v>94</c:v>
                </c:pt>
                <c:pt idx="70">
                  <c:v>95</c:v>
                </c:pt>
                <c:pt idx="71">
                  <c:v>96</c:v>
                </c:pt>
                <c:pt idx="72">
                  <c:v>97</c:v>
                </c:pt>
                <c:pt idx="73">
                  <c:v>98</c:v>
                </c:pt>
                <c:pt idx="74">
                  <c:v>99</c:v>
                </c:pt>
                <c:pt idx="75">
                  <c:v>100</c:v>
                </c:pt>
                <c:pt idx="76">
                  <c:v>101</c:v>
                </c:pt>
                <c:pt idx="77">
                  <c:v>102</c:v>
                </c:pt>
                <c:pt idx="78">
                  <c:v>103</c:v>
                </c:pt>
                <c:pt idx="79">
                  <c:v>104</c:v>
                </c:pt>
                <c:pt idx="80">
                  <c:v>105</c:v>
                </c:pt>
                <c:pt idx="81">
                  <c:v>106</c:v>
                </c:pt>
                <c:pt idx="82">
                  <c:v>107</c:v>
                </c:pt>
                <c:pt idx="83">
                  <c:v>108</c:v>
                </c:pt>
                <c:pt idx="84">
                  <c:v>109</c:v>
                </c:pt>
                <c:pt idx="85">
                  <c:v>110</c:v>
                </c:pt>
                <c:pt idx="86">
                  <c:v>111</c:v>
                </c:pt>
                <c:pt idx="87">
                  <c:v>112</c:v>
                </c:pt>
                <c:pt idx="88">
                  <c:v>113</c:v>
                </c:pt>
                <c:pt idx="89">
                  <c:v>114</c:v>
                </c:pt>
                <c:pt idx="90">
                  <c:v>115</c:v>
                </c:pt>
                <c:pt idx="91">
                  <c:v>116</c:v>
                </c:pt>
                <c:pt idx="92">
                  <c:v>117</c:v>
                </c:pt>
                <c:pt idx="93">
                  <c:v>118</c:v>
                </c:pt>
                <c:pt idx="94">
                  <c:v>119</c:v>
                </c:pt>
                <c:pt idx="95">
                  <c:v>120</c:v>
                </c:pt>
                <c:pt idx="96">
                  <c:v>121</c:v>
                </c:pt>
                <c:pt idx="97">
                  <c:v>122</c:v>
                </c:pt>
                <c:pt idx="98">
                  <c:v>123</c:v>
                </c:pt>
                <c:pt idx="99">
                  <c:v>124</c:v>
                </c:pt>
                <c:pt idx="100">
                  <c:v>125</c:v>
                </c:pt>
                <c:pt idx="101">
                  <c:v>126</c:v>
                </c:pt>
                <c:pt idx="102">
                  <c:v>127</c:v>
                </c:pt>
                <c:pt idx="103">
                  <c:v>128</c:v>
                </c:pt>
                <c:pt idx="104">
                  <c:v>129</c:v>
                </c:pt>
                <c:pt idx="105">
                  <c:v>130</c:v>
                </c:pt>
                <c:pt idx="106">
                  <c:v>131</c:v>
                </c:pt>
                <c:pt idx="107">
                  <c:v>132</c:v>
                </c:pt>
                <c:pt idx="108">
                  <c:v>133</c:v>
                </c:pt>
                <c:pt idx="109">
                  <c:v>134</c:v>
                </c:pt>
                <c:pt idx="110">
                  <c:v>135</c:v>
                </c:pt>
                <c:pt idx="111">
                  <c:v>136</c:v>
                </c:pt>
                <c:pt idx="112">
                  <c:v>137</c:v>
                </c:pt>
                <c:pt idx="113">
                  <c:v>138</c:v>
                </c:pt>
                <c:pt idx="114">
                  <c:v>139</c:v>
                </c:pt>
                <c:pt idx="115">
                  <c:v>140</c:v>
                </c:pt>
                <c:pt idx="116">
                  <c:v>141</c:v>
                </c:pt>
                <c:pt idx="117">
                  <c:v>142</c:v>
                </c:pt>
                <c:pt idx="118">
                  <c:v>143</c:v>
                </c:pt>
                <c:pt idx="119">
                  <c:v>144</c:v>
                </c:pt>
                <c:pt idx="120">
                  <c:v>145</c:v>
                </c:pt>
                <c:pt idx="121">
                  <c:v>146</c:v>
                </c:pt>
                <c:pt idx="122">
                  <c:v>147</c:v>
                </c:pt>
                <c:pt idx="123">
                  <c:v>148</c:v>
                </c:pt>
                <c:pt idx="124">
                  <c:v>149</c:v>
                </c:pt>
                <c:pt idx="125">
                  <c:v>150</c:v>
                </c:pt>
                <c:pt idx="126">
                  <c:v>151</c:v>
                </c:pt>
                <c:pt idx="127">
                  <c:v>152</c:v>
                </c:pt>
                <c:pt idx="128">
                  <c:v>153</c:v>
                </c:pt>
                <c:pt idx="129">
                  <c:v>154</c:v>
                </c:pt>
                <c:pt idx="130">
                  <c:v>155</c:v>
                </c:pt>
                <c:pt idx="131">
                  <c:v>156</c:v>
                </c:pt>
                <c:pt idx="132">
                  <c:v>157</c:v>
                </c:pt>
                <c:pt idx="133">
                  <c:v>158</c:v>
                </c:pt>
                <c:pt idx="134">
                  <c:v>159</c:v>
                </c:pt>
                <c:pt idx="135">
                  <c:v>160</c:v>
                </c:pt>
                <c:pt idx="136">
                  <c:v>161</c:v>
                </c:pt>
                <c:pt idx="137">
                  <c:v>162</c:v>
                </c:pt>
                <c:pt idx="138">
                  <c:v>163</c:v>
                </c:pt>
                <c:pt idx="139">
                  <c:v>164</c:v>
                </c:pt>
                <c:pt idx="140">
                  <c:v>165</c:v>
                </c:pt>
                <c:pt idx="141">
                  <c:v>166</c:v>
                </c:pt>
                <c:pt idx="142">
                  <c:v>167</c:v>
                </c:pt>
                <c:pt idx="143">
                  <c:v>168</c:v>
                </c:pt>
                <c:pt idx="144">
                  <c:v>169</c:v>
                </c:pt>
                <c:pt idx="145">
                  <c:v>170</c:v>
                </c:pt>
                <c:pt idx="146">
                  <c:v>171</c:v>
                </c:pt>
                <c:pt idx="147">
                  <c:v>172</c:v>
                </c:pt>
                <c:pt idx="148">
                  <c:v>173</c:v>
                </c:pt>
                <c:pt idx="149">
                  <c:v>174</c:v>
                </c:pt>
                <c:pt idx="150">
                  <c:v>175</c:v>
                </c:pt>
                <c:pt idx="151">
                  <c:v>176</c:v>
                </c:pt>
                <c:pt idx="152">
                  <c:v>177</c:v>
                </c:pt>
                <c:pt idx="153">
                  <c:v>178</c:v>
                </c:pt>
                <c:pt idx="154">
                  <c:v>179</c:v>
                </c:pt>
                <c:pt idx="155">
                  <c:v>180</c:v>
                </c:pt>
                <c:pt idx="156">
                  <c:v>181</c:v>
                </c:pt>
                <c:pt idx="157">
                  <c:v>182</c:v>
                </c:pt>
                <c:pt idx="158">
                  <c:v>183</c:v>
                </c:pt>
                <c:pt idx="159">
                  <c:v>184</c:v>
                </c:pt>
                <c:pt idx="160">
                  <c:v>185</c:v>
                </c:pt>
                <c:pt idx="161">
                  <c:v>186</c:v>
                </c:pt>
                <c:pt idx="162">
                  <c:v>187</c:v>
                </c:pt>
                <c:pt idx="163">
                  <c:v>188</c:v>
                </c:pt>
                <c:pt idx="164">
                  <c:v>189</c:v>
                </c:pt>
                <c:pt idx="165">
                  <c:v>190</c:v>
                </c:pt>
                <c:pt idx="166">
                  <c:v>191</c:v>
                </c:pt>
                <c:pt idx="167">
                  <c:v>192</c:v>
                </c:pt>
                <c:pt idx="168">
                  <c:v>193</c:v>
                </c:pt>
                <c:pt idx="169">
                  <c:v>194</c:v>
                </c:pt>
                <c:pt idx="170">
                  <c:v>195</c:v>
                </c:pt>
                <c:pt idx="171">
                  <c:v>196</c:v>
                </c:pt>
                <c:pt idx="172">
                  <c:v>197</c:v>
                </c:pt>
                <c:pt idx="173">
                  <c:v>198</c:v>
                </c:pt>
                <c:pt idx="174">
                  <c:v>199</c:v>
                </c:pt>
                <c:pt idx="175">
                  <c:v>200</c:v>
                </c:pt>
                <c:pt idx="176">
                  <c:v>201</c:v>
                </c:pt>
                <c:pt idx="177">
                  <c:v>202</c:v>
                </c:pt>
                <c:pt idx="178">
                  <c:v>203</c:v>
                </c:pt>
                <c:pt idx="179">
                  <c:v>204</c:v>
                </c:pt>
                <c:pt idx="180">
                  <c:v>205</c:v>
                </c:pt>
                <c:pt idx="181">
                  <c:v>206</c:v>
                </c:pt>
                <c:pt idx="182">
                  <c:v>207</c:v>
                </c:pt>
                <c:pt idx="183">
                  <c:v>208</c:v>
                </c:pt>
                <c:pt idx="184">
                  <c:v>209</c:v>
                </c:pt>
                <c:pt idx="185">
                  <c:v>210</c:v>
                </c:pt>
                <c:pt idx="186">
                  <c:v>211</c:v>
                </c:pt>
                <c:pt idx="187">
                  <c:v>212</c:v>
                </c:pt>
                <c:pt idx="188">
                  <c:v>213</c:v>
                </c:pt>
                <c:pt idx="189">
                  <c:v>214</c:v>
                </c:pt>
                <c:pt idx="190">
                  <c:v>215</c:v>
                </c:pt>
                <c:pt idx="191">
                  <c:v>216</c:v>
                </c:pt>
                <c:pt idx="192">
                  <c:v>217</c:v>
                </c:pt>
                <c:pt idx="193">
                  <c:v>218</c:v>
                </c:pt>
                <c:pt idx="194">
                  <c:v>219</c:v>
                </c:pt>
                <c:pt idx="195">
                  <c:v>220</c:v>
                </c:pt>
                <c:pt idx="196">
                  <c:v>221</c:v>
                </c:pt>
                <c:pt idx="197">
                  <c:v>222</c:v>
                </c:pt>
                <c:pt idx="198">
                  <c:v>223</c:v>
                </c:pt>
                <c:pt idx="199">
                  <c:v>224</c:v>
                </c:pt>
                <c:pt idx="200">
                  <c:v>225</c:v>
                </c:pt>
                <c:pt idx="201">
                  <c:v>226</c:v>
                </c:pt>
                <c:pt idx="202">
                  <c:v>227</c:v>
                </c:pt>
                <c:pt idx="203">
                  <c:v>228</c:v>
                </c:pt>
                <c:pt idx="204">
                  <c:v>229</c:v>
                </c:pt>
                <c:pt idx="205">
                  <c:v>230</c:v>
                </c:pt>
                <c:pt idx="206">
                  <c:v>231</c:v>
                </c:pt>
                <c:pt idx="207">
                  <c:v>232</c:v>
                </c:pt>
                <c:pt idx="208">
                  <c:v>233</c:v>
                </c:pt>
                <c:pt idx="209">
                  <c:v>234</c:v>
                </c:pt>
                <c:pt idx="210">
                  <c:v>235</c:v>
                </c:pt>
                <c:pt idx="211">
                  <c:v>236</c:v>
                </c:pt>
                <c:pt idx="212">
                  <c:v>237</c:v>
                </c:pt>
                <c:pt idx="213">
                  <c:v>238</c:v>
                </c:pt>
                <c:pt idx="214">
                  <c:v>239</c:v>
                </c:pt>
                <c:pt idx="215">
                  <c:v>240</c:v>
                </c:pt>
                <c:pt idx="216">
                  <c:v>241</c:v>
                </c:pt>
                <c:pt idx="217">
                  <c:v>242</c:v>
                </c:pt>
                <c:pt idx="218">
                  <c:v>243</c:v>
                </c:pt>
                <c:pt idx="219">
                  <c:v>244</c:v>
                </c:pt>
                <c:pt idx="220">
                  <c:v>245</c:v>
                </c:pt>
                <c:pt idx="221">
                  <c:v>246</c:v>
                </c:pt>
                <c:pt idx="222">
                  <c:v>247</c:v>
                </c:pt>
                <c:pt idx="223">
                  <c:v>248</c:v>
                </c:pt>
                <c:pt idx="224">
                  <c:v>249</c:v>
                </c:pt>
                <c:pt idx="225">
                  <c:v>250</c:v>
                </c:pt>
                <c:pt idx="226">
                  <c:v>251</c:v>
                </c:pt>
                <c:pt idx="227">
                  <c:v>252</c:v>
                </c:pt>
                <c:pt idx="228">
                  <c:v>253</c:v>
                </c:pt>
                <c:pt idx="229">
                  <c:v>254</c:v>
                </c:pt>
                <c:pt idx="230">
                  <c:v>255</c:v>
                </c:pt>
                <c:pt idx="231">
                  <c:v>256</c:v>
                </c:pt>
                <c:pt idx="232">
                  <c:v>257</c:v>
                </c:pt>
                <c:pt idx="233">
                  <c:v>258</c:v>
                </c:pt>
                <c:pt idx="234">
                  <c:v>259</c:v>
                </c:pt>
                <c:pt idx="235">
                  <c:v>260</c:v>
                </c:pt>
                <c:pt idx="236">
                  <c:v>261</c:v>
                </c:pt>
                <c:pt idx="237">
                  <c:v>262</c:v>
                </c:pt>
                <c:pt idx="238">
                  <c:v>263</c:v>
                </c:pt>
                <c:pt idx="239">
                  <c:v>264</c:v>
                </c:pt>
                <c:pt idx="240">
                  <c:v>265</c:v>
                </c:pt>
                <c:pt idx="241">
                  <c:v>266</c:v>
                </c:pt>
                <c:pt idx="242">
                  <c:v>267</c:v>
                </c:pt>
                <c:pt idx="243">
                  <c:v>268</c:v>
                </c:pt>
                <c:pt idx="244">
                  <c:v>269</c:v>
                </c:pt>
                <c:pt idx="245">
                  <c:v>270</c:v>
                </c:pt>
                <c:pt idx="246">
                  <c:v>271</c:v>
                </c:pt>
                <c:pt idx="247">
                  <c:v>272</c:v>
                </c:pt>
                <c:pt idx="248">
                  <c:v>273</c:v>
                </c:pt>
                <c:pt idx="249">
                  <c:v>274</c:v>
                </c:pt>
                <c:pt idx="250">
                  <c:v>275</c:v>
                </c:pt>
                <c:pt idx="251">
                  <c:v>276</c:v>
                </c:pt>
                <c:pt idx="252">
                  <c:v>277</c:v>
                </c:pt>
                <c:pt idx="253">
                  <c:v>278</c:v>
                </c:pt>
                <c:pt idx="254">
                  <c:v>279</c:v>
                </c:pt>
                <c:pt idx="255">
                  <c:v>280</c:v>
                </c:pt>
                <c:pt idx="256">
                  <c:v>281</c:v>
                </c:pt>
                <c:pt idx="257">
                  <c:v>282</c:v>
                </c:pt>
                <c:pt idx="258">
                  <c:v>283</c:v>
                </c:pt>
                <c:pt idx="259">
                  <c:v>284</c:v>
                </c:pt>
                <c:pt idx="260">
                  <c:v>285</c:v>
                </c:pt>
                <c:pt idx="261">
                  <c:v>286</c:v>
                </c:pt>
                <c:pt idx="262">
                  <c:v>287</c:v>
                </c:pt>
                <c:pt idx="263">
                  <c:v>288</c:v>
                </c:pt>
                <c:pt idx="264">
                  <c:v>289</c:v>
                </c:pt>
                <c:pt idx="265">
                  <c:v>290</c:v>
                </c:pt>
                <c:pt idx="266">
                  <c:v>291</c:v>
                </c:pt>
                <c:pt idx="267">
                  <c:v>292</c:v>
                </c:pt>
                <c:pt idx="268">
                  <c:v>293</c:v>
                </c:pt>
                <c:pt idx="269">
                  <c:v>294</c:v>
                </c:pt>
                <c:pt idx="270">
                  <c:v>295</c:v>
                </c:pt>
                <c:pt idx="271">
                  <c:v>296</c:v>
                </c:pt>
                <c:pt idx="272">
                  <c:v>297</c:v>
                </c:pt>
                <c:pt idx="273">
                  <c:v>298</c:v>
                </c:pt>
                <c:pt idx="274">
                  <c:v>299</c:v>
                </c:pt>
                <c:pt idx="275">
                  <c:v>300</c:v>
                </c:pt>
                <c:pt idx="276">
                  <c:v>301</c:v>
                </c:pt>
                <c:pt idx="277">
                  <c:v>302</c:v>
                </c:pt>
                <c:pt idx="278">
                  <c:v>303</c:v>
                </c:pt>
                <c:pt idx="279">
                  <c:v>304</c:v>
                </c:pt>
                <c:pt idx="280">
                  <c:v>305</c:v>
                </c:pt>
                <c:pt idx="281">
                  <c:v>306</c:v>
                </c:pt>
                <c:pt idx="282">
                  <c:v>307</c:v>
                </c:pt>
                <c:pt idx="283">
                  <c:v>308</c:v>
                </c:pt>
                <c:pt idx="284">
                  <c:v>309</c:v>
                </c:pt>
                <c:pt idx="285">
                  <c:v>310</c:v>
                </c:pt>
                <c:pt idx="286">
                  <c:v>311</c:v>
                </c:pt>
                <c:pt idx="287">
                  <c:v>312</c:v>
                </c:pt>
                <c:pt idx="288">
                  <c:v>313</c:v>
                </c:pt>
                <c:pt idx="289">
                  <c:v>314</c:v>
                </c:pt>
                <c:pt idx="290">
                  <c:v>315</c:v>
                </c:pt>
                <c:pt idx="291">
                  <c:v>316</c:v>
                </c:pt>
                <c:pt idx="292">
                  <c:v>317</c:v>
                </c:pt>
                <c:pt idx="293">
                  <c:v>318</c:v>
                </c:pt>
                <c:pt idx="294">
                  <c:v>319</c:v>
                </c:pt>
                <c:pt idx="295">
                  <c:v>320</c:v>
                </c:pt>
                <c:pt idx="296">
                  <c:v>321</c:v>
                </c:pt>
                <c:pt idx="297">
                  <c:v>322</c:v>
                </c:pt>
                <c:pt idx="298">
                  <c:v>323</c:v>
                </c:pt>
                <c:pt idx="299">
                  <c:v>324</c:v>
                </c:pt>
                <c:pt idx="300">
                  <c:v>325</c:v>
                </c:pt>
                <c:pt idx="301">
                  <c:v>326</c:v>
                </c:pt>
                <c:pt idx="302">
                  <c:v>327</c:v>
                </c:pt>
                <c:pt idx="303">
                  <c:v>328</c:v>
                </c:pt>
                <c:pt idx="304">
                  <c:v>329</c:v>
                </c:pt>
                <c:pt idx="305">
                  <c:v>330</c:v>
                </c:pt>
                <c:pt idx="306">
                  <c:v>331</c:v>
                </c:pt>
                <c:pt idx="307">
                  <c:v>332</c:v>
                </c:pt>
                <c:pt idx="308">
                  <c:v>333</c:v>
                </c:pt>
                <c:pt idx="309">
                  <c:v>334</c:v>
                </c:pt>
                <c:pt idx="310">
                  <c:v>335</c:v>
                </c:pt>
                <c:pt idx="311">
                  <c:v>336</c:v>
                </c:pt>
              </c:numCache>
            </c:numRef>
          </c:xVal>
          <c:yVal>
            <c:numRef>
              <c:f>'Milk Volume'!$K$7:$K$127</c:f>
              <c:numCache>
                <c:formatCode>General</c:formatCode>
                <c:ptCount val="121"/>
                <c:pt idx="0">
                  <c:v>1067</c:v>
                </c:pt>
                <c:pt idx="1">
                  <c:v>1067</c:v>
                </c:pt>
                <c:pt idx="2">
                  <c:v>1694.5</c:v>
                </c:pt>
                <c:pt idx="3">
                  <c:v>1694.5</c:v>
                </c:pt>
                <c:pt idx="4">
                  <c:v>2601.5</c:v>
                </c:pt>
                <c:pt idx="5">
                  <c:v>2601.5</c:v>
                </c:pt>
                <c:pt idx="6">
                  <c:v>3116</c:v>
                </c:pt>
                <c:pt idx="7">
                  <c:v>3904</c:v>
                </c:pt>
                <c:pt idx="8">
                  <c:v>3904</c:v>
                </c:pt>
                <c:pt idx="9">
                  <c:v>4615</c:v>
                </c:pt>
                <c:pt idx="10">
                  <c:v>5144.5</c:v>
                </c:pt>
                <c:pt idx="11">
                  <c:v>5144.5</c:v>
                </c:pt>
                <c:pt idx="12">
                  <c:v>5607</c:v>
                </c:pt>
                <c:pt idx="13">
                  <c:v>5607</c:v>
                </c:pt>
                <c:pt idx="14">
                  <c:v>6485.5</c:v>
                </c:pt>
                <c:pt idx="15">
                  <c:v>6485.5</c:v>
                </c:pt>
                <c:pt idx="16">
                  <c:v>7057.5</c:v>
                </c:pt>
                <c:pt idx="17">
                  <c:v>7057.5</c:v>
                </c:pt>
                <c:pt idx="18">
                  <c:v>7626</c:v>
                </c:pt>
                <c:pt idx="19">
                  <c:v>8252</c:v>
                </c:pt>
                <c:pt idx="20">
                  <c:v>8448</c:v>
                </c:pt>
                <c:pt idx="21">
                  <c:v>8696</c:v>
                </c:pt>
                <c:pt idx="22">
                  <c:v>8814</c:v>
                </c:pt>
                <c:pt idx="23">
                  <c:v>8994</c:v>
                </c:pt>
                <c:pt idx="24">
                  <c:v>9258</c:v>
                </c:pt>
                <c:pt idx="25">
                  <c:v>8995</c:v>
                </c:pt>
                <c:pt idx="26">
                  <c:v>9540</c:v>
                </c:pt>
                <c:pt idx="27">
                  <c:v>10336</c:v>
                </c:pt>
                <c:pt idx="28">
                  <c:v>10314</c:v>
                </c:pt>
                <c:pt idx="29">
                  <c:v>10109</c:v>
                </c:pt>
                <c:pt idx="30">
                  <c:v>10166</c:v>
                </c:pt>
                <c:pt idx="31">
                  <c:v>10291</c:v>
                </c:pt>
                <c:pt idx="32">
                  <c:v>10456</c:v>
                </c:pt>
                <c:pt idx="33">
                  <c:v>10535</c:v>
                </c:pt>
                <c:pt idx="34">
                  <c:v>10779</c:v>
                </c:pt>
                <c:pt idx="35">
                  <c:v>11155</c:v>
                </c:pt>
                <c:pt idx="36">
                  <c:v>10698</c:v>
                </c:pt>
                <c:pt idx="37">
                  <c:v>11151</c:v>
                </c:pt>
                <c:pt idx="38">
                  <c:v>11066</c:v>
                </c:pt>
                <c:pt idx="39">
                  <c:v>11422</c:v>
                </c:pt>
                <c:pt idx="40">
                  <c:v>11363</c:v>
                </c:pt>
                <c:pt idx="41">
                  <c:v>11615</c:v>
                </c:pt>
                <c:pt idx="42">
                  <c:v>11604</c:v>
                </c:pt>
                <c:pt idx="43">
                  <c:v>11687</c:v>
                </c:pt>
                <c:pt idx="44">
                  <c:v>11947</c:v>
                </c:pt>
                <c:pt idx="45">
                  <c:v>11645</c:v>
                </c:pt>
                <c:pt idx="46">
                  <c:v>11684</c:v>
                </c:pt>
                <c:pt idx="47">
                  <c:v>11701</c:v>
                </c:pt>
                <c:pt idx="48">
                  <c:v>11731</c:v>
                </c:pt>
                <c:pt idx="49">
                  <c:v>11655</c:v>
                </c:pt>
                <c:pt idx="50">
                  <c:v>12185</c:v>
                </c:pt>
                <c:pt idx="51">
                  <c:v>12013</c:v>
                </c:pt>
                <c:pt idx="52">
                  <c:v>12033</c:v>
                </c:pt>
                <c:pt idx="53">
                  <c:v>12199</c:v>
                </c:pt>
                <c:pt idx="54">
                  <c:v>12245</c:v>
                </c:pt>
                <c:pt idx="55">
                  <c:v>12217</c:v>
                </c:pt>
                <c:pt idx="56">
                  <c:v>12487</c:v>
                </c:pt>
                <c:pt idx="57">
                  <c:v>12850</c:v>
                </c:pt>
                <c:pt idx="58">
                  <c:v>13162</c:v>
                </c:pt>
                <c:pt idx="59">
                  <c:v>13294</c:v>
                </c:pt>
                <c:pt idx="60">
                  <c:v>13269</c:v>
                </c:pt>
                <c:pt idx="61">
                  <c:v>13657</c:v>
                </c:pt>
                <c:pt idx="62">
                  <c:v>13576</c:v>
                </c:pt>
                <c:pt idx="63">
                  <c:v>13364</c:v>
                </c:pt>
                <c:pt idx="64">
                  <c:v>13681</c:v>
                </c:pt>
                <c:pt idx="65">
                  <c:v>13712</c:v>
                </c:pt>
                <c:pt idx="66">
                  <c:v>13207</c:v>
                </c:pt>
                <c:pt idx="67">
                  <c:v>13496.5</c:v>
                </c:pt>
                <c:pt idx="68">
                  <c:v>13786</c:v>
                </c:pt>
                <c:pt idx="69">
                  <c:v>13813</c:v>
                </c:pt>
                <c:pt idx="70">
                  <c:v>13404</c:v>
                </c:pt>
                <c:pt idx="71">
                  <c:v>13579</c:v>
                </c:pt>
                <c:pt idx="72">
                  <c:v>13052</c:v>
                </c:pt>
                <c:pt idx="73">
                  <c:v>14093</c:v>
                </c:pt>
                <c:pt idx="74">
                  <c:v>13738</c:v>
                </c:pt>
                <c:pt idx="75">
                  <c:v>14047</c:v>
                </c:pt>
                <c:pt idx="76">
                  <c:v>13367</c:v>
                </c:pt>
                <c:pt idx="77">
                  <c:v>14016</c:v>
                </c:pt>
                <c:pt idx="78">
                  <c:v>13445</c:v>
                </c:pt>
                <c:pt idx="79">
                  <c:v>13949</c:v>
                </c:pt>
                <c:pt idx="80">
                  <c:v>13632</c:v>
                </c:pt>
                <c:pt idx="81">
                  <c:v>13421</c:v>
                </c:pt>
                <c:pt idx="82">
                  <c:v>13548</c:v>
                </c:pt>
                <c:pt idx="83">
                  <c:v>14212</c:v>
                </c:pt>
                <c:pt idx="84">
                  <c:v>13724</c:v>
                </c:pt>
                <c:pt idx="85">
                  <c:v>13938</c:v>
                </c:pt>
                <c:pt idx="86">
                  <c:v>13886</c:v>
                </c:pt>
                <c:pt idx="87">
                  <c:v>13433</c:v>
                </c:pt>
                <c:pt idx="88">
                  <c:v>14360</c:v>
                </c:pt>
                <c:pt idx="89">
                  <c:v>13906</c:v>
                </c:pt>
                <c:pt idx="90">
                  <c:v>13968</c:v>
                </c:pt>
                <c:pt idx="91">
                  <c:v>13853</c:v>
                </c:pt>
                <c:pt idx="92">
                  <c:v>13855</c:v>
                </c:pt>
                <c:pt idx="93">
                  <c:v>13450</c:v>
                </c:pt>
                <c:pt idx="94">
                  <c:v>13838</c:v>
                </c:pt>
                <c:pt idx="95">
                  <c:v>13521</c:v>
                </c:pt>
                <c:pt idx="96">
                  <c:v>13553</c:v>
                </c:pt>
                <c:pt idx="97">
                  <c:v>13651</c:v>
                </c:pt>
                <c:pt idx="98">
                  <c:v>13167</c:v>
                </c:pt>
                <c:pt idx="99">
                  <c:v>12949</c:v>
                </c:pt>
                <c:pt idx="100">
                  <c:v>13347</c:v>
                </c:pt>
                <c:pt idx="101">
                  <c:v>13325</c:v>
                </c:pt>
                <c:pt idx="102">
                  <c:v>12960</c:v>
                </c:pt>
                <c:pt idx="103">
                  <c:v>13163</c:v>
                </c:pt>
                <c:pt idx="104">
                  <c:v>12845</c:v>
                </c:pt>
                <c:pt idx="105">
                  <c:v>12928</c:v>
                </c:pt>
                <c:pt idx="106">
                  <c:v>13385</c:v>
                </c:pt>
                <c:pt idx="107">
                  <c:v>13442</c:v>
                </c:pt>
                <c:pt idx="108">
                  <c:v>13462</c:v>
                </c:pt>
                <c:pt idx="109">
                  <c:v>13083</c:v>
                </c:pt>
                <c:pt idx="110">
                  <c:v>13108</c:v>
                </c:pt>
                <c:pt idx="111">
                  <c:v>13521</c:v>
                </c:pt>
                <c:pt idx="112">
                  <c:v>12785</c:v>
                </c:pt>
                <c:pt idx="113">
                  <c:v>12883</c:v>
                </c:pt>
                <c:pt idx="114">
                  <c:v>13175</c:v>
                </c:pt>
                <c:pt idx="115">
                  <c:v>12521</c:v>
                </c:pt>
                <c:pt idx="116">
                  <c:v>12351</c:v>
                </c:pt>
                <c:pt idx="117">
                  <c:v>12630</c:v>
                </c:pt>
                <c:pt idx="118">
                  <c:v>12340</c:v>
                </c:pt>
                <c:pt idx="119">
                  <c:v>13031</c:v>
                </c:pt>
                <c:pt idx="120">
                  <c:v>12317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E79-462C-BA42-AA4E620A39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96468608"/>
        <c:axId val="596471104"/>
      </c:scatterChart>
      <c:valAx>
        <c:axId val="5964686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Days after index day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6471104"/>
        <c:crosses val="autoZero"/>
        <c:crossBetween val="midCat"/>
      </c:valAx>
      <c:valAx>
        <c:axId val="5964711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Daily milk volume fitted mean (L)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646860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NZ"/>
              <a:t>Normal Probability Plot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>
              <a:noFill/>
            </a:ln>
          </c:spPr>
          <c:xVal>
            <c:numRef>
              <c:f>Alignment!$K$58:$K$374</c:f>
              <c:numCache>
                <c:formatCode>General</c:formatCode>
                <c:ptCount val="317"/>
                <c:pt idx="0">
                  <c:v>0.15772870662460567</c:v>
                </c:pt>
                <c:pt idx="1">
                  <c:v>0.47318611987381698</c:v>
                </c:pt>
                <c:pt idx="2">
                  <c:v>0.78864353312302837</c:v>
                </c:pt>
                <c:pt idx="3">
                  <c:v>1.1041009463722395</c:v>
                </c:pt>
                <c:pt idx="4">
                  <c:v>1.4195583596214509</c:v>
                </c:pt>
                <c:pt idx="5">
                  <c:v>1.7350157728706623</c:v>
                </c:pt>
                <c:pt idx="6">
                  <c:v>2.0504731861198735</c:v>
                </c:pt>
                <c:pt idx="7">
                  <c:v>2.3659305993690851</c:v>
                </c:pt>
                <c:pt idx="8">
                  <c:v>2.6813880126182963</c:v>
                </c:pt>
                <c:pt idx="9">
                  <c:v>2.9968454258675075</c:v>
                </c:pt>
                <c:pt idx="10">
                  <c:v>3.3123028391167191</c:v>
                </c:pt>
                <c:pt idx="11">
                  <c:v>3.6277602523659302</c:v>
                </c:pt>
                <c:pt idx="12">
                  <c:v>3.9432176656151414</c:v>
                </c:pt>
                <c:pt idx="13">
                  <c:v>4.2586750788643526</c:v>
                </c:pt>
                <c:pt idx="14">
                  <c:v>4.5741324921135647</c:v>
                </c:pt>
                <c:pt idx="15">
                  <c:v>4.8895899053627758</c:v>
                </c:pt>
                <c:pt idx="16">
                  <c:v>5.205047318611987</c:v>
                </c:pt>
                <c:pt idx="17">
                  <c:v>5.5205047318611982</c:v>
                </c:pt>
                <c:pt idx="18">
                  <c:v>5.8359621451104093</c:v>
                </c:pt>
                <c:pt idx="19">
                  <c:v>6.1514195583596214</c:v>
                </c:pt>
                <c:pt idx="20">
                  <c:v>6.4668769716088326</c:v>
                </c:pt>
                <c:pt idx="21">
                  <c:v>6.7823343848580437</c:v>
                </c:pt>
                <c:pt idx="22">
                  <c:v>7.0977917981072549</c:v>
                </c:pt>
                <c:pt idx="23">
                  <c:v>7.4132492113564661</c:v>
                </c:pt>
                <c:pt idx="24">
                  <c:v>7.7287066246056773</c:v>
                </c:pt>
                <c:pt idx="25">
                  <c:v>8.0441640378548893</c:v>
                </c:pt>
                <c:pt idx="26">
                  <c:v>8.3596214511041005</c:v>
                </c:pt>
                <c:pt idx="27">
                  <c:v>8.6750788643533134</c:v>
                </c:pt>
                <c:pt idx="28">
                  <c:v>8.9905362776025246</c:v>
                </c:pt>
                <c:pt idx="29">
                  <c:v>9.3059936908517358</c:v>
                </c:pt>
                <c:pt idx="30">
                  <c:v>9.6214511041009469</c:v>
                </c:pt>
                <c:pt idx="31">
                  <c:v>9.9369085173501581</c:v>
                </c:pt>
                <c:pt idx="32">
                  <c:v>10.252365930599369</c:v>
                </c:pt>
                <c:pt idx="33">
                  <c:v>10.56782334384858</c:v>
                </c:pt>
                <c:pt idx="34">
                  <c:v>10.883280757097792</c:v>
                </c:pt>
                <c:pt idx="35">
                  <c:v>11.198738170347003</c:v>
                </c:pt>
                <c:pt idx="36">
                  <c:v>11.514195583596214</c:v>
                </c:pt>
                <c:pt idx="37">
                  <c:v>11.829652996845425</c:v>
                </c:pt>
                <c:pt idx="38">
                  <c:v>12.145110410094638</c:v>
                </c:pt>
                <c:pt idx="39">
                  <c:v>12.460567823343849</c:v>
                </c:pt>
                <c:pt idx="40">
                  <c:v>12.77602523659306</c:v>
                </c:pt>
                <c:pt idx="41">
                  <c:v>13.091482649842272</c:v>
                </c:pt>
                <c:pt idx="42">
                  <c:v>13.406940063091483</c:v>
                </c:pt>
                <c:pt idx="43">
                  <c:v>13.722397476340694</c:v>
                </c:pt>
                <c:pt idx="44">
                  <c:v>14.037854889589905</c:v>
                </c:pt>
                <c:pt idx="45">
                  <c:v>14.353312302839116</c:v>
                </c:pt>
                <c:pt idx="46">
                  <c:v>14.668769716088327</c:v>
                </c:pt>
                <c:pt idx="47">
                  <c:v>14.984227129337539</c:v>
                </c:pt>
                <c:pt idx="48">
                  <c:v>15.29968454258675</c:v>
                </c:pt>
                <c:pt idx="49">
                  <c:v>15.615141955835963</c:v>
                </c:pt>
                <c:pt idx="50">
                  <c:v>15.930599369085174</c:v>
                </c:pt>
                <c:pt idx="51">
                  <c:v>16.246056782334385</c:v>
                </c:pt>
                <c:pt idx="52">
                  <c:v>16.561514195583594</c:v>
                </c:pt>
                <c:pt idx="53">
                  <c:v>16.876971608832807</c:v>
                </c:pt>
                <c:pt idx="54">
                  <c:v>17.19242902208202</c:v>
                </c:pt>
                <c:pt idx="55">
                  <c:v>17.50788643533123</c:v>
                </c:pt>
                <c:pt idx="56">
                  <c:v>17.823343848580443</c:v>
                </c:pt>
                <c:pt idx="57">
                  <c:v>18.138801261829652</c:v>
                </c:pt>
                <c:pt idx="58">
                  <c:v>18.454258675078865</c:v>
                </c:pt>
                <c:pt idx="59">
                  <c:v>18.769716088328074</c:v>
                </c:pt>
                <c:pt idx="60">
                  <c:v>19.085173501577287</c:v>
                </c:pt>
                <c:pt idx="61">
                  <c:v>19.400630914826497</c:v>
                </c:pt>
                <c:pt idx="62">
                  <c:v>19.71608832807571</c:v>
                </c:pt>
                <c:pt idx="63">
                  <c:v>20.031545741324919</c:v>
                </c:pt>
                <c:pt idx="64">
                  <c:v>20.347003154574132</c:v>
                </c:pt>
                <c:pt idx="65">
                  <c:v>20.662460567823345</c:v>
                </c:pt>
                <c:pt idx="66">
                  <c:v>20.977917981072554</c:v>
                </c:pt>
                <c:pt idx="67">
                  <c:v>21.293375394321767</c:v>
                </c:pt>
                <c:pt idx="68">
                  <c:v>21.608832807570977</c:v>
                </c:pt>
                <c:pt idx="69">
                  <c:v>21.92429022082019</c:v>
                </c:pt>
                <c:pt idx="70">
                  <c:v>22.239747634069399</c:v>
                </c:pt>
                <c:pt idx="71">
                  <c:v>22.555205047318612</c:v>
                </c:pt>
                <c:pt idx="72">
                  <c:v>22.870662460567821</c:v>
                </c:pt>
                <c:pt idx="73">
                  <c:v>23.186119873817034</c:v>
                </c:pt>
                <c:pt idx="74">
                  <c:v>23.501577287066244</c:v>
                </c:pt>
                <c:pt idx="75">
                  <c:v>23.817034700315457</c:v>
                </c:pt>
                <c:pt idx="76">
                  <c:v>24.13249211356467</c:v>
                </c:pt>
                <c:pt idx="77">
                  <c:v>24.447949526813879</c:v>
                </c:pt>
                <c:pt idx="78">
                  <c:v>24.763406940063092</c:v>
                </c:pt>
                <c:pt idx="79">
                  <c:v>25.078864353312301</c:v>
                </c:pt>
                <c:pt idx="80">
                  <c:v>25.394321766561514</c:v>
                </c:pt>
                <c:pt idx="81">
                  <c:v>25.709779179810724</c:v>
                </c:pt>
                <c:pt idx="82">
                  <c:v>26.025236593059937</c:v>
                </c:pt>
                <c:pt idx="83">
                  <c:v>26.340694006309146</c:v>
                </c:pt>
                <c:pt idx="84">
                  <c:v>26.656151419558359</c:v>
                </c:pt>
                <c:pt idx="85">
                  <c:v>26.971608832807568</c:v>
                </c:pt>
                <c:pt idx="86">
                  <c:v>27.287066246056781</c:v>
                </c:pt>
                <c:pt idx="87">
                  <c:v>27.602523659305994</c:v>
                </c:pt>
                <c:pt idx="88">
                  <c:v>27.917981072555204</c:v>
                </c:pt>
                <c:pt idx="89">
                  <c:v>28.233438485804417</c:v>
                </c:pt>
                <c:pt idx="90">
                  <c:v>28.548895899053626</c:v>
                </c:pt>
                <c:pt idx="91">
                  <c:v>28.864353312302839</c:v>
                </c:pt>
                <c:pt idx="92">
                  <c:v>29.179810725552048</c:v>
                </c:pt>
                <c:pt idx="93">
                  <c:v>29.495268138801261</c:v>
                </c:pt>
                <c:pt idx="94">
                  <c:v>29.810725552050471</c:v>
                </c:pt>
                <c:pt idx="95">
                  <c:v>30.126182965299684</c:v>
                </c:pt>
                <c:pt idx="96">
                  <c:v>30.441640378548893</c:v>
                </c:pt>
                <c:pt idx="97">
                  <c:v>30.757097791798106</c:v>
                </c:pt>
                <c:pt idx="98">
                  <c:v>31.072555205047319</c:v>
                </c:pt>
                <c:pt idx="99">
                  <c:v>31.388012618296528</c:v>
                </c:pt>
                <c:pt idx="100">
                  <c:v>31.703470031545741</c:v>
                </c:pt>
                <c:pt idx="101">
                  <c:v>32.018927444794947</c:v>
                </c:pt>
                <c:pt idx="102">
                  <c:v>32.33438485804416</c:v>
                </c:pt>
                <c:pt idx="103">
                  <c:v>32.649842271293373</c:v>
                </c:pt>
                <c:pt idx="104">
                  <c:v>32.965299684542579</c:v>
                </c:pt>
                <c:pt idx="105">
                  <c:v>33.280757097791792</c:v>
                </c:pt>
                <c:pt idx="106">
                  <c:v>33.596214511041005</c:v>
                </c:pt>
                <c:pt idx="107">
                  <c:v>33.911671924290218</c:v>
                </c:pt>
                <c:pt idx="108">
                  <c:v>34.227129337539431</c:v>
                </c:pt>
                <c:pt idx="109">
                  <c:v>34.542586750788637</c:v>
                </c:pt>
                <c:pt idx="110">
                  <c:v>34.85804416403785</c:v>
                </c:pt>
                <c:pt idx="111">
                  <c:v>35.173501577287063</c:v>
                </c:pt>
                <c:pt idx="112">
                  <c:v>35.488958990536275</c:v>
                </c:pt>
                <c:pt idx="113">
                  <c:v>35.804416403785481</c:v>
                </c:pt>
                <c:pt idx="114">
                  <c:v>36.119873817034694</c:v>
                </c:pt>
                <c:pt idx="115">
                  <c:v>36.435331230283907</c:v>
                </c:pt>
                <c:pt idx="116">
                  <c:v>36.75078864353312</c:v>
                </c:pt>
                <c:pt idx="117">
                  <c:v>37.066246056782326</c:v>
                </c:pt>
                <c:pt idx="118">
                  <c:v>37.381703470031539</c:v>
                </c:pt>
                <c:pt idx="119">
                  <c:v>37.697160883280752</c:v>
                </c:pt>
                <c:pt idx="120">
                  <c:v>38.012618296529965</c:v>
                </c:pt>
                <c:pt idx="121">
                  <c:v>38.328075709779178</c:v>
                </c:pt>
                <c:pt idx="122">
                  <c:v>38.643533123028384</c:v>
                </c:pt>
                <c:pt idx="123">
                  <c:v>38.958990536277597</c:v>
                </c:pt>
                <c:pt idx="124">
                  <c:v>39.27444794952681</c:v>
                </c:pt>
                <c:pt idx="125">
                  <c:v>39.589905362776022</c:v>
                </c:pt>
                <c:pt idx="126">
                  <c:v>39.905362776025228</c:v>
                </c:pt>
                <c:pt idx="127">
                  <c:v>40.220820189274441</c:v>
                </c:pt>
                <c:pt idx="128">
                  <c:v>40.536277602523654</c:v>
                </c:pt>
                <c:pt idx="129">
                  <c:v>40.851735015772867</c:v>
                </c:pt>
                <c:pt idx="130">
                  <c:v>41.16719242902208</c:v>
                </c:pt>
                <c:pt idx="131">
                  <c:v>41.482649842271286</c:v>
                </c:pt>
                <c:pt idx="132">
                  <c:v>41.798107255520499</c:v>
                </c:pt>
                <c:pt idx="133">
                  <c:v>42.113564668769712</c:v>
                </c:pt>
                <c:pt idx="134">
                  <c:v>42.429022082018925</c:v>
                </c:pt>
                <c:pt idx="135">
                  <c:v>42.744479495268131</c:v>
                </c:pt>
                <c:pt idx="136">
                  <c:v>43.059936908517344</c:v>
                </c:pt>
                <c:pt idx="137">
                  <c:v>43.375394321766557</c:v>
                </c:pt>
                <c:pt idx="138">
                  <c:v>43.690851735015769</c:v>
                </c:pt>
                <c:pt idx="139">
                  <c:v>44.006309148264982</c:v>
                </c:pt>
                <c:pt idx="140">
                  <c:v>44.321766561514188</c:v>
                </c:pt>
                <c:pt idx="141">
                  <c:v>44.637223974763401</c:v>
                </c:pt>
                <c:pt idx="142">
                  <c:v>44.952681388012614</c:v>
                </c:pt>
                <c:pt idx="143">
                  <c:v>45.268138801261827</c:v>
                </c:pt>
                <c:pt idx="144">
                  <c:v>45.583596214511033</c:v>
                </c:pt>
                <c:pt idx="145">
                  <c:v>45.899053627760246</c:v>
                </c:pt>
                <c:pt idx="146">
                  <c:v>46.214511041009459</c:v>
                </c:pt>
                <c:pt idx="147">
                  <c:v>46.529968454258672</c:v>
                </c:pt>
                <c:pt idx="148">
                  <c:v>46.845425867507878</c:v>
                </c:pt>
                <c:pt idx="149">
                  <c:v>47.160883280757091</c:v>
                </c:pt>
                <c:pt idx="150">
                  <c:v>47.476340694006304</c:v>
                </c:pt>
                <c:pt idx="151">
                  <c:v>47.791798107255516</c:v>
                </c:pt>
                <c:pt idx="152">
                  <c:v>48.107255520504729</c:v>
                </c:pt>
                <c:pt idx="153">
                  <c:v>48.422712933753935</c:v>
                </c:pt>
                <c:pt idx="154">
                  <c:v>48.738170347003148</c:v>
                </c:pt>
                <c:pt idx="155">
                  <c:v>49.053627760252361</c:v>
                </c:pt>
                <c:pt idx="156">
                  <c:v>49.369085173501574</c:v>
                </c:pt>
                <c:pt idx="157">
                  <c:v>49.68454258675078</c:v>
                </c:pt>
                <c:pt idx="158">
                  <c:v>49.999999999999993</c:v>
                </c:pt>
                <c:pt idx="159">
                  <c:v>50.315457413249206</c:v>
                </c:pt>
                <c:pt idx="160">
                  <c:v>50.630914826498419</c:v>
                </c:pt>
                <c:pt idx="161">
                  <c:v>50.946372239747632</c:v>
                </c:pt>
                <c:pt idx="162">
                  <c:v>51.261829652996838</c:v>
                </c:pt>
                <c:pt idx="163">
                  <c:v>51.577287066246051</c:v>
                </c:pt>
                <c:pt idx="164">
                  <c:v>51.892744479495263</c:v>
                </c:pt>
                <c:pt idx="165">
                  <c:v>52.208201892744476</c:v>
                </c:pt>
                <c:pt idx="166">
                  <c:v>52.523659305993682</c:v>
                </c:pt>
                <c:pt idx="167">
                  <c:v>52.839116719242895</c:v>
                </c:pt>
                <c:pt idx="168">
                  <c:v>53.154574132492108</c:v>
                </c:pt>
                <c:pt idx="169">
                  <c:v>53.470031545741321</c:v>
                </c:pt>
                <c:pt idx="170">
                  <c:v>53.785488958990527</c:v>
                </c:pt>
                <c:pt idx="171">
                  <c:v>54.10094637223974</c:v>
                </c:pt>
                <c:pt idx="172">
                  <c:v>54.416403785488953</c:v>
                </c:pt>
                <c:pt idx="173">
                  <c:v>54.731861198738166</c:v>
                </c:pt>
                <c:pt idx="174">
                  <c:v>55.047318611987379</c:v>
                </c:pt>
                <c:pt idx="175">
                  <c:v>55.362776025236585</c:v>
                </c:pt>
                <c:pt idx="176">
                  <c:v>55.678233438485798</c:v>
                </c:pt>
                <c:pt idx="177">
                  <c:v>55.99369085173501</c:v>
                </c:pt>
                <c:pt idx="178">
                  <c:v>56.309148264984223</c:v>
                </c:pt>
                <c:pt idx="179">
                  <c:v>56.624605678233429</c:v>
                </c:pt>
                <c:pt idx="180">
                  <c:v>56.940063091482642</c:v>
                </c:pt>
                <c:pt idx="181">
                  <c:v>57.255520504731855</c:v>
                </c:pt>
                <c:pt idx="182">
                  <c:v>57.570977917981068</c:v>
                </c:pt>
                <c:pt idx="183">
                  <c:v>57.886435331230281</c:v>
                </c:pt>
                <c:pt idx="184">
                  <c:v>58.201892744479487</c:v>
                </c:pt>
                <c:pt idx="185">
                  <c:v>58.5173501577287</c:v>
                </c:pt>
                <c:pt idx="186">
                  <c:v>58.832807570977913</c:v>
                </c:pt>
                <c:pt idx="187">
                  <c:v>59.148264984227126</c:v>
                </c:pt>
                <c:pt idx="188">
                  <c:v>59.463722397476332</c:v>
                </c:pt>
                <c:pt idx="189">
                  <c:v>59.779179810725545</c:v>
                </c:pt>
                <c:pt idx="190">
                  <c:v>60.094637223974757</c:v>
                </c:pt>
                <c:pt idx="191">
                  <c:v>60.41009463722397</c:v>
                </c:pt>
                <c:pt idx="192">
                  <c:v>60.725552050473176</c:v>
                </c:pt>
                <c:pt idx="193">
                  <c:v>61.041009463722389</c:v>
                </c:pt>
                <c:pt idx="194">
                  <c:v>61.356466876971602</c:v>
                </c:pt>
                <c:pt idx="195">
                  <c:v>61.671924290220815</c:v>
                </c:pt>
                <c:pt idx="196">
                  <c:v>61.987381703470028</c:v>
                </c:pt>
                <c:pt idx="197">
                  <c:v>62.302839116719234</c:v>
                </c:pt>
                <c:pt idx="198">
                  <c:v>62.618296529968447</c:v>
                </c:pt>
                <c:pt idx="199">
                  <c:v>62.93375394321766</c:v>
                </c:pt>
                <c:pt idx="200">
                  <c:v>63.249211356466873</c:v>
                </c:pt>
                <c:pt idx="201">
                  <c:v>63.564668769716079</c:v>
                </c:pt>
                <c:pt idx="202">
                  <c:v>63.880126182965292</c:v>
                </c:pt>
                <c:pt idx="203">
                  <c:v>64.195583596214519</c:v>
                </c:pt>
                <c:pt idx="204">
                  <c:v>64.511041009463725</c:v>
                </c:pt>
                <c:pt idx="205">
                  <c:v>64.82649842271293</c:v>
                </c:pt>
                <c:pt idx="206">
                  <c:v>65.14195583596215</c:v>
                </c:pt>
                <c:pt idx="207">
                  <c:v>65.457413249211356</c:v>
                </c:pt>
                <c:pt idx="208">
                  <c:v>65.772870662460562</c:v>
                </c:pt>
                <c:pt idx="209">
                  <c:v>66.088328075709782</c:v>
                </c:pt>
                <c:pt idx="210">
                  <c:v>66.403785488958988</c:v>
                </c:pt>
                <c:pt idx="211">
                  <c:v>66.719242902208208</c:v>
                </c:pt>
                <c:pt idx="212">
                  <c:v>67.034700315457414</c:v>
                </c:pt>
                <c:pt idx="213">
                  <c:v>67.35015772870662</c:v>
                </c:pt>
                <c:pt idx="214">
                  <c:v>67.66561514195584</c:v>
                </c:pt>
                <c:pt idx="215">
                  <c:v>67.981072555205046</c:v>
                </c:pt>
                <c:pt idx="216">
                  <c:v>68.296529968454266</c:v>
                </c:pt>
                <c:pt idx="217">
                  <c:v>68.611987381703472</c:v>
                </c:pt>
                <c:pt idx="218">
                  <c:v>68.927444794952677</c:v>
                </c:pt>
                <c:pt idx="219">
                  <c:v>69.242902208201897</c:v>
                </c:pt>
                <c:pt idx="220">
                  <c:v>69.558359621451103</c:v>
                </c:pt>
                <c:pt idx="221">
                  <c:v>69.873817034700309</c:v>
                </c:pt>
                <c:pt idx="222">
                  <c:v>70.189274447949529</c:v>
                </c:pt>
                <c:pt idx="223">
                  <c:v>70.504731861198735</c:v>
                </c:pt>
                <c:pt idx="224">
                  <c:v>70.820189274447955</c:v>
                </c:pt>
                <c:pt idx="225">
                  <c:v>71.135646687697161</c:v>
                </c:pt>
                <c:pt idx="226">
                  <c:v>71.451104100946367</c:v>
                </c:pt>
                <c:pt idx="227">
                  <c:v>71.766561514195587</c:v>
                </c:pt>
                <c:pt idx="228">
                  <c:v>72.082018927444793</c:v>
                </c:pt>
                <c:pt idx="229">
                  <c:v>72.397476340694013</c:v>
                </c:pt>
                <c:pt idx="230">
                  <c:v>72.712933753943219</c:v>
                </c:pt>
                <c:pt idx="231">
                  <c:v>73.028391167192424</c:v>
                </c:pt>
                <c:pt idx="232">
                  <c:v>73.343848580441644</c:v>
                </c:pt>
                <c:pt idx="233">
                  <c:v>73.65930599369085</c:v>
                </c:pt>
                <c:pt idx="234">
                  <c:v>73.974763406940056</c:v>
                </c:pt>
                <c:pt idx="235">
                  <c:v>74.290220820189276</c:v>
                </c:pt>
                <c:pt idx="236">
                  <c:v>74.605678233438482</c:v>
                </c:pt>
                <c:pt idx="237">
                  <c:v>74.921135646687702</c:v>
                </c:pt>
                <c:pt idx="238">
                  <c:v>75.236593059936908</c:v>
                </c:pt>
                <c:pt idx="239">
                  <c:v>75.552050473186114</c:v>
                </c:pt>
                <c:pt idx="240">
                  <c:v>75.867507886435334</c:v>
                </c:pt>
                <c:pt idx="241">
                  <c:v>76.18296529968454</c:v>
                </c:pt>
                <c:pt idx="242">
                  <c:v>76.49842271293376</c:v>
                </c:pt>
                <c:pt idx="243">
                  <c:v>76.813880126182966</c:v>
                </c:pt>
                <c:pt idx="244">
                  <c:v>77.129337539432171</c:v>
                </c:pt>
                <c:pt idx="245">
                  <c:v>77.444794952681391</c:v>
                </c:pt>
                <c:pt idx="246">
                  <c:v>77.760252365930597</c:v>
                </c:pt>
                <c:pt idx="247">
                  <c:v>78.075709779179817</c:v>
                </c:pt>
                <c:pt idx="248">
                  <c:v>78.391167192429023</c:v>
                </c:pt>
                <c:pt idx="249">
                  <c:v>78.706624605678229</c:v>
                </c:pt>
                <c:pt idx="250">
                  <c:v>79.022082018927449</c:v>
                </c:pt>
                <c:pt idx="251">
                  <c:v>79.337539432176655</c:v>
                </c:pt>
                <c:pt idx="252">
                  <c:v>79.652996845425861</c:v>
                </c:pt>
                <c:pt idx="253">
                  <c:v>79.968454258675081</c:v>
                </c:pt>
                <c:pt idx="254">
                  <c:v>80.283911671924287</c:v>
                </c:pt>
                <c:pt idx="255">
                  <c:v>80.599369085173507</c:v>
                </c:pt>
                <c:pt idx="256">
                  <c:v>80.914826498422713</c:v>
                </c:pt>
                <c:pt idx="257">
                  <c:v>81.230283911671918</c:v>
                </c:pt>
                <c:pt idx="258">
                  <c:v>81.545741324921138</c:v>
                </c:pt>
                <c:pt idx="259">
                  <c:v>81.861198738170344</c:v>
                </c:pt>
                <c:pt idx="260">
                  <c:v>82.176656151419564</c:v>
                </c:pt>
                <c:pt idx="261">
                  <c:v>82.49211356466877</c:v>
                </c:pt>
                <c:pt idx="262">
                  <c:v>82.807570977917976</c:v>
                </c:pt>
                <c:pt idx="263">
                  <c:v>83.123028391167196</c:v>
                </c:pt>
                <c:pt idx="264">
                  <c:v>83.438485804416402</c:v>
                </c:pt>
                <c:pt idx="265">
                  <c:v>83.753943217665608</c:v>
                </c:pt>
                <c:pt idx="266">
                  <c:v>84.069400630914828</c:v>
                </c:pt>
                <c:pt idx="267">
                  <c:v>84.384858044164034</c:v>
                </c:pt>
                <c:pt idx="268">
                  <c:v>84.700315457413254</c:v>
                </c:pt>
                <c:pt idx="269">
                  <c:v>85.01577287066246</c:v>
                </c:pt>
                <c:pt idx="270">
                  <c:v>85.331230283911665</c:v>
                </c:pt>
                <c:pt idx="271">
                  <c:v>85.646687697160885</c:v>
                </c:pt>
                <c:pt idx="272">
                  <c:v>85.962145110410091</c:v>
                </c:pt>
                <c:pt idx="273">
                  <c:v>86.277602523659311</c:v>
                </c:pt>
                <c:pt idx="274">
                  <c:v>86.593059936908517</c:v>
                </c:pt>
                <c:pt idx="275">
                  <c:v>86.908517350157723</c:v>
                </c:pt>
                <c:pt idx="276">
                  <c:v>87.223974763406943</c:v>
                </c:pt>
                <c:pt idx="277">
                  <c:v>87.539432176656149</c:v>
                </c:pt>
                <c:pt idx="278">
                  <c:v>87.854889589905369</c:v>
                </c:pt>
                <c:pt idx="279">
                  <c:v>88.170347003154575</c:v>
                </c:pt>
                <c:pt idx="280">
                  <c:v>88.485804416403781</c:v>
                </c:pt>
                <c:pt idx="281">
                  <c:v>88.801261829653001</c:v>
                </c:pt>
                <c:pt idx="282">
                  <c:v>89.116719242902207</c:v>
                </c:pt>
                <c:pt idx="283">
                  <c:v>89.432176656151412</c:v>
                </c:pt>
                <c:pt idx="284">
                  <c:v>89.747634069400632</c:v>
                </c:pt>
                <c:pt idx="285">
                  <c:v>90.063091482649838</c:v>
                </c:pt>
                <c:pt idx="286">
                  <c:v>90.378548895899058</c:v>
                </c:pt>
                <c:pt idx="287">
                  <c:v>90.694006309148264</c:v>
                </c:pt>
                <c:pt idx="288">
                  <c:v>91.00946372239747</c:v>
                </c:pt>
                <c:pt idx="289">
                  <c:v>91.32492113564669</c:v>
                </c:pt>
                <c:pt idx="290">
                  <c:v>91.640378548895896</c:v>
                </c:pt>
                <c:pt idx="291">
                  <c:v>91.955835962145116</c:v>
                </c:pt>
                <c:pt idx="292">
                  <c:v>92.271293375394322</c:v>
                </c:pt>
                <c:pt idx="293">
                  <c:v>92.586750788643528</c:v>
                </c:pt>
                <c:pt idx="294">
                  <c:v>92.902208201892748</c:v>
                </c:pt>
                <c:pt idx="295">
                  <c:v>93.217665615141954</c:v>
                </c:pt>
                <c:pt idx="296">
                  <c:v>93.533123028391159</c:v>
                </c:pt>
                <c:pt idx="297">
                  <c:v>93.848580441640379</c:v>
                </c:pt>
                <c:pt idx="298">
                  <c:v>94.164037854889585</c:v>
                </c:pt>
                <c:pt idx="299">
                  <c:v>94.479495268138805</c:v>
                </c:pt>
                <c:pt idx="300">
                  <c:v>94.794952681388011</c:v>
                </c:pt>
                <c:pt idx="301">
                  <c:v>95.110410094637217</c:v>
                </c:pt>
                <c:pt idx="302">
                  <c:v>95.425867507886437</c:v>
                </c:pt>
                <c:pt idx="303">
                  <c:v>95.741324921135643</c:v>
                </c:pt>
                <c:pt idx="304">
                  <c:v>96.056782334384863</c:v>
                </c:pt>
                <c:pt idx="305">
                  <c:v>96.372239747634069</c:v>
                </c:pt>
                <c:pt idx="306">
                  <c:v>96.687697160883275</c:v>
                </c:pt>
                <c:pt idx="307">
                  <c:v>97.003154574132495</c:v>
                </c:pt>
                <c:pt idx="308">
                  <c:v>97.318611987381701</c:v>
                </c:pt>
                <c:pt idx="309">
                  <c:v>97.634069400630906</c:v>
                </c:pt>
                <c:pt idx="310">
                  <c:v>97.949526813880126</c:v>
                </c:pt>
                <c:pt idx="311">
                  <c:v>98.264984227129332</c:v>
                </c:pt>
                <c:pt idx="312">
                  <c:v>98.580441640378552</c:v>
                </c:pt>
                <c:pt idx="313">
                  <c:v>98.895899053627758</c:v>
                </c:pt>
                <c:pt idx="314">
                  <c:v>99.211356466876964</c:v>
                </c:pt>
                <c:pt idx="315">
                  <c:v>99.526813880126184</c:v>
                </c:pt>
                <c:pt idx="316">
                  <c:v>99.84227129337539</c:v>
                </c:pt>
              </c:numCache>
            </c:numRef>
          </c:xVal>
          <c:yVal>
            <c:numRef>
              <c:f>Alignment!$L$58:$L$374</c:f>
              <c:numCache>
                <c:formatCode>General</c:formatCode>
                <c:ptCount val="317"/>
                <c:pt idx="0">
                  <c:v>821</c:v>
                </c:pt>
                <c:pt idx="1">
                  <c:v>940</c:v>
                </c:pt>
                <c:pt idx="2">
                  <c:v>1017</c:v>
                </c:pt>
                <c:pt idx="3">
                  <c:v>1175</c:v>
                </c:pt>
                <c:pt idx="4">
                  <c:v>1229</c:v>
                </c:pt>
                <c:pt idx="5">
                  <c:v>1229</c:v>
                </c:pt>
                <c:pt idx="6">
                  <c:v>1238</c:v>
                </c:pt>
                <c:pt idx="7">
                  <c:v>1286</c:v>
                </c:pt>
                <c:pt idx="8">
                  <c:v>1371</c:v>
                </c:pt>
                <c:pt idx="9">
                  <c:v>1371</c:v>
                </c:pt>
                <c:pt idx="10">
                  <c:v>1529</c:v>
                </c:pt>
                <c:pt idx="11">
                  <c:v>1529</c:v>
                </c:pt>
                <c:pt idx="12">
                  <c:v>1564</c:v>
                </c:pt>
                <c:pt idx="13">
                  <c:v>1613</c:v>
                </c:pt>
                <c:pt idx="14">
                  <c:v>1613</c:v>
                </c:pt>
                <c:pt idx="15">
                  <c:v>1642</c:v>
                </c:pt>
                <c:pt idx="16">
                  <c:v>1823</c:v>
                </c:pt>
                <c:pt idx="17">
                  <c:v>1910</c:v>
                </c:pt>
                <c:pt idx="18">
                  <c:v>1910</c:v>
                </c:pt>
                <c:pt idx="19">
                  <c:v>2054</c:v>
                </c:pt>
                <c:pt idx="20">
                  <c:v>2183</c:v>
                </c:pt>
                <c:pt idx="21">
                  <c:v>2769</c:v>
                </c:pt>
                <c:pt idx="22">
                  <c:v>2769</c:v>
                </c:pt>
                <c:pt idx="23">
                  <c:v>3340</c:v>
                </c:pt>
                <c:pt idx="24">
                  <c:v>3669</c:v>
                </c:pt>
                <c:pt idx="25">
                  <c:v>3709</c:v>
                </c:pt>
                <c:pt idx="26">
                  <c:v>3855</c:v>
                </c:pt>
                <c:pt idx="27">
                  <c:v>3949</c:v>
                </c:pt>
                <c:pt idx="28">
                  <c:v>4266</c:v>
                </c:pt>
                <c:pt idx="29">
                  <c:v>4310</c:v>
                </c:pt>
                <c:pt idx="30">
                  <c:v>4379</c:v>
                </c:pt>
                <c:pt idx="31">
                  <c:v>4536</c:v>
                </c:pt>
                <c:pt idx="32">
                  <c:v>4590</c:v>
                </c:pt>
                <c:pt idx="33">
                  <c:v>4867</c:v>
                </c:pt>
                <c:pt idx="34">
                  <c:v>5323</c:v>
                </c:pt>
                <c:pt idx="35">
                  <c:v>5459</c:v>
                </c:pt>
                <c:pt idx="36">
                  <c:v>5502</c:v>
                </c:pt>
                <c:pt idx="37">
                  <c:v>5620</c:v>
                </c:pt>
                <c:pt idx="38">
                  <c:v>5736</c:v>
                </c:pt>
                <c:pt idx="39">
                  <c:v>5948</c:v>
                </c:pt>
                <c:pt idx="40">
                  <c:v>6131</c:v>
                </c:pt>
                <c:pt idx="41">
                  <c:v>6193</c:v>
                </c:pt>
                <c:pt idx="42">
                  <c:v>6238</c:v>
                </c:pt>
                <c:pt idx="43">
                  <c:v>6269</c:v>
                </c:pt>
                <c:pt idx="44">
                  <c:v>6426</c:v>
                </c:pt>
                <c:pt idx="45">
                  <c:v>6579</c:v>
                </c:pt>
                <c:pt idx="46">
                  <c:v>6609</c:v>
                </c:pt>
                <c:pt idx="47">
                  <c:v>6642</c:v>
                </c:pt>
                <c:pt idx="48">
                  <c:v>6663</c:v>
                </c:pt>
                <c:pt idx="49">
                  <c:v>6663</c:v>
                </c:pt>
                <c:pt idx="50">
                  <c:v>6705</c:v>
                </c:pt>
                <c:pt idx="51">
                  <c:v>6777</c:v>
                </c:pt>
                <c:pt idx="52">
                  <c:v>6861</c:v>
                </c:pt>
                <c:pt idx="53">
                  <c:v>7020</c:v>
                </c:pt>
                <c:pt idx="54">
                  <c:v>7140</c:v>
                </c:pt>
                <c:pt idx="55">
                  <c:v>7220</c:v>
                </c:pt>
                <c:pt idx="56">
                  <c:v>7221</c:v>
                </c:pt>
                <c:pt idx="57">
                  <c:v>7255</c:v>
                </c:pt>
                <c:pt idx="58">
                  <c:v>7267</c:v>
                </c:pt>
                <c:pt idx="59">
                  <c:v>7275</c:v>
                </c:pt>
                <c:pt idx="60">
                  <c:v>7292</c:v>
                </c:pt>
                <c:pt idx="61">
                  <c:v>7346</c:v>
                </c:pt>
                <c:pt idx="62">
                  <c:v>7377</c:v>
                </c:pt>
                <c:pt idx="63">
                  <c:v>7401</c:v>
                </c:pt>
                <c:pt idx="64">
                  <c:v>7406</c:v>
                </c:pt>
                <c:pt idx="65">
                  <c:v>7442</c:v>
                </c:pt>
                <c:pt idx="66">
                  <c:v>7466</c:v>
                </c:pt>
                <c:pt idx="67">
                  <c:v>7494</c:v>
                </c:pt>
                <c:pt idx="68">
                  <c:v>7572</c:v>
                </c:pt>
                <c:pt idx="69">
                  <c:v>7592</c:v>
                </c:pt>
                <c:pt idx="70">
                  <c:v>7593</c:v>
                </c:pt>
                <c:pt idx="71">
                  <c:v>7608</c:v>
                </c:pt>
                <c:pt idx="72">
                  <c:v>7615</c:v>
                </c:pt>
                <c:pt idx="73">
                  <c:v>7617</c:v>
                </c:pt>
                <c:pt idx="74">
                  <c:v>7625</c:v>
                </c:pt>
                <c:pt idx="75">
                  <c:v>7627</c:v>
                </c:pt>
                <c:pt idx="76">
                  <c:v>7630</c:v>
                </c:pt>
                <c:pt idx="77">
                  <c:v>7631</c:v>
                </c:pt>
                <c:pt idx="78">
                  <c:v>7636</c:v>
                </c:pt>
                <c:pt idx="79">
                  <c:v>7649</c:v>
                </c:pt>
                <c:pt idx="80">
                  <c:v>7659</c:v>
                </c:pt>
                <c:pt idx="81">
                  <c:v>7660</c:v>
                </c:pt>
                <c:pt idx="82">
                  <c:v>7665</c:v>
                </c:pt>
                <c:pt idx="83">
                  <c:v>7687</c:v>
                </c:pt>
                <c:pt idx="84">
                  <c:v>7694</c:v>
                </c:pt>
                <c:pt idx="85">
                  <c:v>7703</c:v>
                </c:pt>
                <c:pt idx="86">
                  <c:v>7704</c:v>
                </c:pt>
                <c:pt idx="87">
                  <c:v>7711</c:v>
                </c:pt>
                <c:pt idx="88">
                  <c:v>7715</c:v>
                </c:pt>
                <c:pt idx="89">
                  <c:v>7723</c:v>
                </c:pt>
                <c:pt idx="90">
                  <c:v>7725</c:v>
                </c:pt>
                <c:pt idx="91">
                  <c:v>7736</c:v>
                </c:pt>
                <c:pt idx="92">
                  <c:v>7738</c:v>
                </c:pt>
                <c:pt idx="93">
                  <c:v>7738</c:v>
                </c:pt>
                <c:pt idx="94">
                  <c:v>7774</c:v>
                </c:pt>
                <c:pt idx="95">
                  <c:v>7779</c:v>
                </c:pt>
                <c:pt idx="96">
                  <c:v>7780</c:v>
                </c:pt>
                <c:pt idx="97">
                  <c:v>7786</c:v>
                </c:pt>
                <c:pt idx="98">
                  <c:v>7798</c:v>
                </c:pt>
                <c:pt idx="99">
                  <c:v>7817</c:v>
                </c:pt>
                <c:pt idx="100">
                  <c:v>7822</c:v>
                </c:pt>
                <c:pt idx="101">
                  <c:v>7853</c:v>
                </c:pt>
                <c:pt idx="102">
                  <c:v>7861</c:v>
                </c:pt>
                <c:pt idx="103">
                  <c:v>7863</c:v>
                </c:pt>
                <c:pt idx="104">
                  <c:v>7878</c:v>
                </c:pt>
                <c:pt idx="105">
                  <c:v>7882</c:v>
                </c:pt>
                <c:pt idx="106">
                  <c:v>7897</c:v>
                </c:pt>
                <c:pt idx="107">
                  <c:v>7923</c:v>
                </c:pt>
                <c:pt idx="108">
                  <c:v>7956</c:v>
                </c:pt>
                <c:pt idx="109">
                  <c:v>7976</c:v>
                </c:pt>
                <c:pt idx="110">
                  <c:v>7981</c:v>
                </c:pt>
                <c:pt idx="111">
                  <c:v>7983</c:v>
                </c:pt>
                <c:pt idx="112">
                  <c:v>8005</c:v>
                </c:pt>
                <c:pt idx="113">
                  <c:v>8064</c:v>
                </c:pt>
                <c:pt idx="114">
                  <c:v>8083</c:v>
                </c:pt>
                <c:pt idx="115">
                  <c:v>8094</c:v>
                </c:pt>
                <c:pt idx="116">
                  <c:v>8118</c:v>
                </c:pt>
                <c:pt idx="117">
                  <c:v>8174</c:v>
                </c:pt>
                <c:pt idx="118">
                  <c:v>8176</c:v>
                </c:pt>
                <c:pt idx="119">
                  <c:v>8188</c:v>
                </c:pt>
                <c:pt idx="120">
                  <c:v>8292</c:v>
                </c:pt>
                <c:pt idx="121">
                  <c:v>8293</c:v>
                </c:pt>
                <c:pt idx="122">
                  <c:v>8303</c:v>
                </c:pt>
                <c:pt idx="123">
                  <c:v>8491</c:v>
                </c:pt>
                <c:pt idx="124">
                  <c:v>8546</c:v>
                </c:pt>
                <c:pt idx="125">
                  <c:v>8618</c:v>
                </c:pt>
                <c:pt idx="126">
                  <c:v>8636</c:v>
                </c:pt>
                <c:pt idx="127">
                  <c:v>8651</c:v>
                </c:pt>
                <c:pt idx="128">
                  <c:v>8678</c:v>
                </c:pt>
                <c:pt idx="129">
                  <c:v>8696</c:v>
                </c:pt>
                <c:pt idx="130">
                  <c:v>8828</c:v>
                </c:pt>
                <c:pt idx="131">
                  <c:v>8828</c:v>
                </c:pt>
                <c:pt idx="132">
                  <c:v>8876</c:v>
                </c:pt>
                <c:pt idx="133">
                  <c:v>8895</c:v>
                </c:pt>
                <c:pt idx="134">
                  <c:v>8926</c:v>
                </c:pt>
                <c:pt idx="135">
                  <c:v>8945</c:v>
                </c:pt>
                <c:pt idx="136">
                  <c:v>8946</c:v>
                </c:pt>
                <c:pt idx="137">
                  <c:v>8961</c:v>
                </c:pt>
                <c:pt idx="138">
                  <c:v>8987</c:v>
                </c:pt>
                <c:pt idx="139">
                  <c:v>9017</c:v>
                </c:pt>
                <c:pt idx="140">
                  <c:v>9029</c:v>
                </c:pt>
                <c:pt idx="141">
                  <c:v>9100</c:v>
                </c:pt>
                <c:pt idx="142">
                  <c:v>9102</c:v>
                </c:pt>
                <c:pt idx="143">
                  <c:v>9114</c:v>
                </c:pt>
                <c:pt idx="144">
                  <c:v>9118</c:v>
                </c:pt>
                <c:pt idx="145">
                  <c:v>9157</c:v>
                </c:pt>
                <c:pt idx="146">
                  <c:v>9253</c:v>
                </c:pt>
                <c:pt idx="147">
                  <c:v>9256</c:v>
                </c:pt>
                <c:pt idx="148">
                  <c:v>9257</c:v>
                </c:pt>
                <c:pt idx="149">
                  <c:v>9313</c:v>
                </c:pt>
                <c:pt idx="150">
                  <c:v>9366</c:v>
                </c:pt>
                <c:pt idx="151">
                  <c:v>9415</c:v>
                </c:pt>
                <c:pt idx="152">
                  <c:v>9441</c:v>
                </c:pt>
                <c:pt idx="153">
                  <c:v>9466</c:v>
                </c:pt>
                <c:pt idx="154">
                  <c:v>9557</c:v>
                </c:pt>
                <c:pt idx="155">
                  <c:v>9572</c:v>
                </c:pt>
                <c:pt idx="156">
                  <c:v>9612</c:v>
                </c:pt>
                <c:pt idx="157">
                  <c:v>9632</c:v>
                </c:pt>
                <c:pt idx="158">
                  <c:v>9640</c:v>
                </c:pt>
                <c:pt idx="159">
                  <c:v>9643</c:v>
                </c:pt>
                <c:pt idx="160">
                  <c:v>9721</c:v>
                </c:pt>
                <c:pt idx="161">
                  <c:v>9773</c:v>
                </c:pt>
                <c:pt idx="162">
                  <c:v>9809</c:v>
                </c:pt>
                <c:pt idx="163">
                  <c:v>9846</c:v>
                </c:pt>
                <c:pt idx="164">
                  <c:v>9868</c:v>
                </c:pt>
                <c:pt idx="165">
                  <c:v>9952</c:v>
                </c:pt>
                <c:pt idx="166">
                  <c:v>10088</c:v>
                </c:pt>
                <c:pt idx="167">
                  <c:v>10127</c:v>
                </c:pt>
                <c:pt idx="168">
                  <c:v>10141</c:v>
                </c:pt>
                <c:pt idx="169">
                  <c:v>10144</c:v>
                </c:pt>
                <c:pt idx="170">
                  <c:v>10183</c:v>
                </c:pt>
                <c:pt idx="171">
                  <c:v>10443</c:v>
                </c:pt>
                <c:pt idx="172">
                  <c:v>10465</c:v>
                </c:pt>
                <c:pt idx="173">
                  <c:v>10469</c:v>
                </c:pt>
                <c:pt idx="174">
                  <c:v>10479</c:v>
                </c:pt>
                <c:pt idx="175">
                  <c:v>10481</c:v>
                </c:pt>
                <c:pt idx="176">
                  <c:v>10531</c:v>
                </c:pt>
                <c:pt idx="177">
                  <c:v>10536</c:v>
                </c:pt>
                <c:pt idx="178">
                  <c:v>10562</c:v>
                </c:pt>
                <c:pt idx="179">
                  <c:v>10582</c:v>
                </c:pt>
                <c:pt idx="180">
                  <c:v>10634</c:v>
                </c:pt>
                <c:pt idx="181">
                  <c:v>10635</c:v>
                </c:pt>
                <c:pt idx="182">
                  <c:v>10646</c:v>
                </c:pt>
                <c:pt idx="183">
                  <c:v>10705</c:v>
                </c:pt>
                <c:pt idx="184">
                  <c:v>10711</c:v>
                </c:pt>
                <c:pt idx="185">
                  <c:v>10756</c:v>
                </c:pt>
                <c:pt idx="186">
                  <c:v>10773</c:v>
                </c:pt>
                <c:pt idx="187">
                  <c:v>10785</c:v>
                </c:pt>
                <c:pt idx="188">
                  <c:v>10804</c:v>
                </c:pt>
                <c:pt idx="189">
                  <c:v>10865</c:v>
                </c:pt>
                <c:pt idx="190">
                  <c:v>10879</c:v>
                </c:pt>
                <c:pt idx="191">
                  <c:v>11161</c:v>
                </c:pt>
                <c:pt idx="192">
                  <c:v>11172</c:v>
                </c:pt>
                <c:pt idx="193">
                  <c:v>11287</c:v>
                </c:pt>
                <c:pt idx="194">
                  <c:v>11355</c:v>
                </c:pt>
                <c:pt idx="195">
                  <c:v>11384</c:v>
                </c:pt>
                <c:pt idx="196">
                  <c:v>11467</c:v>
                </c:pt>
                <c:pt idx="197">
                  <c:v>11492</c:v>
                </c:pt>
                <c:pt idx="198">
                  <c:v>11508</c:v>
                </c:pt>
                <c:pt idx="199">
                  <c:v>11578</c:v>
                </c:pt>
                <c:pt idx="200">
                  <c:v>11598</c:v>
                </c:pt>
                <c:pt idx="201">
                  <c:v>11656</c:v>
                </c:pt>
                <c:pt idx="202">
                  <c:v>11667</c:v>
                </c:pt>
                <c:pt idx="203">
                  <c:v>11704</c:v>
                </c:pt>
                <c:pt idx="204">
                  <c:v>11707</c:v>
                </c:pt>
                <c:pt idx="205">
                  <c:v>11729</c:v>
                </c:pt>
                <c:pt idx="206">
                  <c:v>11733</c:v>
                </c:pt>
                <c:pt idx="207">
                  <c:v>11762</c:v>
                </c:pt>
                <c:pt idx="208">
                  <c:v>11763</c:v>
                </c:pt>
                <c:pt idx="209">
                  <c:v>11767</c:v>
                </c:pt>
                <c:pt idx="210">
                  <c:v>11795</c:v>
                </c:pt>
                <c:pt idx="211">
                  <c:v>11797</c:v>
                </c:pt>
                <c:pt idx="212">
                  <c:v>11845</c:v>
                </c:pt>
                <c:pt idx="213">
                  <c:v>11855</c:v>
                </c:pt>
                <c:pt idx="214">
                  <c:v>11872</c:v>
                </c:pt>
                <c:pt idx="215">
                  <c:v>11886</c:v>
                </c:pt>
                <c:pt idx="216">
                  <c:v>11896</c:v>
                </c:pt>
                <c:pt idx="217">
                  <c:v>11929</c:v>
                </c:pt>
                <c:pt idx="218">
                  <c:v>11943</c:v>
                </c:pt>
                <c:pt idx="219">
                  <c:v>11946</c:v>
                </c:pt>
                <c:pt idx="220">
                  <c:v>11968</c:v>
                </c:pt>
                <c:pt idx="221">
                  <c:v>11988</c:v>
                </c:pt>
                <c:pt idx="222">
                  <c:v>11998</c:v>
                </c:pt>
                <c:pt idx="223">
                  <c:v>11999</c:v>
                </c:pt>
                <c:pt idx="224">
                  <c:v>12006</c:v>
                </c:pt>
                <c:pt idx="225">
                  <c:v>12010</c:v>
                </c:pt>
                <c:pt idx="226">
                  <c:v>12025</c:v>
                </c:pt>
                <c:pt idx="227">
                  <c:v>12030</c:v>
                </c:pt>
                <c:pt idx="228">
                  <c:v>12038</c:v>
                </c:pt>
                <c:pt idx="229">
                  <c:v>12039</c:v>
                </c:pt>
                <c:pt idx="230">
                  <c:v>12049</c:v>
                </c:pt>
                <c:pt idx="231">
                  <c:v>12050</c:v>
                </c:pt>
                <c:pt idx="232">
                  <c:v>12074</c:v>
                </c:pt>
                <c:pt idx="233">
                  <c:v>12096</c:v>
                </c:pt>
                <c:pt idx="234">
                  <c:v>12125</c:v>
                </c:pt>
                <c:pt idx="235">
                  <c:v>12140</c:v>
                </c:pt>
                <c:pt idx="236">
                  <c:v>12196</c:v>
                </c:pt>
                <c:pt idx="237">
                  <c:v>12218</c:v>
                </c:pt>
                <c:pt idx="238">
                  <c:v>12254</c:v>
                </c:pt>
                <c:pt idx="239">
                  <c:v>12311</c:v>
                </c:pt>
                <c:pt idx="240">
                  <c:v>12330</c:v>
                </c:pt>
                <c:pt idx="241">
                  <c:v>12335</c:v>
                </c:pt>
                <c:pt idx="242">
                  <c:v>12337</c:v>
                </c:pt>
                <c:pt idx="243">
                  <c:v>12356</c:v>
                </c:pt>
                <c:pt idx="244">
                  <c:v>12365</c:v>
                </c:pt>
                <c:pt idx="245">
                  <c:v>12444</c:v>
                </c:pt>
                <c:pt idx="246">
                  <c:v>12447</c:v>
                </c:pt>
                <c:pt idx="247">
                  <c:v>12513</c:v>
                </c:pt>
                <c:pt idx="248">
                  <c:v>12601</c:v>
                </c:pt>
                <c:pt idx="249">
                  <c:v>12632</c:v>
                </c:pt>
                <c:pt idx="250">
                  <c:v>12712</c:v>
                </c:pt>
                <c:pt idx="251">
                  <c:v>12736</c:v>
                </c:pt>
                <c:pt idx="252">
                  <c:v>12778</c:v>
                </c:pt>
                <c:pt idx="253">
                  <c:v>12785</c:v>
                </c:pt>
                <c:pt idx="254">
                  <c:v>12793</c:v>
                </c:pt>
                <c:pt idx="255">
                  <c:v>12801</c:v>
                </c:pt>
                <c:pt idx="256">
                  <c:v>12916</c:v>
                </c:pt>
                <c:pt idx="257">
                  <c:v>12950</c:v>
                </c:pt>
                <c:pt idx="258">
                  <c:v>12970</c:v>
                </c:pt>
                <c:pt idx="259">
                  <c:v>12971</c:v>
                </c:pt>
                <c:pt idx="260">
                  <c:v>12976</c:v>
                </c:pt>
                <c:pt idx="261">
                  <c:v>13061</c:v>
                </c:pt>
                <c:pt idx="262">
                  <c:v>13069</c:v>
                </c:pt>
                <c:pt idx="263">
                  <c:v>13083</c:v>
                </c:pt>
                <c:pt idx="264">
                  <c:v>13085</c:v>
                </c:pt>
                <c:pt idx="265">
                  <c:v>13109</c:v>
                </c:pt>
                <c:pt idx="266">
                  <c:v>13141</c:v>
                </c:pt>
                <c:pt idx="267">
                  <c:v>13146</c:v>
                </c:pt>
                <c:pt idx="268">
                  <c:v>13196</c:v>
                </c:pt>
                <c:pt idx="269">
                  <c:v>13212</c:v>
                </c:pt>
                <c:pt idx="270">
                  <c:v>13219</c:v>
                </c:pt>
                <c:pt idx="271">
                  <c:v>13259</c:v>
                </c:pt>
                <c:pt idx="272">
                  <c:v>13354</c:v>
                </c:pt>
                <c:pt idx="273">
                  <c:v>13417</c:v>
                </c:pt>
                <c:pt idx="274">
                  <c:v>13435</c:v>
                </c:pt>
                <c:pt idx="275">
                  <c:v>13445</c:v>
                </c:pt>
                <c:pt idx="276">
                  <c:v>13458</c:v>
                </c:pt>
                <c:pt idx="277">
                  <c:v>13470</c:v>
                </c:pt>
                <c:pt idx="278">
                  <c:v>13473</c:v>
                </c:pt>
                <c:pt idx="279">
                  <c:v>13499</c:v>
                </c:pt>
                <c:pt idx="280">
                  <c:v>13504</c:v>
                </c:pt>
                <c:pt idx="281">
                  <c:v>13557</c:v>
                </c:pt>
                <c:pt idx="282">
                  <c:v>13586</c:v>
                </c:pt>
                <c:pt idx="283">
                  <c:v>13628</c:v>
                </c:pt>
                <c:pt idx="284">
                  <c:v>13643</c:v>
                </c:pt>
                <c:pt idx="285">
                  <c:v>13645</c:v>
                </c:pt>
                <c:pt idx="286">
                  <c:v>13647</c:v>
                </c:pt>
                <c:pt idx="287">
                  <c:v>13660</c:v>
                </c:pt>
                <c:pt idx="288">
                  <c:v>13701</c:v>
                </c:pt>
                <c:pt idx="289">
                  <c:v>13716</c:v>
                </c:pt>
                <c:pt idx="290">
                  <c:v>13723</c:v>
                </c:pt>
                <c:pt idx="291">
                  <c:v>13750</c:v>
                </c:pt>
                <c:pt idx="292">
                  <c:v>13792</c:v>
                </c:pt>
                <c:pt idx="293">
                  <c:v>13811</c:v>
                </c:pt>
                <c:pt idx="294">
                  <c:v>13826</c:v>
                </c:pt>
                <c:pt idx="295">
                  <c:v>13844</c:v>
                </c:pt>
                <c:pt idx="296">
                  <c:v>13883</c:v>
                </c:pt>
                <c:pt idx="297">
                  <c:v>13887</c:v>
                </c:pt>
                <c:pt idx="298">
                  <c:v>13928</c:v>
                </c:pt>
                <c:pt idx="299">
                  <c:v>13963</c:v>
                </c:pt>
                <c:pt idx="300">
                  <c:v>14024</c:v>
                </c:pt>
                <c:pt idx="301">
                  <c:v>14053</c:v>
                </c:pt>
                <c:pt idx="302">
                  <c:v>14057</c:v>
                </c:pt>
                <c:pt idx="303">
                  <c:v>14058</c:v>
                </c:pt>
                <c:pt idx="304">
                  <c:v>14093</c:v>
                </c:pt>
                <c:pt idx="305">
                  <c:v>14120</c:v>
                </c:pt>
                <c:pt idx="306">
                  <c:v>14131</c:v>
                </c:pt>
                <c:pt idx="307">
                  <c:v>14154</c:v>
                </c:pt>
                <c:pt idx="308">
                  <c:v>14164</c:v>
                </c:pt>
                <c:pt idx="309">
                  <c:v>14208</c:v>
                </c:pt>
                <c:pt idx="310">
                  <c:v>14220</c:v>
                </c:pt>
                <c:pt idx="311">
                  <c:v>14222</c:v>
                </c:pt>
                <c:pt idx="312">
                  <c:v>14271</c:v>
                </c:pt>
                <c:pt idx="313">
                  <c:v>14282</c:v>
                </c:pt>
                <c:pt idx="314">
                  <c:v>14296</c:v>
                </c:pt>
                <c:pt idx="315">
                  <c:v>14362</c:v>
                </c:pt>
                <c:pt idx="316">
                  <c:v>14660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912-46A0-A9CB-461DDD5666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4335216"/>
        <c:axId val="714334384"/>
      </c:scatterChart>
      <c:valAx>
        <c:axId val="7143352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NZ"/>
                  <a:t>Sample Percentile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714334384"/>
        <c:crosses val="autoZero"/>
        <c:crossBetween val="midCat"/>
      </c:valAx>
      <c:valAx>
        <c:axId val="71433438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NZ"/>
                  <a:t>Y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714335216"/>
        <c:crosses val="autoZero"/>
        <c:crossBetween val="midCat"/>
      </c:valAx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NZ"/>
              <a:t>Normal Probability Plot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>
              <a:noFill/>
            </a:ln>
          </c:spPr>
          <c:xVal>
            <c:numRef>
              <c:f>Alignment!$K$58:$K$374</c:f>
              <c:numCache>
                <c:formatCode>General</c:formatCode>
                <c:ptCount val="317"/>
                <c:pt idx="0">
                  <c:v>0.15772870662460567</c:v>
                </c:pt>
                <c:pt idx="1">
                  <c:v>0.47318611987381698</c:v>
                </c:pt>
                <c:pt idx="2">
                  <c:v>0.78864353312302837</c:v>
                </c:pt>
                <c:pt idx="3">
                  <c:v>1.1041009463722395</c:v>
                </c:pt>
                <c:pt idx="4">
                  <c:v>1.4195583596214509</c:v>
                </c:pt>
                <c:pt idx="5">
                  <c:v>1.7350157728706623</c:v>
                </c:pt>
                <c:pt idx="6">
                  <c:v>2.0504731861198735</c:v>
                </c:pt>
                <c:pt idx="7">
                  <c:v>2.3659305993690851</c:v>
                </c:pt>
                <c:pt idx="8">
                  <c:v>2.6813880126182963</c:v>
                </c:pt>
                <c:pt idx="9">
                  <c:v>2.9968454258675075</c:v>
                </c:pt>
                <c:pt idx="10">
                  <c:v>3.3123028391167191</c:v>
                </c:pt>
                <c:pt idx="11">
                  <c:v>3.6277602523659302</c:v>
                </c:pt>
                <c:pt idx="12">
                  <c:v>3.9432176656151414</c:v>
                </c:pt>
                <c:pt idx="13">
                  <c:v>4.2586750788643526</c:v>
                </c:pt>
                <c:pt idx="14">
                  <c:v>4.5741324921135647</c:v>
                </c:pt>
                <c:pt idx="15">
                  <c:v>4.8895899053627758</c:v>
                </c:pt>
                <c:pt idx="16">
                  <c:v>5.205047318611987</c:v>
                </c:pt>
                <c:pt idx="17">
                  <c:v>5.5205047318611982</c:v>
                </c:pt>
                <c:pt idx="18">
                  <c:v>5.8359621451104093</c:v>
                </c:pt>
                <c:pt idx="19">
                  <c:v>6.1514195583596214</c:v>
                </c:pt>
                <c:pt idx="20">
                  <c:v>6.4668769716088326</c:v>
                </c:pt>
                <c:pt idx="21">
                  <c:v>6.7823343848580437</c:v>
                </c:pt>
                <c:pt idx="22">
                  <c:v>7.0977917981072549</c:v>
                </c:pt>
                <c:pt idx="23">
                  <c:v>7.4132492113564661</c:v>
                </c:pt>
                <c:pt idx="24">
                  <c:v>7.7287066246056773</c:v>
                </c:pt>
                <c:pt idx="25">
                  <c:v>8.0441640378548893</c:v>
                </c:pt>
                <c:pt idx="26">
                  <c:v>8.3596214511041005</c:v>
                </c:pt>
                <c:pt idx="27">
                  <c:v>8.6750788643533134</c:v>
                </c:pt>
                <c:pt idx="28">
                  <c:v>8.9905362776025246</c:v>
                </c:pt>
                <c:pt idx="29">
                  <c:v>9.3059936908517358</c:v>
                </c:pt>
                <c:pt idx="30">
                  <c:v>9.6214511041009469</c:v>
                </c:pt>
                <c:pt idx="31">
                  <c:v>9.9369085173501581</c:v>
                </c:pt>
                <c:pt idx="32">
                  <c:v>10.252365930599369</c:v>
                </c:pt>
                <c:pt idx="33">
                  <c:v>10.56782334384858</c:v>
                </c:pt>
                <c:pt idx="34">
                  <c:v>10.883280757097792</c:v>
                </c:pt>
                <c:pt idx="35">
                  <c:v>11.198738170347003</c:v>
                </c:pt>
                <c:pt idx="36">
                  <c:v>11.514195583596214</c:v>
                </c:pt>
                <c:pt idx="37">
                  <c:v>11.829652996845425</c:v>
                </c:pt>
                <c:pt idx="38">
                  <c:v>12.145110410094638</c:v>
                </c:pt>
                <c:pt idx="39">
                  <c:v>12.460567823343849</c:v>
                </c:pt>
                <c:pt idx="40">
                  <c:v>12.77602523659306</c:v>
                </c:pt>
                <c:pt idx="41">
                  <c:v>13.091482649842272</c:v>
                </c:pt>
                <c:pt idx="42">
                  <c:v>13.406940063091483</c:v>
                </c:pt>
                <c:pt idx="43">
                  <c:v>13.722397476340694</c:v>
                </c:pt>
                <c:pt idx="44">
                  <c:v>14.037854889589905</c:v>
                </c:pt>
                <c:pt idx="45">
                  <c:v>14.353312302839116</c:v>
                </c:pt>
                <c:pt idx="46">
                  <c:v>14.668769716088327</c:v>
                </c:pt>
                <c:pt idx="47">
                  <c:v>14.984227129337539</c:v>
                </c:pt>
                <c:pt idx="48">
                  <c:v>15.29968454258675</c:v>
                </c:pt>
                <c:pt idx="49">
                  <c:v>15.615141955835963</c:v>
                </c:pt>
                <c:pt idx="50">
                  <c:v>15.930599369085174</c:v>
                </c:pt>
                <c:pt idx="51">
                  <c:v>16.246056782334385</c:v>
                </c:pt>
                <c:pt idx="52">
                  <c:v>16.561514195583594</c:v>
                </c:pt>
                <c:pt idx="53">
                  <c:v>16.876971608832807</c:v>
                </c:pt>
                <c:pt idx="54">
                  <c:v>17.19242902208202</c:v>
                </c:pt>
                <c:pt idx="55">
                  <c:v>17.50788643533123</c:v>
                </c:pt>
                <c:pt idx="56">
                  <c:v>17.823343848580443</c:v>
                </c:pt>
                <c:pt idx="57">
                  <c:v>18.138801261829652</c:v>
                </c:pt>
                <c:pt idx="58">
                  <c:v>18.454258675078865</c:v>
                </c:pt>
                <c:pt idx="59">
                  <c:v>18.769716088328074</c:v>
                </c:pt>
                <c:pt idx="60">
                  <c:v>19.085173501577287</c:v>
                </c:pt>
                <c:pt idx="61">
                  <c:v>19.400630914826497</c:v>
                </c:pt>
                <c:pt idx="62">
                  <c:v>19.71608832807571</c:v>
                </c:pt>
                <c:pt idx="63">
                  <c:v>20.031545741324919</c:v>
                </c:pt>
                <c:pt idx="64">
                  <c:v>20.347003154574132</c:v>
                </c:pt>
                <c:pt idx="65">
                  <c:v>20.662460567823345</c:v>
                </c:pt>
                <c:pt idx="66">
                  <c:v>20.977917981072554</c:v>
                </c:pt>
                <c:pt idx="67">
                  <c:v>21.293375394321767</c:v>
                </c:pt>
                <c:pt idx="68">
                  <c:v>21.608832807570977</c:v>
                </c:pt>
                <c:pt idx="69">
                  <c:v>21.92429022082019</c:v>
                </c:pt>
                <c:pt idx="70">
                  <c:v>22.239747634069399</c:v>
                </c:pt>
                <c:pt idx="71">
                  <c:v>22.555205047318612</c:v>
                </c:pt>
                <c:pt idx="72">
                  <c:v>22.870662460567821</c:v>
                </c:pt>
                <c:pt idx="73">
                  <c:v>23.186119873817034</c:v>
                </c:pt>
                <c:pt idx="74">
                  <c:v>23.501577287066244</c:v>
                </c:pt>
                <c:pt idx="75">
                  <c:v>23.817034700315457</c:v>
                </c:pt>
                <c:pt idx="76">
                  <c:v>24.13249211356467</c:v>
                </c:pt>
                <c:pt idx="77">
                  <c:v>24.447949526813879</c:v>
                </c:pt>
                <c:pt idx="78">
                  <c:v>24.763406940063092</c:v>
                </c:pt>
                <c:pt idx="79">
                  <c:v>25.078864353312301</c:v>
                </c:pt>
                <c:pt idx="80">
                  <c:v>25.394321766561514</c:v>
                </c:pt>
                <c:pt idx="81">
                  <c:v>25.709779179810724</c:v>
                </c:pt>
                <c:pt idx="82">
                  <c:v>26.025236593059937</c:v>
                </c:pt>
                <c:pt idx="83">
                  <c:v>26.340694006309146</c:v>
                </c:pt>
                <c:pt idx="84">
                  <c:v>26.656151419558359</c:v>
                </c:pt>
                <c:pt idx="85">
                  <c:v>26.971608832807568</c:v>
                </c:pt>
                <c:pt idx="86">
                  <c:v>27.287066246056781</c:v>
                </c:pt>
                <c:pt idx="87">
                  <c:v>27.602523659305994</c:v>
                </c:pt>
                <c:pt idx="88">
                  <c:v>27.917981072555204</c:v>
                </c:pt>
                <c:pt idx="89">
                  <c:v>28.233438485804417</c:v>
                </c:pt>
                <c:pt idx="90">
                  <c:v>28.548895899053626</c:v>
                </c:pt>
                <c:pt idx="91">
                  <c:v>28.864353312302839</c:v>
                </c:pt>
                <c:pt idx="92">
                  <c:v>29.179810725552048</c:v>
                </c:pt>
                <c:pt idx="93">
                  <c:v>29.495268138801261</c:v>
                </c:pt>
                <c:pt idx="94">
                  <c:v>29.810725552050471</c:v>
                </c:pt>
                <c:pt idx="95">
                  <c:v>30.126182965299684</c:v>
                </c:pt>
                <c:pt idx="96">
                  <c:v>30.441640378548893</c:v>
                </c:pt>
                <c:pt idx="97">
                  <c:v>30.757097791798106</c:v>
                </c:pt>
                <c:pt idx="98">
                  <c:v>31.072555205047319</c:v>
                </c:pt>
                <c:pt idx="99">
                  <c:v>31.388012618296528</c:v>
                </c:pt>
                <c:pt idx="100">
                  <c:v>31.703470031545741</c:v>
                </c:pt>
                <c:pt idx="101">
                  <c:v>32.018927444794947</c:v>
                </c:pt>
                <c:pt idx="102">
                  <c:v>32.33438485804416</c:v>
                </c:pt>
                <c:pt idx="103">
                  <c:v>32.649842271293373</c:v>
                </c:pt>
                <c:pt idx="104">
                  <c:v>32.965299684542579</c:v>
                </c:pt>
                <c:pt idx="105">
                  <c:v>33.280757097791792</c:v>
                </c:pt>
                <c:pt idx="106">
                  <c:v>33.596214511041005</c:v>
                </c:pt>
                <c:pt idx="107">
                  <c:v>33.911671924290218</c:v>
                </c:pt>
                <c:pt idx="108">
                  <c:v>34.227129337539431</c:v>
                </c:pt>
                <c:pt idx="109">
                  <c:v>34.542586750788637</c:v>
                </c:pt>
                <c:pt idx="110">
                  <c:v>34.85804416403785</c:v>
                </c:pt>
                <c:pt idx="111">
                  <c:v>35.173501577287063</c:v>
                </c:pt>
                <c:pt idx="112">
                  <c:v>35.488958990536275</c:v>
                </c:pt>
                <c:pt idx="113">
                  <c:v>35.804416403785481</c:v>
                </c:pt>
                <c:pt idx="114">
                  <c:v>36.119873817034694</c:v>
                </c:pt>
                <c:pt idx="115">
                  <c:v>36.435331230283907</c:v>
                </c:pt>
                <c:pt idx="116">
                  <c:v>36.75078864353312</c:v>
                </c:pt>
                <c:pt idx="117">
                  <c:v>37.066246056782326</c:v>
                </c:pt>
                <c:pt idx="118">
                  <c:v>37.381703470031539</c:v>
                </c:pt>
                <c:pt idx="119">
                  <c:v>37.697160883280752</c:v>
                </c:pt>
                <c:pt idx="120">
                  <c:v>38.012618296529965</c:v>
                </c:pt>
                <c:pt idx="121">
                  <c:v>38.328075709779178</c:v>
                </c:pt>
                <c:pt idx="122">
                  <c:v>38.643533123028384</c:v>
                </c:pt>
                <c:pt idx="123">
                  <c:v>38.958990536277597</c:v>
                </c:pt>
                <c:pt idx="124">
                  <c:v>39.27444794952681</c:v>
                </c:pt>
                <c:pt idx="125">
                  <c:v>39.589905362776022</c:v>
                </c:pt>
                <c:pt idx="126">
                  <c:v>39.905362776025228</c:v>
                </c:pt>
                <c:pt idx="127">
                  <c:v>40.220820189274441</c:v>
                </c:pt>
                <c:pt idx="128">
                  <c:v>40.536277602523654</c:v>
                </c:pt>
                <c:pt idx="129">
                  <c:v>40.851735015772867</c:v>
                </c:pt>
                <c:pt idx="130">
                  <c:v>41.16719242902208</c:v>
                </c:pt>
                <c:pt idx="131">
                  <c:v>41.482649842271286</c:v>
                </c:pt>
                <c:pt idx="132">
                  <c:v>41.798107255520499</c:v>
                </c:pt>
                <c:pt idx="133">
                  <c:v>42.113564668769712</c:v>
                </c:pt>
                <c:pt idx="134">
                  <c:v>42.429022082018925</c:v>
                </c:pt>
                <c:pt idx="135">
                  <c:v>42.744479495268131</c:v>
                </c:pt>
                <c:pt idx="136">
                  <c:v>43.059936908517344</c:v>
                </c:pt>
                <c:pt idx="137">
                  <c:v>43.375394321766557</c:v>
                </c:pt>
                <c:pt idx="138">
                  <c:v>43.690851735015769</c:v>
                </c:pt>
                <c:pt idx="139">
                  <c:v>44.006309148264982</c:v>
                </c:pt>
                <c:pt idx="140">
                  <c:v>44.321766561514188</c:v>
                </c:pt>
                <c:pt idx="141">
                  <c:v>44.637223974763401</c:v>
                </c:pt>
                <c:pt idx="142">
                  <c:v>44.952681388012614</c:v>
                </c:pt>
                <c:pt idx="143">
                  <c:v>45.268138801261827</c:v>
                </c:pt>
                <c:pt idx="144">
                  <c:v>45.583596214511033</c:v>
                </c:pt>
                <c:pt idx="145">
                  <c:v>45.899053627760246</c:v>
                </c:pt>
                <c:pt idx="146">
                  <c:v>46.214511041009459</c:v>
                </c:pt>
                <c:pt idx="147">
                  <c:v>46.529968454258672</c:v>
                </c:pt>
                <c:pt idx="148">
                  <c:v>46.845425867507878</c:v>
                </c:pt>
                <c:pt idx="149">
                  <c:v>47.160883280757091</c:v>
                </c:pt>
                <c:pt idx="150">
                  <c:v>47.476340694006304</c:v>
                </c:pt>
                <c:pt idx="151">
                  <c:v>47.791798107255516</c:v>
                </c:pt>
                <c:pt idx="152">
                  <c:v>48.107255520504729</c:v>
                </c:pt>
                <c:pt idx="153">
                  <c:v>48.422712933753935</c:v>
                </c:pt>
                <c:pt idx="154">
                  <c:v>48.738170347003148</c:v>
                </c:pt>
                <c:pt idx="155">
                  <c:v>49.053627760252361</c:v>
                </c:pt>
                <c:pt idx="156">
                  <c:v>49.369085173501574</c:v>
                </c:pt>
                <c:pt idx="157">
                  <c:v>49.68454258675078</c:v>
                </c:pt>
                <c:pt idx="158">
                  <c:v>49.999999999999993</c:v>
                </c:pt>
                <c:pt idx="159">
                  <c:v>50.315457413249206</c:v>
                </c:pt>
                <c:pt idx="160">
                  <c:v>50.630914826498419</c:v>
                </c:pt>
                <c:pt idx="161">
                  <c:v>50.946372239747632</c:v>
                </c:pt>
                <c:pt idx="162">
                  <c:v>51.261829652996838</c:v>
                </c:pt>
                <c:pt idx="163">
                  <c:v>51.577287066246051</c:v>
                </c:pt>
                <c:pt idx="164">
                  <c:v>51.892744479495263</c:v>
                </c:pt>
                <c:pt idx="165">
                  <c:v>52.208201892744476</c:v>
                </c:pt>
                <c:pt idx="166">
                  <c:v>52.523659305993682</c:v>
                </c:pt>
                <c:pt idx="167">
                  <c:v>52.839116719242895</c:v>
                </c:pt>
                <c:pt idx="168">
                  <c:v>53.154574132492108</c:v>
                </c:pt>
                <c:pt idx="169">
                  <c:v>53.470031545741321</c:v>
                </c:pt>
                <c:pt idx="170">
                  <c:v>53.785488958990527</c:v>
                </c:pt>
                <c:pt idx="171">
                  <c:v>54.10094637223974</c:v>
                </c:pt>
                <c:pt idx="172">
                  <c:v>54.416403785488953</c:v>
                </c:pt>
                <c:pt idx="173">
                  <c:v>54.731861198738166</c:v>
                </c:pt>
                <c:pt idx="174">
                  <c:v>55.047318611987379</c:v>
                </c:pt>
                <c:pt idx="175">
                  <c:v>55.362776025236585</c:v>
                </c:pt>
                <c:pt idx="176">
                  <c:v>55.678233438485798</c:v>
                </c:pt>
                <c:pt idx="177">
                  <c:v>55.99369085173501</c:v>
                </c:pt>
                <c:pt idx="178">
                  <c:v>56.309148264984223</c:v>
                </c:pt>
                <c:pt idx="179">
                  <c:v>56.624605678233429</c:v>
                </c:pt>
                <c:pt idx="180">
                  <c:v>56.940063091482642</c:v>
                </c:pt>
                <c:pt idx="181">
                  <c:v>57.255520504731855</c:v>
                </c:pt>
                <c:pt idx="182">
                  <c:v>57.570977917981068</c:v>
                </c:pt>
                <c:pt idx="183">
                  <c:v>57.886435331230281</c:v>
                </c:pt>
                <c:pt idx="184">
                  <c:v>58.201892744479487</c:v>
                </c:pt>
                <c:pt idx="185">
                  <c:v>58.5173501577287</c:v>
                </c:pt>
                <c:pt idx="186">
                  <c:v>58.832807570977913</c:v>
                </c:pt>
                <c:pt idx="187">
                  <c:v>59.148264984227126</c:v>
                </c:pt>
                <c:pt idx="188">
                  <c:v>59.463722397476332</c:v>
                </c:pt>
                <c:pt idx="189">
                  <c:v>59.779179810725545</c:v>
                </c:pt>
                <c:pt idx="190">
                  <c:v>60.094637223974757</c:v>
                </c:pt>
                <c:pt idx="191">
                  <c:v>60.41009463722397</c:v>
                </c:pt>
                <c:pt idx="192">
                  <c:v>60.725552050473176</c:v>
                </c:pt>
                <c:pt idx="193">
                  <c:v>61.041009463722389</c:v>
                </c:pt>
                <c:pt idx="194">
                  <c:v>61.356466876971602</c:v>
                </c:pt>
                <c:pt idx="195">
                  <c:v>61.671924290220815</c:v>
                </c:pt>
                <c:pt idx="196">
                  <c:v>61.987381703470028</c:v>
                </c:pt>
                <c:pt idx="197">
                  <c:v>62.302839116719234</c:v>
                </c:pt>
                <c:pt idx="198">
                  <c:v>62.618296529968447</c:v>
                </c:pt>
                <c:pt idx="199">
                  <c:v>62.93375394321766</c:v>
                </c:pt>
                <c:pt idx="200">
                  <c:v>63.249211356466873</c:v>
                </c:pt>
                <c:pt idx="201">
                  <c:v>63.564668769716079</c:v>
                </c:pt>
                <c:pt idx="202">
                  <c:v>63.880126182965292</c:v>
                </c:pt>
                <c:pt idx="203">
                  <c:v>64.195583596214519</c:v>
                </c:pt>
                <c:pt idx="204">
                  <c:v>64.511041009463725</c:v>
                </c:pt>
                <c:pt idx="205">
                  <c:v>64.82649842271293</c:v>
                </c:pt>
                <c:pt idx="206">
                  <c:v>65.14195583596215</c:v>
                </c:pt>
                <c:pt idx="207">
                  <c:v>65.457413249211356</c:v>
                </c:pt>
                <c:pt idx="208">
                  <c:v>65.772870662460562</c:v>
                </c:pt>
                <c:pt idx="209">
                  <c:v>66.088328075709782</c:v>
                </c:pt>
                <c:pt idx="210">
                  <c:v>66.403785488958988</c:v>
                </c:pt>
                <c:pt idx="211">
                  <c:v>66.719242902208208</c:v>
                </c:pt>
                <c:pt idx="212">
                  <c:v>67.034700315457414</c:v>
                </c:pt>
                <c:pt idx="213">
                  <c:v>67.35015772870662</c:v>
                </c:pt>
                <c:pt idx="214">
                  <c:v>67.66561514195584</c:v>
                </c:pt>
                <c:pt idx="215">
                  <c:v>67.981072555205046</c:v>
                </c:pt>
                <c:pt idx="216">
                  <c:v>68.296529968454266</c:v>
                </c:pt>
                <c:pt idx="217">
                  <c:v>68.611987381703472</c:v>
                </c:pt>
                <c:pt idx="218">
                  <c:v>68.927444794952677</c:v>
                </c:pt>
                <c:pt idx="219">
                  <c:v>69.242902208201897</c:v>
                </c:pt>
                <c:pt idx="220">
                  <c:v>69.558359621451103</c:v>
                </c:pt>
                <c:pt idx="221">
                  <c:v>69.873817034700309</c:v>
                </c:pt>
                <c:pt idx="222">
                  <c:v>70.189274447949529</c:v>
                </c:pt>
                <c:pt idx="223">
                  <c:v>70.504731861198735</c:v>
                </c:pt>
                <c:pt idx="224">
                  <c:v>70.820189274447955</c:v>
                </c:pt>
                <c:pt idx="225">
                  <c:v>71.135646687697161</c:v>
                </c:pt>
                <c:pt idx="226">
                  <c:v>71.451104100946367</c:v>
                </c:pt>
                <c:pt idx="227">
                  <c:v>71.766561514195587</c:v>
                </c:pt>
                <c:pt idx="228">
                  <c:v>72.082018927444793</c:v>
                </c:pt>
                <c:pt idx="229">
                  <c:v>72.397476340694013</c:v>
                </c:pt>
                <c:pt idx="230">
                  <c:v>72.712933753943219</c:v>
                </c:pt>
                <c:pt idx="231">
                  <c:v>73.028391167192424</c:v>
                </c:pt>
                <c:pt idx="232">
                  <c:v>73.343848580441644</c:v>
                </c:pt>
                <c:pt idx="233">
                  <c:v>73.65930599369085</c:v>
                </c:pt>
                <c:pt idx="234">
                  <c:v>73.974763406940056</c:v>
                </c:pt>
                <c:pt idx="235">
                  <c:v>74.290220820189276</c:v>
                </c:pt>
                <c:pt idx="236">
                  <c:v>74.605678233438482</c:v>
                </c:pt>
                <c:pt idx="237">
                  <c:v>74.921135646687702</c:v>
                </c:pt>
                <c:pt idx="238">
                  <c:v>75.236593059936908</c:v>
                </c:pt>
                <c:pt idx="239">
                  <c:v>75.552050473186114</c:v>
                </c:pt>
                <c:pt idx="240">
                  <c:v>75.867507886435334</c:v>
                </c:pt>
                <c:pt idx="241">
                  <c:v>76.18296529968454</c:v>
                </c:pt>
                <c:pt idx="242">
                  <c:v>76.49842271293376</c:v>
                </c:pt>
                <c:pt idx="243">
                  <c:v>76.813880126182966</c:v>
                </c:pt>
                <c:pt idx="244">
                  <c:v>77.129337539432171</c:v>
                </c:pt>
                <c:pt idx="245">
                  <c:v>77.444794952681391</c:v>
                </c:pt>
                <c:pt idx="246">
                  <c:v>77.760252365930597</c:v>
                </c:pt>
                <c:pt idx="247">
                  <c:v>78.075709779179817</c:v>
                </c:pt>
                <c:pt idx="248">
                  <c:v>78.391167192429023</c:v>
                </c:pt>
                <c:pt idx="249">
                  <c:v>78.706624605678229</c:v>
                </c:pt>
                <c:pt idx="250">
                  <c:v>79.022082018927449</c:v>
                </c:pt>
                <c:pt idx="251">
                  <c:v>79.337539432176655</c:v>
                </c:pt>
                <c:pt idx="252">
                  <c:v>79.652996845425861</c:v>
                </c:pt>
                <c:pt idx="253">
                  <c:v>79.968454258675081</c:v>
                </c:pt>
                <c:pt idx="254">
                  <c:v>80.283911671924287</c:v>
                </c:pt>
                <c:pt idx="255">
                  <c:v>80.599369085173507</c:v>
                </c:pt>
                <c:pt idx="256">
                  <c:v>80.914826498422713</c:v>
                </c:pt>
                <c:pt idx="257">
                  <c:v>81.230283911671918</c:v>
                </c:pt>
                <c:pt idx="258">
                  <c:v>81.545741324921138</c:v>
                </c:pt>
                <c:pt idx="259">
                  <c:v>81.861198738170344</c:v>
                </c:pt>
                <c:pt idx="260">
                  <c:v>82.176656151419564</c:v>
                </c:pt>
                <c:pt idx="261">
                  <c:v>82.49211356466877</c:v>
                </c:pt>
                <c:pt idx="262">
                  <c:v>82.807570977917976</c:v>
                </c:pt>
                <c:pt idx="263">
                  <c:v>83.123028391167196</c:v>
                </c:pt>
                <c:pt idx="264">
                  <c:v>83.438485804416402</c:v>
                </c:pt>
                <c:pt idx="265">
                  <c:v>83.753943217665608</c:v>
                </c:pt>
                <c:pt idx="266">
                  <c:v>84.069400630914828</c:v>
                </c:pt>
                <c:pt idx="267">
                  <c:v>84.384858044164034</c:v>
                </c:pt>
                <c:pt idx="268">
                  <c:v>84.700315457413254</c:v>
                </c:pt>
                <c:pt idx="269">
                  <c:v>85.01577287066246</c:v>
                </c:pt>
                <c:pt idx="270">
                  <c:v>85.331230283911665</c:v>
                </c:pt>
                <c:pt idx="271">
                  <c:v>85.646687697160885</c:v>
                </c:pt>
                <c:pt idx="272">
                  <c:v>85.962145110410091</c:v>
                </c:pt>
                <c:pt idx="273">
                  <c:v>86.277602523659311</c:v>
                </c:pt>
                <c:pt idx="274">
                  <c:v>86.593059936908517</c:v>
                </c:pt>
                <c:pt idx="275">
                  <c:v>86.908517350157723</c:v>
                </c:pt>
                <c:pt idx="276">
                  <c:v>87.223974763406943</c:v>
                </c:pt>
                <c:pt idx="277">
                  <c:v>87.539432176656149</c:v>
                </c:pt>
                <c:pt idx="278">
                  <c:v>87.854889589905369</c:v>
                </c:pt>
                <c:pt idx="279">
                  <c:v>88.170347003154575</c:v>
                </c:pt>
                <c:pt idx="280">
                  <c:v>88.485804416403781</c:v>
                </c:pt>
                <c:pt idx="281">
                  <c:v>88.801261829653001</c:v>
                </c:pt>
                <c:pt idx="282">
                  <c:v>89.116719242902207</c:v>
                </c:pt>
                <c:pt idx="283">
                  <c:v>89.432176656151412</c:v>
                </c:pt>
                <c:pt idx="284">
                  <c:v>89.747634069400632</c:v>
                </c:pt>
                <c:pt idx="285">
                  <c:v>90.063091482649838</c:v>
                </c:pt>
                <c:pt idx="286">
                  <c:v>90.378548895899058</c:v>
                </c:pt>
                <c:pt idx="287">
                  <c:v>90.694006309148264</c:v>
                </c:pt>
                <c:pt idx="288">
                  <c:v>91.00946372239747</c:v>
                </c:pt>
                <c:pt idx="289">
                  <c:v>91.32492113564669</c:v>
                </c:pt>
                <c:pt idx="290">
                  <c:v>91.640378548895896</c:v>
                </c:pt>
                <c:pt idx="291">
                  <c:v>91.955835962145116</c:v>
                </c:pt>
                <c:pt idx="292">
                  <c:v>92.271293375394322</c:v>
                </c:pt>
                <c:pt idx="293">
                  <c:v>92.586750788643528</c:v>
                </c:pt>
                <c:pt idx="294">
                  <c:v>92.902208201892748</c:v>
                </c:pt>
                <c:pt idx="295">
                  <c:v>93.217665615141954</c:v>
                </c:pt>
                <c:pt idx="296">
                  <c:v>93.533123028391159</c:v>
                </c:pt>
                <c:pt idx="297">
                  <c:v>93.848580441640379</c:v>
                </c:pt>
                <c:pt idx="298">
                  <c:v>94.164037854889585</c:v>
                </c:pt>
                <c:pt idx="299">
                  <c:v>94.479495268138805</c:v>
                </c:pt>
                <c:pt idx="300">
                  <c:v>94.794952681388011</c:v>
                </c:pt>
                <c:pt idx="301">
                  <c:v>95.110410094637217</c:v>
                </c:pt>
                <c:pt idx="302">
                  <c:v>95.425867507886437</c:v>
                </c:pt>
                <c:pt idx="303">
                  <c:v>95.741324921135643</c:v>
                </c:pt>
                <c:pt idx="304">
                  <c:v>96.056782334384863</c:v>
                </c:pt>
                <c:pt idx="305">
                  <c:v>96.372239747634069</c:v>
                </c:pt>
                <c:pt idx="306">
                  <c:v>96.687697160883275</c:v>
                </c:pt>
                <c:pt idx="307">
                  <c:v>97.003154574132495</c:v>
                </c:pt>
                <c:pt idx="308">
                  <c:v>97.318611987381701</c:v>
                </c:pt>
                <c:pt idx="309">
                  <c:v>97.634069400630906</c:v>
                </c:pt>
                <c:pt idx="310">
                  <c:v>97.949526813880126</c:v>
                </c:pt>
                <c:pt idx="311">
                  <c:v>98.264984227129332</c:v>
                </c:pt>
                <c:pt idx="312">
                  <c:v>98.580441640378552</c:v>
                </c:pt>
                <c:pt idx="313">
                  <c:v>98.895899053627758</c:v>
                </c:pt>
                <c:pt idx="314">
                  <c:v>99.211356466876964</c:v>
                </c:pt>
                <c:pt idx="315">
                  <c:v>99.526813880126184</c:v>
                </c:pt>
                <c:pt idx="316">
                  <c:v>99.84227129337539</c:v>
                </c:pt>
              </c:numCache>
            </c:numRef>
          </c:xVal>
          <c:yVal>
            <c:numRef>
              <c:f>Alignment!$L$58:$L$374</c:f>
              <c:numCache>
                <c:formatCode>General</c:formatCode>
                <c:ptCount val="317"/>
                <c:pt idx="0">
                  <c:v>821</c:v>
                </c:pt>
                <c:pt idx="1">
                  <c:v>940</c:v>
                </c:pt>
                <c:pt idx="2">
                  <c:v>1017</c:v>
                </c:pt>
                <c:pt idx="3">
                  <c:v>1175</c:v>
                </c:pt>
                <c:pt idx="4">
                  <c:v>1229</c:v>
                </c:pt>
                <c:pt idx="5">
                  <c:v>1229</c:v>
                </c:pt>
                <c:pt idx="6">
                  <c:v>1238</c:v>
                </c:pt>
                <c:pt idx="7">
                  <c:v>1286</c:v>
                </c:pt>
                <c:pt idx="8">
                  <c:v>1371</c:v>
                </c:pt>
                <c:pt idx="9">
                  <c:v>1371</c:v>
                </c:pt>
                <c:pt idx="10">
                  <c:v>1529</c:v>
                </c:pt>
                <c:pt idx="11">
                  <c:v>1529</c:v>
                </c:pt>
                <c:pt idx="12">
                  <c:v>1564</c:v>
                </c:pt>
                <c:pt idx="13">
                  <c:v>1613</c:v>
                </c:pt>
                <c:pt idx="14">
                  <c:v>1613</c:v>
                </c:pt>
                <c:pt idx="15">
                  <c:v>1642</c:v>
                </c:pt>
                <c:pt idx="16">
                  <c:v>1823</c:v>
                </c:pt>
                <c:pt idx="17">
                  <c:v>1910</c:v>
                </c:pt>
                <c:pt idx="18">
                  <c:v>1910</c:v>
                </c:pt>
                <c:pt idx="19">
                  <c:v>2054</c:v>
                </c:pt>
                <c:pt idx="20">
                  <c:v>2183</c:v>
                </c:pt>
                <c:pt idx="21">
                  <c:v>2769</c:v>
                </c:pt>
                <c:pt idx="22">
                  <c:v>2769</c:v>
                </c:pt>
                <c:pt idx="23">
                  <c:v>3340</c:v>
                </c:pt>
                <c:pt idx="24">
                  <c:v>3669</c:v>
                </c:pt>
                <c:pt idx="25">
                  <c:v>3709</c:v>
                </c:pt>
                <c:pt idx="26">
                  <c:v>3855</c:v>
                </c:pt>
                <c:pt idx="27">
                  <c:v>3949</c:v>
                </c:pt>
                <c:pt idx="28">
                  <c:v>4266</c:v>
                </c:pt>
                <c:pt idx="29">
                  <c:v>4310</c:v>
                </c:pt>
                <c:pt idx="30">
                  <c:v>4379</c:v>
                </c:pt>
                <c:pt idx="31">
                  <c:v>4536</c:v>
                </c:pt>
                <c:pt idx="32">
                  <c:v>4590</c:v>
                </c:pt>
                <c:pt idx="33">
                  <c:v>4867</c:v>
                </c:pt>
                <c:pt idx="34">
                  <c:v>5323</c:v>
                </c:pt>
                <c:pt idx="35">
                  <c:v>5459</c:v>
                </c:pt>
                <c:pt idx="36">
                  <c:v>5502</c:v>
                </c:pt>
                <c:pt idx="37">
                  <c:v>5620</c:v>
                </c:pt>
                <c:pt idx="38">
                  <c:v>5736</c:v>
                </c:pt>
                <c:pt idx="39">
                  <c:v>5948</c:v>
                </c:pt>
                <c:pt idx="40">
                  <c:v>6131</c:v>
                </c:pt>
                <c:pt idx="41">
                  <c:v>6193</c:v>
                </c:pt>
                <c:pt idx="42">
                  <c:v>6238</c:v>
                </c:pt>
                <c:pt idx="43">
                  <c:v>6269</c:v>
                </c:pt>
                <c:pt idx="44">
                  <c:v>6426</c:v>
                </c:pt>
                <c:pt idx="45">
                  <c:v>6579</c:v>
                </c:pt>
                <c:pt idx="46">
                  <c:v>6609</c:v>
                </c:pt>
                <c:pt idx="47">
                  <c:v>6642</c:v>
                </c:pt>
                <c:pt idx="48">
                  <c:v>6663</c:v>
                </c:pt>
                <c:pt idx="49">
                  <c:v>6663</c:v>
                </c:pt>
                <c:pt idx="50">
                  <c:v>6705</c:v>
                </c:pt>
                <c:pt idx="51">
                  <c:v>6777</c:v>
                </c:pt>
                <c:pt idx="52">
                  <c:v>6861</c:v>
                </c:pt>
                <c:pt idx="53">
                  <c:v>7020</c:v>
                </c:pt>
                <c:pt idx="54">
                  <c:v>7140</c:v>
                </c:pt>
                <c:pt idx="55">
                  <c:v>7220</c:v>
                </c:pt>
                <c:pt idx="56">
                  <c:v>7221</c:v>
                </c:pt>
                <c:pt idx="57">
                  <c:v>7255</c:v>
                </c:pt>
                <c:pt idx="58">
                  <c:v>7267</c:v>
                </c:pt>
                <c:pt idx="59">
                  <c:v>7275</c:v>
                </c:pt>
                <c:pt idx="60">
                  <c:v>7292</c:v>
                </c:pt>
                <c:pt idx="61">
                  <c:v>7346</c:v>
                </c:pt>
                <c:pt idx="62">
                  <c:v>7377</c:v>
                </c:pt>
                <c:pt idx="63">
                  <c:v>7401</c:v>
                </c:pt>
                <c:pt idx="64">
                  <c:v>7406</c:v>
                </c:pt>
                <c:pt idx="65">
                  <c:v>7442</c:v>
                </c:pt>
                <c:pt idx="66">
                  <c:v>7466</c:v>
                </c:pt>
                <c:pt idx="67">
                  <c:v>7494</c:v>
                </c:pt>
                <c:pt idx="68">
                  <c:v>7572</c:v>
                </c:pt>
                <c:pt idx="69">
                  <c:v>7592</c:v>
                </c:pt>
                <c:pt idx="70">
                  <c:v>7593</c:v>
                </c:pt>
                <c:pt idx="71">
                  <c:v>7608</c:v>
                </c:pt>
                <c:pt idx="72">
                  <c:v>7615</c:v>
                </c:pt>
                <c:pt idx="73">
                  <c:v>7617</c:v>
                </c:pt>
                <c:pt idx="74">
                  <c:v>7625</c:v>
                </c:pt>
                <c:pt idx="75">
                  <c:v>7627</c:v>
                </c:pt>
                <c:pt idx="76">
                  <c:v>7630</c:v>
                </c:pt>
                <c:pt idx="77">
                  <c:v>7631</c:v>
                </c:pt>
                <c:pt idx="78">
                  <c:v>7636</c:v>
                </c:pt>
                <c:pt idx="79">
                  <c:v>7649</c:v>
                </c:pt>
                <c:pt idx="80">
                  <c:v>7659</c:v>
                </c:pt>
                <c:pt idx="81">
                  <c:v>7660</c:v>
                </c:pt>
                <c:pt idx="82">
                  <c:v>7665</c:v>
                </c:pt>
                <c:pt idx="83">
                  <c:v>7687</c:v>
                </c:pt>
                <c:pt idx="84">
                  <c:v>7694</c:v>
                </c:pt>
                <c:pt idx="85">
                  <c:v>7703</c:v>
                </c:pt>
                <c:pt idx="86">
                  <c:v>7704</c:v>
                </c:pt>
                <c:pt idx="87">
                  <c:v>7711</c:v>
                </c:pt>
                <c:pt idx="88">
                  <c:v>7715</c:v>
                </c:pt>
                <c:pt idx="89">
                  <c:v>7723</c:v>
                </c:pt>
                <c:pt idx="90">
                  <c:v>7725</c:v>
                </c:pt>
                <c:pt idx="91">
                  <c:v>7736</c:v>
                </c:pt>
                <c:pt idx="92">
                  <c:v>7738</c:v>
                </c:pt>
                <c:pt idx="93">
                  <c:v>7738</c:v>
                </c:pt>
                <c:pt idx="94">
                  <c:v>7774</c:v>
                </c:pt>
                <c:pt idx="95">
                  <c:v>7779</c:v>
                </c:pt>
                <c:pt idx="96">
                  <c:v>7780</c:v>
                </c:pt>
                <c:pt idx="97">
                  <c:v>7786</c:v>
                </c:pt>
                <c:pt idx="98">
                  <c:v>7798</c:v>
                </c:pt>
                <c:pt idx="99">
                  <c:v>7817</c:v>
                </c:pt>
                <c:pt idx="100">
                  <c:v>7822</c:v>
                </c:pt>
                <c:pt idx="101">
                  <c:v>7853</c:v>
                </c:pt>
                <c:pt idx="102">
                  <c:v>7861</c:v>
                </c:pt>
                <c:pt idx="103">
                  <c:v>7863</c:v>
                </c:pt>
                <c:pt idx="104">
                  <c:v>7878</c:v>
                </c:pt>
                <c:pt idx="105">
                  <c:v>7882</c:v>
                </c:pt>
                <c:pt idx="106">
                  <c:v>7897</c:v>
                </c:pt>
                <c:pt idx="107">
                  <c:v>7923</c:v>
                </c:pt>
                <c:pt idx="108">
                  <c:v>7956</c:v>
                </c:pt>
                <c:pt idx="109">
                  <c:v>7976</c:v>
                </c:pt>
                <c:pt idx="110">
                  <c:v>7981</c:v>
                </c:pt>
                <c:pt idx="111">
                  <c:v>7983</c:v>
                </c:pt>
                <c:pt idx="112">
                  <c:v>8005</c:v>
                </c:pt>
                <c:pt idx="113">
                  <c:v>8064</c:v>
                </c:pt>
                <c:pt idx="114">
                  <c:v>8083</c:v>
                </c:pt>
                <c:pt idx="115">
                  <c:v>8094</c:v>
                </c:pt>
                <c:pt idx="116">
                  <c:v>8118</c:v>
                </c:pt>
                <c:pt idx="117">
                  <c:v>8174</c:v>
                </c:pt>
                <c:pt idx="118">
                  <c:v>8176</c:v>
                </c:pt>
                <c:pt idx="119">
                  <c:v>8188</c:v>
                </c:pt>
                <c:pt idx="120">
                  <c:v>8292</c:v>
                </c:pt>
                <c:pt idx="121">
                  <c:v>8293</c:v>
                </c:pt>
                <c:pt idx="122">
                  <c:v>8303</c:v>
                </c:pt>
                <c:pt idx="123">
                  <c:v>8491</c:v>
                </c:pt>
                <c:pt idx="124">
                  <c:v>8546</c:v>
                </c:pt>
                <c:pt idx="125">
                  <c:v>8618</c:v>
                </c:pt>
                <c:pt idx="126">
                  <c:v>8636</c:v>
                </c:pt>
                <c:pt idx="127">
                  <c:v>8651</c:v>
                </c:pt>
                <c:pt idx="128">
                  <c:v>8678</c:v>
                </c:pt>
                <c:pt idx="129">
                  <c:v>8696</c:v>
                </c:pt>
                <c:pt idx="130">
                  <c:v>8828</c:v>
                </c:pt>
                <c:pt idx="131">
                  <c:v>8828</c:v>
                </c:pt>
                <c:pt idx="132">
                  <c:v>8876</c:v>
                </c:pt>
                <c:pt idx="133">
                  <c:v>8895</c:v>
                </c:pt>
                <c:pt idx="134">
                  <c:v>8926</c:v>
                </c:pt>
                <c:pt idx="135">
                  <c:v>8945</c:v>
                </c:pt>
                <c:pt idx="136">
                  <c:v>8946</c:v>
                </c:pt>
                <c:pt idx="137">
                  <c:v>8961</c:v>
                </c:pt>
                <c:pt idx="138">
                  <c:v>8987</c:v>
                </c:pt>
                <c:pt idx="139">
                  <c:v>9017</c:v>
                </c:pt>
                <c:pt idx="140">
                  <c:v>9029</c:v>
                </c:pt>
                <c:pt idx="141">
                  <c:v>9100</c:v>
                </c:pt>
                <c:pt idx="142">
                  <c:v>9102</c:v>
                </c:pt>
                <c:pt idx="143">
                  <c:v>9114</c:v>
                </c:pt>
                <c:pt idx="144">
                  <c:v>9118</c:v>
                </c:pt>
                <c:pt idx="145">
                  <c:v>9157</c:v>
                </c:pt>
                <c:pt idx="146">
                  <c:v>9253</c:v>
                </c:pt>
                <c:pt idx="147">
                  <c:v>9256</c:v>
                </c:pt>
                <c:pt idx="148">
                  <c:v>9257</c:v>
                </c:pt>
                <c:pt idx="149">
                  <c:v>9313</c:v>
                </c:pt>
                <c:pt idx="150">
                  <c:v>9366</c:v>
                </c:pt>
                <c:pt idx="151">
                  <c:v>9415</c:v>
                </c:pt>
                <c:pt idx="152">
                  <c:v>9441</c:v>
                </c:pt>
                <c:pt idx="153">
                  <c:v>9466</c:v>
                </c:pt>
                <c:pt idx="154">
                  <c:v>9557</c:v>
                </c:pt>
                <c:pt idx="155">
                  <c:v>9572</c:v>
                </c:pt>
                <c:pt idx="156">
                  <c:v>9612</c:v>
                </c:pt>
                <c:pt idx="157">
                  <c:v>9632</c:v>
                </c:pt>
                <c:pt idx="158">
                  <c:v>9640</c:v>
                </c:pt>
                <c:pt idx="159">
                  <c:v>9643</c:v>
                </c:pt>
                <c:pt idx="160">
                  <c:v>9721</c:v>
                </c:pt>
                <c:pt idx="161">
                  <c:v>9773</c:v>
                </c:pt>
                <c:pt idx="162">
                  <c:v>9809</c:v>
                </c:pt>
                <c:pt idx="163">
                  <c:v>9846</c:v>
                </c:pt>
                <c:pt idx="164">
                  <c:v>9868</c:v>
                </c:pt>
                <c:pt idx="165">
                  <c:v>9952</c:v>
                </c:pt>
                <c:pt idx="166">
                  <c:v>10088</c:v>
                </c:pt>
                <c:pt idx="167">
                  <c:v>10127</c:v>
                </c:pt>
                <c:pt idx="168">
                  <c:v>10141</c:v>
                </c:pt>
                <c:pt idx="169">
                  <c:v>10144</c:v>
                </c:pt>
                <c:pt idx="170">
                  <c:v>10183</c:v>
                </c:pt>
                <c:pt idx="171">
                  <c:v>10443</c:v>
                </c:pt>
                <c:pt idx="172">
                  <c:v>10465</c:v>
                </c:pt>
                <c:pt idx="173">
                  <c:v>10469</c:v>
                </c:pt>
                <c:pt idx="174">
                  <c:v>10479</c:v>
                </c:pt>
                <c:pt idx="175">
                  <c:v>10481</c:v>
                </c:pt>
                <c:pt idx="176">
                  <c:v>10531</c:v>
                </c:pt>
                <c:pt idx="177">
                  <c:v>10536</c:v>
                </c:pt>
                <c:pt idx="178">
                  <c:v>10562</c:v>
                </c:pt>
                <c:pt idx="179">
                  <c:v>10582</c:v>
                </c:pt>
                <c:pt idx="180">
                  <c:v>10634</c:v>
                </c:pt>
                <c:pt idx="181">
                  <c:v>10635</c:v>
                </c:pt>
                <c:pt idx="182">
                  <c:v>10646</c:v>
                </c:pt>
                <c:pt idx="183">
                  <c:v>10705</c:v>
                </c:pt>
                <c:pt idx="184">
                  <c:v>10711</c:v>
                </c:pt>
                <c:pt idx="185">
                  <c:v>10756</c:v>
                </c:pt>
                <c:pt idx="186">
                  <c:v>10773</c:v>
                </c:pt>
                <c:pt idx="187">
                  <c:v>10785</c:v>
                </c:pt>
                <c:pt idx="188">
                  <c:v>10804</c:v>
                </c:pt>
                <c:pt idx="189">
                  <c:v>10865</c:v>
                </c:pt>
                <c:pt idx="190">
                  <c:v>10879</c:v>
                </c:pt>
                <c:pt idx="191">
                  <c:v>11161</c:v>
                </c:pt>
                <c:pt idx="192">
                  <c:v>11172</c:v>
                </c:pt>
                <c:pt idx="193">
                  <c:v>11287</c:v>
                </c:pt>
                <c:pt idx="194">
                  <c:v>11355</c:v>
                </c:pt>
                <c:pt idx="195">
                  <c:v>11384</c:v>
                </c:pt>
                <c:pt idx="196">
                  <c:v>11467</c:v>
                </c:pt>
                <c:pt idx="197">
                  <c:v>11492</c:v>
                </c:pt>
                <c:pt idx="198">
                  <c:v>11508</c:v>
                </c:pt>
                <c:pt idx="199">
                  <c:v>11578</c:v>
                </c:pt>
                <c:pt idx="200">
                  <c:v>11598</c:v>
                </c:pt>
                <c:pt idx="201">
                  <c:v>11656</c:v>
                </c:pt>
                <c:pt idx="202">
                  <c:v>11667</c:v>
                </c:pt>
                <c:pt idx="203">
                  <c:v>11704</c:v>
                </c:pt>
                <c:pt idx="204">
                  <c:v>11707</c:v>
                </c:pt>
                <c:pt idx="205">
                  <c:v>11729</c:v>
                </c:pt>
                <c:pt idx="206">
                  <c:v>11733</c:v>
                </c:pt>
                <c:pt idx="207">
                  <c:v>11762</c:v>
                </c:pt>
                <c:pt idx="208">
                  <c:v>11763</c:v>
                </c:pt>
                <c:pt idx="209">
                  <c:v>11767</c:v>
                </c:pt>
                <c:pt idx="210">
                  <c:v>11795</c:v>
                </c:pt>
                <c:pt idx="211">
                  <c:v>11797</c:v>
                </c:pt>
                <c:pt idx="212">
                  <c:v>11845</c:v>
                </c:pt>
                <c:pt idx="213">
                  <c:v>11855</c:v>
                </c:pt>
                <c:pt idx="214">
                  <c:v>11872</c:v>
                </c:pt>
                <c:pt idx="215">
                  <c:v>11886</c:v>
                </c:pt>
                <c:pt idx="216">
                  <c:v>11896</c:v>
                </c:pt>
                <c:pt idx="217">
                  <c:v>11929</c:v>
                </c:pt>
                <c:pt idx="218">
                  <c:v>11943</c:v>
                </c:pt>
                <c:pt idx="219">
                  <c:v>11946</c:v>
                </c:pt>
                <c:pt idx="220">
                  <c:v>11968</c:v>
                </c:pt>
                <c:pt idx="221">
                  <c:v>11988</c:v>
                </c:pt>
                <c:pt idx="222">
                  <c:v>11998</c:v>
                </c:pt>
                <c:pt idx="223">
                  <c:v>11999</c:v>
                </c:pt>
                <c:pt idx="224">
                  <c:v>12006</c:v>
                </c:pt>
                <c:pt idx="225">
                  <c:v>12010</c:v>
                </c:pt>
                <c:pt idx="226">
                  <c:v>12025</c:v>
                </c:pt>
                <c:pt idx="227">
                  <c:v>12030</c:v>
                </c:pt>
                <c:pt idx="228">
                  <c:v>12038</c:v>
                </c:pt>
                <c:pt idx="229">
                  <c:v>12039</c:v>
                </c:pt>
                <c:pt idx="230">
                  <c:v>12049</c:v>
                </c:pt>
                <c:pt idx="231">
                  <c:v>12050</c:v>
                </c:pt>
                <c:pt idx="232">
                  <c:v>12074</c:v>
                </c:pt>
                <c:pt idx="233">
                  <c:v>12096</c:v>
                </c:pt>
                <c:pt idx="234">
                  <c:v>12125</c:v>
                </c:pt>
                <c:pt idx="235">
                  <c:v>12140</c:v>
                </c:pt>
                <c:pt idx="236">
                  <c:v>12196</c:v>
                </c:pt>
                <c:pt idx="237">
                  <c:v>12218</c:v>
                </c:pt>
                <c:pt idx="238">
                  <c:v>12254</c:v>
                </c:pt>
                <c:pt idx="239">
                  <c:v>12311</c:v>
                </c:pt>
                <c:pt idx="240">
                  <c:v>12330</c:v>
                </c:pt>
                <c:pt idx="241">
                  <c:v>12335</c:v>
                </c:pt>
                <c:pt idx="242">
                  <c:v>12337</c:v>
                </c:pt>
                <c:pt idx="243">
                  <c:v>12356</c:v>
                </c:pt>
                <c:pt idx="244">
                  <c:v>12365</c:v>
                </c:pt>
                <c:pt idx="245">
                  <c:v>12444</c:v>
                </c:pt>
                <c:pt idx="246">
                  <c:v>12447</c:v>
                </c:pt>
                <c:pt idx="247">
                  <c:v>12513</c:v>
                </c:pt>
                <c:pt idx="248">
                  <c:v>12601</c:v>
                </c:pt>
                <c:pt idx="249">
                  <c:v>12632</c:v>
                </c:pt>
                <c:pt idx="250">
                  <c:v>12712</c:v>
                </c:pt>
                <c:pt idx="251">
                  <c:v>12736</c:v>
                </c:pt>
                <c:pt idx="252">
                  <c:v>12778</c:v>
                </c:pt>
                <c:pt idx="253">
                  <c:v>12785</c:v>
                </c:pt>
                <c:pt idx="254">
                  <c:v>12793</c:v>
                </c:pt>
                <c:pt idx="255">
                  <c:v>12801</c:v>
                </c:pt>
                <c:pt idx="256">
                  <c:v>12916</c:v>
                </c:pt>
                <c:pt idx="257">
                  <c:v>12950</c:v>
                </c:pt>
                <c:pt idx="258">
                  <c:v>12970</c:v>
                </c:pt>
                <c:pt idx="259">
                  <c:v>12971</c:v>
                </c:pt>
                <c:pt idx="260">
                  <c:v>12976</c:v>
                </c:pt>
                <c:pt idx="261">
                  <c:v>13061</c:v>
                </c:pt>
                <c:pt idx="262">
                  <c:v>13069</c:v>
                </c:pt>
                <c:pt idx="263">
                  <c:v>13083</c:v>
                </c:pt>
                <c:pt idx="264">
                  <c:v>13085</c:v>
                </c:pt>
                <c:pt idx="265">
                  <c:v>13109</c:v>
                </c:pt>
                <c:pt idx="266">
                  <c:v>13141</c:v>
                </c:pt>
                <c:pt idx="267">
                  <c:v>13146</c:v>
                </c:pt>
                <c:pt idx="268">
                  <c:v>13196</c:v>
                </c:pt>
                <c:pt idx="269">
                  <c:v>13212</c:v>
                </c:pt>
                <c:pt idx="270">
                  <c:v>13219</c:v>
                </c:pt>
                <c:pt idx="271">
                  <c:v>13259</c:v>
                </c:pt>
                <c:pt idx="272">
                  <c:v>13354</c:v>
                </c:pt>
                <c:pt idx="273">
                  <c:v>13417</c:v>
                </c:pt>
                <c:pt idx="274">
                  <c:v>13435</c:v>
                </c:pt>
                <c:pt idx="275">
                  <c:v>13445</c:v>
                </c:pt>
                <c:pt idx="276">
                  <c:v>13458</c:v>
                </c:pt>
                <c:pt idx="277">
                  <c:v>13470</c:v>
                </c:pt>
                <c:pt idx="278">
                  <c:v>13473</c:v>
                </c:pt>
                <c:pt idx="279">
                  <c:v>13499</c:v>
                </c:pt>
                <c:pt idx="280">
                  <c:v>13504</c:v>
                </c:pt>
                <c:pt idx="281">
                  <c:v>13557</c:v>
                </c:pt>
                <c:pt idx="282">
                  <c:v>13586</c:v>
                </c:pt>
                <c:pt idx="283">
                  <c:v>13628</c:v>
                </c:pt>
                <c:pt idx="284">
                  <c:v>13643</c:v>
                </c:pt>
                <c:pt idx="285">
                  <c:v>13645</c:v>
                </c:pt>
                <c:pt idx="286">
                  <c:v>13647</c:v>
                </c:pt>
                <c:pt idx="287">
                  <c:v>13660</c:v>
                </c:pt>
                <c:pt idx="288">
                  <c:v>13701</c:v>
                </c:pt>
                <c:pt idx="289">
                  <c:v>13716</c:v>
                </c:pt>
                <c:pt idx="290">
                  <c:v>13723</c:v>
                </c:pt>
                <c:pt idx="291">
                  <c:v>13750</c:v>
                </c:pt>
                <c:pt idx="292">
                  <c:v>13792</c:v>
                </c:pt>
                <c:pt idx="293">
                  <c:v>13811</c:v>
                </c:pt>
                <c:pt idx="294">
                  <c:v>13826</c:v>
                </c:pt>
                <c:pt idx="295">
                  <c:v>13844</c:v>
                </c:pt>
                <c:pt idx="296">
                  <c:v>13883</c:v>
                </c:pt>
                <c:pt idx="297">
                  <c:v>13887</c:v>
                </c:pt>
                <c:pt idx="298">
                  <c:v>13928</c:v>
                </c:pt>
                <c:pt idx="299">
                  <c:v>13963</c:v>
                </c:pt>
                <c:pt idx="300">
                  <c:v>14024</c:v>
                </c:pt>
                <c:pt idx="301">
                  <c:v>14053</c:v>
                </c:pt>
                <c:pt idx="302">
                  <c:v>14057</c:v>
                </c:pt>
                <c:pt idx="303">
                  <c:v>14058</c:v>
                </c:pt>
                <c:pt idx="304">
                  <c:v>14093</c:v>
                </c:pt>
                <c:pt idx="305">
                  <c:v>14120</c:v>
                </c:pt>
                <c:pt idx="306">
                  <c:v>14131</c:v>
                </c:pt>
                <c:pt idx="307">
                  <c:v>14154</c:v>
                </c:pt>
                <c:pt idx="308">
                  <c:v>14164</c:v>
                </c:pt>
                <c:pt idx="309">
                  <c:v>14208</c:v>
                </c:pt>
                <c:pt idx="310">
                  <c:v>14220</c:v>
                </c:pt>
                <c:pt idx="311">
                  <c:v>14222</c:v>
                </c:pt>
                <c:pt idx="312">
                  <c:v>14271</c:v>
                </c:pt>
                <c:pt idx="313">
                  <c:v>14282</c:v>
                </c:pt>
                <c:pt idx="314">
                  <c:v>14296</c:v>
                </c:pt>
                <c:pt idx="315">
                  <c:v>14362</c:v>
                </c:pt>
                <c:pt idx="316">
                  <c:v>14660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124-4923-B2CA-CEF7576E87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82578464"/>
        <c:axId val="882575968"/>
      </c:scatterChart>
      <c:valAx>
        <c:axId val="8825784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NZ"/>
                  <a:t>Sample Percentile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882575968"/>
        <c:crosses val="autoZero"/>
        <c:crossBetween val="midCat"/>
      </c:valAx>
      <c:valAx>
        <c:axId val="8825759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NZ"/>
                  <a:t>Y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882578464"/>
        <c:crosses val="autoZero"/>
        <c:crossBetween val="midCat"/>
      </c:valAx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Relationship Id="rId4" Type="http://schemas.openxmlformats.org/officeDocument/2006/relationships/chart" Target="../charts/chart9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3.xml"/><Relationship Id="rId1" Type="http://schemas.openxmlformats.org/officeDocument/2006/relationships/chart" Target="../charts/chart12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3</xdr:row>
      <xdr:rowOff>0</xdr:rowOff>
    </xdr:from>
    <xdr:to>
      <xdr:col>28</xdr:col>
      <xdr:colOff>247650</xdr:colOff>
      <xdr:row>24</xdr:row>
      <xdr:rowOff>61913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B2267EDA-8108-4398-A163-EC213A42D1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19050</xdr:colOff>
      <xdr:row>25</xdr:row>
      <xdr:rowOff>4761</xdr:rowOff>
    </xdr:from>
    <xdr:to>
      <xdr:col>28</xdr:col>
      <xdr:colOff>247650</xdr:colOff>
      <xdr:row>48</xdr:row>
      <xdr:rowOff>47624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6C0806A-A653-4B1B-B0D2-8E8949ABC3C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247649</xdr:colOff>
      <xdr:row>0</xdr:row>
      <xdr:rowOff>723900</xdr:rowOff>
    </xdr:from>
    <xdr:to>
      <xdr:col>39</xdr:col>
      <xdr:colOff>409574</xdr:colOff>
      <xdr:row>27</xdr:row>
      <xdr:rowOff>57150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5B62D1BD-A11B-490C-9F8B-B45997C066F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0</xdr:colOff>
      <xdr:row>3</xdr:row>
      <xdr:rowOff>0</xdr:rowOff>
    </xdr:from>
    <xdr:to>
      <xdr:col>32</xdr:col>
      <xdr:colOff>247650</xdr:colOff>
      <xdr:row>24</xdr:row>
      <xdr:rowOff>61913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FB1A292-0AF2-4527-8795-D66822CDCE4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19050</xdr:colOff>
      <xdr:row>25</xdr:row>
      <xdr:rowOff>4761</xdr:rowOff>
    </xdr:from>
    <xdr:to>
      <xdr:col>32</xdr:col>
      <xdr:colOff>247650</xdr:colOff>
      <xdr:row>48</xdr:row>
      <xdr:rowOff>47624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B9C43C26-37F3-4DB6-8DD0-FE64EF1625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161925</xdr:colOff>
      <xdr:row>1</xdr:row>
      <xdr:rowOff>133349</xdr:rowOff>
    </xdr:from>
    <xdr:to>
      <xdr:col>31</xdr:col>
      <xdr:colOff>523875</xdr:colOff>
      <xdr:row>31</xdr:row>
      <xdr:rowOff>171449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A6CB3FE-9477-4B88-A6A7-D8675643DF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47625</xdr:colOff>
      <xdr:row>33</xdr:row>
      <xdr:rowOff>90487</xdr:rowOff>
    </xdr:from>
    <xdr:to>
      <xdr:col>39</xdr:col>
      <xdr:colOff>66675</xdr:colOff>
      <xdr:row>61</xdr:row>
      <xdr:rowOff>123825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6F80490-8521-4F7F-8E87-B4C22F09DA5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19</xdr:col>
      <xdr:colOff>238125</xdr:colOff>
      <xdr:row>33</xdr:row>
      <xdr:rowOff>180975</xdr:rowOff>
    </xdr:from>
    <xdr:to>
      <xdr:col>25</xdr:col>
      <xdr:colOff>238125</xdr:colOff>
      <xdr:row>48</xdr:row>
      <xdr:rowOff>57150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90977183-E561-433A-9109-F95A8A40A0E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238125</xdr:colOff>
      <xdr:row>5</xdr:row>
      <xdr:rowOff>47625</xdr:rowOff>
    </xdr:from>
    <xdr:to>
      <xdr:col>25</xdr:col>
      <xdr:colOff>238125</xdr:colOff>
      <xdr:row>15</xdr:row>
      <xdr:rowOff>76200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D8EFEAFC-133C-4E1E-9DE5-D64406F6973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609599</xdr:colOff>
      <xdr:row>1</xdr:row>
      <xdr:rowOff>0</xdr:rowOff>
    </xdr:from>
    <xdr:to>
      <xdr:col>21</xdr:col>
      <xdr:colOff>142874</xdr:colOff>
      <xdr:row>27</xdr:row>
      <xdr:rowOff>76200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5836DE61-D5A3-4D3D-BE64-6FD504F434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600075</xdr:colOff>
      <xdr:row>1</xdr:row>
      <xdr:rowOff>19050</xdr:rowOff>
    </xdr:from>
    <xdr:to>
      <xdr:col>33</xdr:col>
      <xdr:colOff>533400</xdr:colOff>
      <xdr:row>32</xdr:row>
      <xdr:rowOff>66675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D08527C9-8F86-458C-81DB-ACAD4ED3BEA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1</xdr:row>
      <xdr:rowOff>0</xdr:rowOff>
    </xdr:from>
    <xdr:to>
      <xdr:col>28</xdr:col>
      <xdr:colOff>152400</xdr:colOff>
      <xdr:row>22</xdr:row>
      <xdr:rowOff>109538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2891BED9-9C81-4475-A883-68756B7EFA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38100</xdr:colOff>
      <xdr:row>24</xdr:row>
      <xdr:rowOff>0</xdr:rowOff>
    </xdr:from>
    <xdr:to>
      <xdr:col>28</xdr:col>
      <xdr:colOff>190500</xdr:colOff>
      <xdr:row>45</xdr:row>
      <xdr:rowOff>109538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EC2C2BCE-4A29-4C74-BA46-5EF74180C0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590549</xdr:colOff>
      <xdr:row>1</xdr:row>
      <xdr:rowOff>4761</xdr:rowOff>
    </xdr:from>
    <xdr:to>
      <xdr:col>27</xdr:col>
      <xdr:colOff>47624</xdr:colOff>
      <xdr:row>26</xdr:row>
      <xdr:rowOff>161924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F516595-C909-4615-9087-DD049B95362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609599</xdr:colOff>
      <xdr:row>1</xdr:row>
      <xdr:rowOff>4762</xdr:rowOff>
    </xdr:from>
    <xdr:to>
      <xdr:col>20</xdr:col>
      <xdr:colOff>485774</xdr:colOff>
      <xdr:row>29</xdr:row>
      <xdr:rowOff>142875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D8B4727-AA43-4F4A-9AC2-233FBFFA85F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324"/>
  <sheetViews>
    <sheetView workbookViewId="0">
      <selection activeCell="B5" sqref="B5"/>
    </sheetView>
  </sheetViews>
  <sheetFormatPr defaultRowHeight="15" x14ac:dyDescent="0.25"/>
  <cols>
    <col min="1" max="1" width="12.85546875" customWidth="1"/>
    <col min="2" max="2" width="9.140625" style="16"/>
    <col min="3" max="4" width="9.140625" style="18"/>
    <col min="5" max="5" width="9.140625" style="16"/>
    <col min="6" max="7" width="9.140625" style="18"/>
    <col min="8" max="8" width="9.140625" style="16"/>
    <col min="9" max="10" width="9.140625" style="18"/>
    <col min="11" max="11" width="9.140625" style="16"/>
    <col min="12" max="12" width="9.140625" style="20"/>
    <col min="13" max="13" width="9.140625" style="20" customWidth="1"/>
  </cols>
  <sheetData>
    <row r="1" spans="1:34" ht="60" x14ac:dyDescent="0.25">
      <c r="A1" t="s">
        <v>0</v>
      </c>
      <c r="B1" s="15" t="s">
        <v>4</v>
      </c>
      <c r="C1" s="17"/>
      <c r="D1" s="17" t="s">
        <v>5</v>
      </c>
      <c r="E1" s="15" t="s">
        <v>3</v>
      </c>
      <c r="F1" s="17"/>
      <c r="G1" s="17"/>
      <c r="H1" s="15" t="s">
        <v>2</v>
      </c>
      <c r="I1" s="17"/>
      <c r="J1" s="17"/>
      <c r="K1" s="15" t="s">
        <v>1</v>
      </c>
      <c r="L1" s="19"/>
      <c r="O1" t="s">
        <v>6</v>
      </c>
    </row>
    <row r="2" spans="1:34" x14ac:dyDescent="0.25">
      <c r="A2" s="1">
        <v>43301</v>
      </c>
      <c r="B2" s="16">
        <f>1247/2</f>
        <v>623.5</v>
      </c>
      <c r="C2" s="18">
        <f>+B2/MAX(B$2:B$318)</f>
        <v>4.3837446389650564E-2</v>
      </c>
      <c r="D2" s="18">
        <f>+A2-$A$89</f>
        <v>-87</v>
      </c>
      <c r="F2" s="18">
        <f t="shared" ref="F2:F65" si="0">+E2/MAX(E$2:E$318)</f>
        <v>0</v>
      </c>
      <c r="I2" s="18">
        <f t="shared" ref="I2:I65" si="1">+H2/MAX(H$2:H$318)</f>
        <v>0</v>
      </c>
      <c r="O2" t="s">
        <v>7</v>
      </c>
      <c r="P2" t="s">
        <v>8</v>
      </c>
    </row>
    <row r="3" spans="1:34" x14ac:dyDescent="0.25">
      <c r="A3" s="1">
        <v>43302</v>
      </c>
      <c r="B3" s="16">
        <f>1514/2</f>
        <v>757</v>
      </c>
      <c r="C3" s="18">
        <f t="shared" ref="C3:C66" si="2">+B3/MAX(B$2:B$318)</f>
        <v>5.3223651831540465E-2</v>
      </c>
      <c r="D3" s="18">
        <f t="shared" ref="D3:D66" si="3">+A3-$A$89</f>
        <v>-86</v>
      </c>
      <c r="F3" s="18">
        <f t="shared" si="0"/>
        <v>0</v>
      </c>
      <c r="I3" s="18">
        <f t="shared" si="1"/>
        <v>0</v>
      </c>
      <c r="O3" t="s">
        <v>9</v>
      </c>
      <c r="P3" t="s">
        <v>10</v>
      </c>
    </row>
    <row r="4" spans="1:34" x14ac:dyDescent="0.25">
      <c r="A4" s="1">
        <v>43303</v>
      </c>
      <c r="B4" s="16">
        <f>1514/2</f>
        <v>757</v>
      </c>
      <c r="C4" s="18">
        <f t="shared" si="2"/>
        <v>5.3223651831540465E-2</v>
      </c>
      <c r="D4" s="18">
        <f t="shared" si="3"/>
        <v>-85</v>
      </c>
      <c r="F4" s="18">
        <f t="shared" si="0"/>
        <v>0</v>
      </c>
      <c r="I4" s="18">
        <f t="shared" si="1"/>
        <v>0</v>
      </c>
      <c r="O4">
        <v>2018</v>
      </c>
      <c r="P4">
        <v>8892.1</v>
      </c>
    </row>
    <row r="5" spans="1:34" x14ac:dyDescent="0.25">
      <c r="A5" s="1">
        <v>43304</v>
      </c>
      <c r="B5" s="16">
        <f>1764/2</f>
        <v>882</v>
      </c>
      <c r="C5" s="18">
        <f t="shared" si="2"/>
        <v>6.2012233705969207E-2</v>
      </c>
      <c r="D5" s="18">
        <f t="shared" si="3"/>
        <v>-84</v>
      </c>
      <c r="F5" s="18">
        <f t="shared" si="0"/>
        <v>0</v>
      </c>
      <c r="I5" s="18">
        <f t="shared" si="1"/>
        <v>0</v>
      </c>
      <c r="O5">
        <v>2019</v>
      </c>
      <c r="P5">
        <v>9864.7999999999993</v>
      </c>
    </row>
    <row r="6" spans="1:34" x14ac:dyDescent="0.25">
      <c r="A6" s="1">
        <v>43305</v>
      </c>
      <c r="B6" s="16">
        <f>1764/2</f>
        <v>882</v>
      </c>
      <c r="C6" s="18">
        <f t="shared" si="2"/>
        <v>6.2012233705969207E-2</v>
      </c>
      <c r="D6" s="18">
        <f t="shared" si="3"/>
        <v>-83</v>
      </c>
      <c r="F6" s="18">
        <f t="shared" si="0"/>
        <v>0</v>
      </c>
      <c r="H6" s="16">
        <f>1497/2</f>
        <v>748.5</v>
      </c>
      <c r="I6" s="18">
        <f t="shared" si="1"/>
        <v>5.0204574418136694E-2</v>
      </c>
      <c r="J6" s="18">
        <f>+A6-$A$88</f>
        <v>-82</v>
      </c>
      <c r="O6">
        <v>2020</v>
      </c>
      <c r="P6">
        <v>9761.6</v>
      </c>
    </row>
    <row r="7" spans="1:34" x14ac:dyDescent="0.25">
      <c r="A7" s="1">
        <v>43306</v>
      </c>
      <c r="B7" s="16">
        <f>2176/2</f>
        <v>1088</v>
      </c>
      <c r="C7" s="18">
        <f t="shared" si="2"/>
        <v>7.6495816635027775E-2</v>
      </c>
      <c r="D7" s="18">
        <f t="shared" si="3"/>
        <v>-82</v>
      </c>
      <c r="F7" s="18">
        <f t="shared" si="0"/>
        <v>0</v>
      </c>
      <c r="H7" s="16">
        <f>1497/2</f>
        <v>748.5</v>
      </c>
      <c r="I7" s="18">
        <f t="shared" si="1"/>
        <v>5.0204574418136694E-2</v>
      </c>
      <c r="J7" s="18">
        <f t="shared" ref="J7:J70" si="4">+A7-$A$88</f>
        <v>-81</v>
      </c>
      <c r="K7" s="16">
        <f>2134/2</f>
        <v>1067</v>
      </c>
      <c r="L7" s="18">
        <f t="shared" ref="L7" si="5">+K7/MAX(K$2:K$318)</f>
        <v>7.4303621169916428E-2</v>
      </c>
      <c r="M7" s="18">
        <f>+A7-$A$95</f>
        <v>-88</v>
      </c>
      <c r="O7" t="s">
        <v>5</v>
      </c>
      <c r="P7" t="s">
        <v>10</v>
      </c>
    </row>
    <row r="8" spans="1:34" x14ac:dyDescent="0.25">
      <c r="A8" s="1">
        <v>43307</v>
      </c>
      <c r="B8" s="16">
        <f>2176/2</f>
        <v>1088</v>
      </c>
      <c r="C8" s="18">
        <f t="shared" si="2"/>
        <v>7.6495816635027775E-2</v>
      </c>
      <c r="D8" s="18">
        <f t="shared" si="3"/>
        <v>-81</v>
      </c>
      <c r="F8" s="18">
        <f t="shared" si="0"/>
        <v>0</v>
      </c>
      <c r="H8" s="16">
        <f>2630/2</f>
        <v>1315</v>
      </c>
      <c r="I8" s="18">
        <f t="shared" si="1"/>
        <v>8.820175732778858E-2</v>
      </c>
      <c r="J8" s="18">
        <f t="shared" si="4"/>
        <v>-80</v>
      </c>
      <c r="K8" s="16">
        <f>2134/2</f>
        <v>1067</v>
      </c>
      <c r="L8" s="18">
        <f t="shared" ref="L8" si="6">+K8/MAX(K$2:K$318)</f>
        <v>7.4303621169916428E-2</v>
      </c>
      <c r="M8" s="18">
        <f t="shared" ref="M8:M71" si="7">+A8-$A$95</f>
        <v>-87</v>
      </c>
      <c r="O8">
        <v>-87</v>
      </c>
      <c r="P8">
        <v>1237.5999999999999</v>
      </c>
    </row>
    <row r="9" spans="1:34" x14ac:dyDescent="0.25">
      <c r="A9" s="1">
        <v>43308</v>
      </c>
      <c r="B9" s="16">
        <f>2710/2</f>
        <v>1355</v>
      </c>
      <c r="C9" s="18">
        <f t="shared" si="2"/>
        <v>9.5268227518807563E-2</v>
      </c>
      <c r="D9" s="18">
        <f t="shared" si="3"/>
        <v>-80</v>
      </c>
      <c r="E9" s="16">
        <v>743</v>
      </c>
      <c r="F9" s="18">
        <f t="shared" si="0"/>
        <v>5.0040409482758619E-2</v>
      </c>
      <c r="G9" s="18">
        <f>+A9-$A$93</f>
        <v>-84</v>
      </c>
      <c r="H9" s="16">
        <f>2630/2</f>
        <v>1315</v>
      </c>
      <c r="I9" s="18">
        <f t="shared" si="1"/>
        <v>8.820175732778858E-2</v>
      </c>
      <c r="J9" s="18">
        <f t="shared" si="4"/>
        <v>-79</v>
      </c>
      <c r="K9" s="16">
        <f>3389/2</f>
        <v>1694.5</v>
      </c>
      <c r="L9" s="18">
        <f t="shared" ref="L9" si="8">+K9/MAX(K$2:K$318)</f>
        <v>0.11800139275766017</v>
      </c>
      <c r="M9" s="18">
        <f t="shared" si="7"/>
        <v>-86</v>
      </c>
      <c r="O9">
        <v>-86</v>
      </c>
      <c r="P9">
        <v>1371.1</v>
      </c>
    </row>
    <row r="10" spans="1:34" x14ac:dyDescent="0.25">
      <c r="A10" s="1">
        <v>43309</v>
      </c>
      <c r="B10" s="16">
        <f>2710/2</f>
        <v>1355</v>
      </c>
      <c r="C10" s="18">
        <f t="shared" si="2"/>
        <v>9.5268227518807563E-2</v>
      </c>
      <c r="D10" s="18">
        <f t="shared" si="3"/>
        <v>-79</v>
      </c>
      <c r="E10" s="16">
        <f>2426/2</f>
        <v>1213</v>
      </c>
      <c r="F10" s="18">
        <f t="shared" si="0"/>
        <v>8.1694504310344834E-2</v>
      </c>
      <c r="G10" s="18">
        <f t="shared" ref="G10:G73" si="9">+A10-$A$93</f>
        <v>-83</v>
      </c>
      <c r="H10" s="16">
        <f>4223/2</f>
        <v>2111.5</v>
      </c>
      <c r="I10" s="18">
        <f t="shared" si="1"/>
        <v>0.14162586357233886</v>
      </c>
      <c r="J10" s="18">
        <f t="shared" si="4"/>
        <v>-78</v>
      </c>
      <c r="K10" s="16">
        <f>3389/2</f>
        <v>1694.5</v>
      </c>
      <c r="L10" s="18">
        <f t="shared" ref="L10" si="10">+K10/MAX(K$2:K$318)</f>
        <v>0.11800139275766017</v>
      </c>
      <c r="M10" s="18">
        <f t="shared" si="7"/>
        <v>-85</v>
      </c>
      <c r="O10">
        <v>-85</v>
      </c>
      <c r="P10">
        <v>1371.1</v>
      </c>
      <c r="AE10">
        <v>13596.23</v>
      </c>
      <c r="AF10">
        <v>14329.1697</v>
      </c>
      <c r="AG10">
        <v>14609.807199999999</v>
      </c>
      <c r="AH10">
        <v>13784.950800000001</v>
      </c>
    </row>
    <row r="11" spans="1:34" x14ac:dyDescent="0.25">
      <c r="A11" s="1">
        <v>43310</v>
      </c>
      <c r="B11" s="16">
        <f>3274/2</f>
        <v>1637</v>
      </c>
      <c r="C11" s="18">
        <f t="shared" si="2"/>
        <v>0.11509526822751881</v>
      </c>
      <c r="D11" s="18">
        <f t="shared" si="3"/>
        <v>-78</v>
      </c>
      <c r="E11" s="16">
        <f>2426/2</f>
        <v>1213</v>
      </c>
      <c r="F11" s="18">
        <f t="shared" si="0"/>
        <v>8.1694504310344834E-2</v>
      </c>
      <c r="G11" s="18">
        <f t="shared" si="9"/>
        <v>-82</v>
      </c>
      <c r="H11" s="16">
        <f>4223/2</f>
        <v>2111.5</v>
      </c>
      <c r="I11" s="18">
        <f t="shared" si="1"/>
        <v>0.14162586357233886</v>
      </c>
      <c r="J11" s="18">
        <f t="shared" si="4"/>
        <v>-77</v>
      </c>
      <c r="K11" s="16">
        <f>5203/2</f>
        <v>2601.5</v>
      </c>
      <c r="L11" s="18">
        <f t="shared" ref="L11" si="11">+K11/MAX(K$2:K$318)</f>
        <v>0.18116295264623955</v>
      </c>
      <c r="M11" s="18">
        <f t="shared" si="7"/>
        <v>-84</v>
      </c>
      <c r="O11">
        <v>-84</v>
      </c>
      <c r="P11">
        <v>940.2</v>
      </c>
    </row>
    <row r="12" spans="1:34" x14ac:dyDescent="0.25">
      <c r="A12" s="1">
        <v>43311</v>
      </c>
      <c r="B12" s="16">
        <f>3274/2</f>
        <v>1637</v>
      </c>
      <c r="C12" s="18">
        <f t="shared" si="2"/>
        <v>0.11509526822751881</v>
      </c>
      <c r="D12" s="18">
        <f t="shared" si="3"/>
        <v>-77</v>
      </c>
      <c r="E12" s="16">
        <f>4042/2</f>
        <v>2021</v>
      </c>
      <c r="F12" s="18">
        <f t="shared" si="0"/>
        <v>0.13611260775862069</v>
      </c>
      <c r="G12" s="18">
        <f t="shared" si="9"/>
        <v>-81</v>
      </c>
      <c r="H12" s="16">
        <f>6324/2</f>
        <v>3162</v>
      </c>
      <c r="I12" s="18">
        <f t="shared" si="1"/>
        <v>0.2120866590649943</v>
      </c>
      <c r="J12" s="18">
        <f t="shared" si="4"/>
        <v>-76</v>
      </c>
      <c r="K12" s="16">
        <f>5203/2</f>
        <v>2601.5</v>
      </c>
      <c r="L12" s="18">
        <f t="shared" ref="L12" si="12">+K12/MAX(K$2:K$318)</f>
        <v>0.18116295264623955</v>
      </c>
      <c r="M12" s="18">
        <f t="shared" si="7"/>
        <v>-83</v>
      </c>
      <c r="O12">
        <v>-83</v>
      </c>
      <c r="P12">
        <v>1175.2</v>
      </c>
      <c r="AE12" s="31" t="s">
        <v>37</v>
      </c>
      <c r="AF12" s="31"/>
      <c r="AG12" s="31"/>
      <c r="AH12" s="31"/>
    </row>
    <row r="13" spans="1:34" x14ac:dyDescent="0.25">
      <c r="A13" s="1">
        <v>43312</v>
      </c>
      <c r="B13" s="16">
        <f>3673/2</f>
        <v>1836.5</v>
      </c>
      <c r="C13" s="18">
        <f t="shared" si="2"/>
        <v>0.12912184489910708</v>
      </c>
      <c r="D13" s="18">
        <f t="shared" si="3"/>
        <v>-76</v>
      </c>
      <c r="E13" s="16">
        <f>4042/2</f>
        <v>2021</v>
      </c>
      <c r="F13" s="18">
        <f t="shared" si="0"/>
        <v>0.13611260775862069</v>
      </c>
      <c r="G13" s="18">
        <f t="shared" si="9"/>
        <v>-80</v>
      </c>
      <c r="H13" s="16">
        <f>6324/2</f>
        <v>3162</v>
      </c>
      <c r="I13" s="18">
        <f t="shared" si="1"/>
        <v>0.2120866590649943</v>
      </c>
      <c r="J13" s="18">
        <f t="shared" si="4"/>
        <v>-75</v>
      </c>
      <c r="K13" s="16">
        <v>3116</v>
      </c>
      <c r="L13" s="18">
        <f t="shared" ref="L13" si="13">+K13/MAX(K$2:K$318)</f>
        <v>0.21699164345403898</v>
      </c>
      <c r="M13" s="18">
        <f t="shared" si="7"/>
        <v>-82</v>
      </c>
      <c r="O13">
        <v>-82</v>
      </c>
      <c r="P13">
        <v>1016.5</v>
      </c>
      <c r="AD13" t="s">
        <v>36</v>
      </c>
      <c r="AE13">
        <v>2018</v>
      </c>
      <c r="AF13">
        <v>2019</v>
      </c>
      <c r="AG13">
        <v>2020</v>
      </c>
      <c r="AH13">
        <v>2021</v>
      </c>
    </row>
    <row r="14" spans="1:34" x14ac:dyDescent="0.25">
      <c r="A14" s="1">
        <v>43313</v>
      </c>
      <c r="B14" s="16">
        <f>3673/2</f>
        <v>1836.5</v>
      </c>
      <c r="C14" s="18">
        <f t="shared" si="2"/>
        <v>0.12912184489910708</v>
      </c>
      <c r="D14" s="18">
        <f t="shared" si="3"/>
        <v>-75</v>
      </c>
      <c r="E14" s="16">
        <f>5599/2</f>
        <v>2799.5</v>
      </c>
      <c r="F14" s="18">
        <f t="shared" si="0"/>
        <v>0.18854391163793102</v>
      </c>
      <c r="G14" s="18">
        <f t="shared" si="9"/>
        <v>-79</v>
      </c>
      <c r="H14" s="16">
        <f>8136/2</f>
        <v>4068</v>
      </c>
      <c r="I14" s="18">
        <f t="shared" si="1"/>
        <v>0.27285532228855053</v>
      </c>
      <c r="J14" s="18">
        <f t="shared" si="4"/>
        <v>-74</v>
      </c>
      <c r="K14" s="16">
        <f>7808/2</f>
        <v>3904</v>
      </c>
      <c r="L14" s="18">
        <f t="shared" ref="L14" si="14">+K14/MAX(K$2:K$318)</f>
        <v>0.27186629526462397</v>
      </c>
      <c r="M14" s="18">
        <f t="shared" si="7"/>
        <v>-81</v>
      </c>
      <c r="O14">
        <v>-81</v>
      </c>
      <c r="P14">
        <v>1285.8</v>
      </c>
      <c r="AD14">
        <v>-20</v>
      </c>
      <c r="AE14">
        <f>-2.247*AD14^2+22.881*AD14+13538</f>
        <v>12181.58</v>
      </c>
      <c r="AF14">
        <f>-0.636*AD14^2+0.8057*AD14+14329</f>
        <v>14058.486000000001</v>
      </c>
      <c r="AG14">
        <f>-3.5687*AD14^2+17.541*AD14+14589</f>
        <v>12810.7</v>
      </c>
      <c r="AH14">
        <f>-1.1037*AD14^2-14.114*AD14+13740</f>
        <v>13580.8</v>
      </c>
    </row>
    <row r="15" spans="1:34" x14ac:dyDescent="0.25">
      <c r="A15" s="1">
        <v>43314</v>
      </c>
      <c r="B15" s="16">
        <f>4509/2</f>
        <v>2254.5</v>
      </c>
      <c r="C15" s="18">
        <f t="shared" si="2"/>
        <v>0.1585108626871968</v>
      </c>
      <c r="D15" s="18">
        <f t="shared" si="3"/>
        <v>-74</v>
      </c>
      <c r="E15" s="16">
        <f>5599/2</f>
        <v>2799.5</v>
      </c>
      <c r="F15" s="18">
        <f t="shared" si="0"/>
        <v>0.18854391163793102</v>
      </c>
      <c r="G15" s="18">
        <f t="shared" si="9"/>
        <v>-78</v>
      </c>
      <c r="H15" s="16">
        <f>8136/2</f>
        <v>4068</v>
      </c>
      <c r="I15" s="18">
        <f t="shared" si="1"/>
        <v>0.27285532228855053</v>
      </c>
      <c r="J15" s="18">
        <f t="shared" si="4"/>
        <v>-73</v>
      </c>
      <c r="K15" s="16">
        <f>7808/2</f>
        <v>3904</v>
      </c>
      <c r="L15" s="18">
        <f t="shared" ref="L15" si="15">+K15/MAX(K$2:K$318)</f>
        <v>0.27186629526462397</v>
      </c>
      <c r="M15" s="18">
        <f t="shared" si="7"/>
        <v>-80</v>
      </c>
      <c r="O15">
        <v>-80</v>
      </c>
      <c r="P15">
        <v>1563.7</v>
      </c>
      <c r="AD15">
        <v>-19</v>
      </c>
      <c r="AE15">
        <f t="shared" ref="AE15:AE54" si="16">-2.247*AD15^2+22.881*AD15+13538</f>
        <v>12292.094000000001</v>
      </c>
      <c r="AF15">
        <f t="shared" ref="AF15:AF54" si="17">-0.636*AD15^2+0.8057*AD15+14329</f>
        <v>14084.0957</v>
      </c>
      <c r="AG15">
        <f t="shared" ref="AG15:AG54" si="18">-3.5687*AD15^2+17.541*AD15+14589</f>
        <v>12967.4203</v>
      </c>
      <c r="AH15">
        <f t="shared" ref="AH15:AH54" si="19">-1.1037*AD15^2-14.114*AD15+13740</f>
        <v>13609.730299999999</v>
      </c>
    </row>
    <row r="16" spans="1:34" x14ac:dyDescent="0.25">
      <c r="A16" s="1">
        <v>43315</v>
      </c>
      <c r="B16" s="16">
        <f>4509/2</f>
        <v>2254.5</v>
      </c>
      <c r="C16" s="18">
        <f t="shared" si="2"/>
        <v>0.1585108626871968</v>
      </c>
      <c r="D16" s="18">
        <f t="shared" si="3"/>
        <v>-73</v>
      </c>
      <c r="E16" s="16">
        <v>4896</v>
      </c>
      <c r="F16" s="18">
        <f t="shared" si="0"/>
        <v>0.32974137931034481</v>
      </c>
      <c r="G16" s="18">
        <f t="shared" si="9"/>
        <v>-77</v>
      </c>
      <c r="H16" s="16">
        <f>9642/2</f>
        <v>4821</v>
      </c>
      <c r="I16" s="18">
        <f t="shared" si="1"/>
        <v>0.3233617278154135</v>
      </c>
      <c r="J16" s="18">
        <f t="shared" si="4"/>
        <v>-72</v>
      </c>
      <c r="K16" s="16">
        <v>4615</v>
      </c>
      <c r="L16" s="18">
        <f t="shared" ref="L16" si="20">+K16/MAX(K$2:K$318)</f>
        <v>0.32137883008356544</v>
      </c>
      <c r="M16" s="18">
        <f t="shared" si="7"/>
        <v>-79</v>
      </c>
      <c r="O16">
        <v>-79</v>
      </c>
      <c r="P16">
        <v>1823.2</v>
      </c>
      <c r="AD16">
        <v>-18</v>
      </c>
      <c r="AE16">
        <f t="shared" si="16"/>
        <v>12398.114</v>
      </c>
      <c r="AF16">
        <f t="shared" si="17"/>
        <v>14108.4334</v>
      </c>
      <c r="AG16">
        <f t="shared" si="18"/>
        <v>13117.003199999999</v>
      </c>
      <c r="AH16">
        <f t="shared" si="19"/>
        <v>13636.4532</v>
      </c>
    </row>
    <row r="17" spans="1:34" x14ac:dyDescent="0.25">
      <c r="A17" s="1">
        <v>43316</v>
      </c>
      <c r="B17" s="16">
        <f>5169/2</f>
        <v>2584.5</v>
      </c>
      <c r="C17" s="18">
        <f t="shared" si="2"/>
        <v>0.18171271883568868</v>
      </c>
      <c r="D17" s="18">
        <f t="shared" si="3"/>
        <v>-72</v>
      </c>
      <c r="E17" s="16">
        <f>6617/2</f>
        <v>3308.5</v>
      </c>
      <c r="F17" s="18">
        <f t="shared" si="0"/>
        <v>0.2228246228448276</v>
      </c>
      <c r="G17" s="18">
        <f t="shared" si="9"/>
        <v>-76</v>
      </c>
      <c r="H17" s="16">
        <f>9642/2</f>
        <v>4821</v>
      </c>
      <c r="I17" s="18">
        <f t="shared" si="1"/>
        <v>0.3233617278154135</v>
      </c>
      <c r="J17" s="18">
        <f t="shared" si="4"/>
        <v>-71</v>
      </c>
      <c r="K17" s="16">
        <f>10289/2</f>
        <v>5144.5</v>
      </c>
      <c r="L17" s="18">
        <f t="shared" ref="L17" si="21">+K17/MAX(K$2:K$318)</f>
        <v>0.35825208913649026</v>
      </c>
      <c r="M17" s="18">
        <f t="shared" si="7"/>
        <v>-78</v>
      </c>
      <c r="O17">
        <v>-78</v>
      </c>
      <c r="P17">
        <v>2182.6999999999998</v>
      </c>
      <c r="AD17">
        <v>-17</v>
      </c>
      <c r="AE17">
        <f t="shared" si="16"/>
        <v>12499.64</v>
      </c>
      <c r="AF17">
        <f t="shared" si="17"/>
        <v>14131.499100000001</v>
      </c>
      <c r="AG17">
        <f t="shared" si="18"/>
        <v>13259.448700000001</v>
      </c>
      <c r="AH17">
        <f t="shared" si="19"/>
        <v>13660.968699999999</v>
      </c>
    </row>
    <row r="18" spans="1:34" x14ac:dyDescent="0.25">
      <c r="A18" s="1">
        <v>43317</v>
      </c>
      <c r="B18" s="16">
        <f>5169/2</f>
        <v>2584.5</v>
      </c>
      <c r="C18" s="18">
        <f t="shared" si="2"/>
        <v>0.18171271883568868</v>
      </c>
      <c r="D18" s="18">
        <f t="shared" si="3"/>
        <v>-71</v>
      </c>
      <c r="E18" s="16">
        <f>6617/2</f>
        <v>3308.5</v>
      </c>
      <c r="F18" s="18">
        <f t="shared" si="0"/>
        <v>0.2228246228448276</v>
      </c>
      <c r="G18" s="18">
        <f t="shared" si="9"/>
        <v>-75</v>
      </c>
      <c r="H18" s="16">
        <f>11304/2</f>
        <v>5652</v>
      </c>
      <c r="I18" s="18">
        <f t="shared" si="1"/>
        <v>0.37909987256019856</v>
      </c>
      <c r="J18" s="18">
        <f t="shared" si="4"/>
        <v>-70</v>
      </c>
      <c r="K18" s="16">
        <f>10289/2</f>
        <v>5144.5</v>
      </c>
      <c r="L18" s="18">
        <f t="shared" ref="L18" si="22">+K18/MAX(K$2:K$318)</f>
        <v>0.35825208913649026</v>
      </c>
      <c r="M18" s="18">
        <f t="shared" si="7"/>
        <v>-77</v>
      </c>
      <c r="O18">
        <v>-77</v>
      </c>
      <c r="P18">
        <v>2053.6</v>
      </c>
      <c r="AD18">
        <v>-16</v>
      </c>
      <c r="AE18">
        <f t="shared" si="16"/>
        <v>12596.672</v>
      </c>
      <c r="AF18">
        <f t="shared" si="17"/>
        <v>14153.292799999999</v>
      </c>
      <c r="AG18">
        <f t="shared" si="18"/>
        <v>13394.756799999999</v>
      </c>
      <c r="AH18">
        <f t="shared" si="19"/>
        <v>13683.2768</v>
      </c>
    </row>
    <row r="19" spans="1:34" x14ac:dyDescent="0.25">
      <c r="A19" s="1">
        <v>43318</v>
      </c>
      <c r="B19" s="16">
        <f>5493/2</f>
        <v>2746.5</v>
      </c>
      <c r="C19" s="18">
        <f t="shared" si="2"/>
        <v>0.19310272094494832</v>
      </c>
      <c r="D19" s="18">
        <f t="shared" si="3"/>
        <v>-70</v>
      </c>
      <c r="E19" s="16">
        <v>4803</v>
      </c>
      <c r="F19" s="18">
        <f t="shared" si="0"/>
        <v>0.32347790948275862</v>
      </c>
      <c r="G19" s="18">
        <f t="shared" si="9"/>
        <v>-74</v>
      </c>
      <c r="H19" s="16">
        <f>11304/2</f>
        <v>5652</v>
      </c>
      <c r="I19" s="18">
        <f t="shared" si="1"/>
        <v>0.37909987256019856</v>
      </c>
      <c r="J19" s="18">
        <f t="shared" si="4"/>
        <v>-69</v>
      </c>
      <c r="K19" s="16">
        <f>11214/2</f>
        <v>5607</v>
      </c>
      <c r="L19" s="18">
        <f t="shared" ref="L19" si="23">+K19/MAX(K$2:K$318)</f>
        <v>0.39045961002785518</v>
      </c>
      <c r="M19" s="18">
        <f t="shared" si="7"/>
        <v>-76</v>
      </c>
      <c r="O19">
        <v>-76</v>
      </c>
      <c r="P19">
        <v>2769</v>
      </c>
      <c r="AD19">
        <v>-15</v>
      </c>
      <c r="AE19">
        <f t="shared" si="16"/>
        <v>12689.21</v>
      </c>
      <c r="AF19">
        <f t="shared" si="17"/>
        <v>14173.8145</v>
      </c>
      <c r="AG19">
        <f t="shared" si="18"/>
        <v>13522.9275</v>
      </c>
      <c r="AH19">
        <f t="shared" si="19"/>
        <v>13703.377500000001</v>
      </c>
    </row>
    <row r="20" spans="1:34" x14ac:dyDescent="0.25">
      <c r="A20" s="1">
        <v>43319</v>
      </c>
      <c r="B20" s="16">
        <f>5493/2</f>
        <v>2746.5</v>
      </c>
      <c r="C20" s="18">
        <f t="shared" si="2"/>
        <v>0.19310272094494832</v>
      </c>
      <c r="D20" s="18">
        <f t="shared" si="3"/>
        <v>-69</v>
      </c>
      <c r="E20" s="16">
        <f>11050/2</f>
        <v>5525</v>
      </c>
      <c r="F20" s="18">
        <f t="shared" si="0"/>
        <v>0.37210398706896552</v>
      </c>
      <c r="G20" s="18">
        <f t="shared" si="9"/>
        <v>-73</v>
      </c>
      <c r="H20" s="16">
        <f>12967/2</f>
        <v>6483.5</v>
      </c>
      <c r="I20" s="18">
        <f t="shared" si="1"/>
        <v>0.43487155409484202</v>
      </c>
      <c r="J20" s="18">
        <f t="shared" si="4"/>
        <v>-68</v>
      </c>
      <c r="K20" s="16">
        <f>11214/2</f>
        <v>5607</v>
      </c>
      <c r="L20" s="18">
        <f t="shared" ref="L20" si="24">+K20/MAX(K$2:K$318)</f>
        <v>0.39045961002785518</v>
      </c>
      <c r="M20" s="18">
        <f t="shared" si="7"/>
        <v>-75</v>
      </c>
      <c r="O20">
        <v>-75</v>
      </c>
      <c r="P20">
        <v>2769</v>
      </c>
      <c r="AD20">
        <v>-14</v>
      </c>
      <c r="AE20">
        <f t="shared" si="16"/>
        <v>12777.254000000001</v>
      </c>
      <c r="AF20">
        <f t="shared" si="17"/>
        <v>14193.064200000001</v>
      </c>
      <c r="AG20">
        <f t="shared" si="18"/>
        <v>13643.960800000001</v>
      </c>
      <c r="AH20">
        <f t="shared" si="19"/>
        <v>13721.2708</v>
      </c>
    </row>
    <row r="21" spans="1:34" x14ac:dyDescent="0.25">
      <c r="A21" s="1">
        <v>43320</v>
      </c>
      <c r="B21" s="16">
        <f>6943/2</f>
        <v>3471.5</v>
      </c>
      <c r="C21" s="18">
        <f t="shared" si="2"/>
        <v>0.24407649581663501</v>
      </c>
      <c r="D21" s="18">
        <f t="shared" si="3"/>
        <v>-68</v>
      </c>
      <c r="E21" s="16">
        <f>11050/2</f>
        <v>5525</v>
      </c>
      <c r="F21" s="18">
        <f t="shared" si="0"/>
        <v>0.37210398706896552</v>
      </c>
      <c r="G21" s="18">
        <f t="shared" si="9"/>
        <v>-72</v>
      </c>
      <c r="H21" s="16">
        <f>12967/2</f>
        <v>6483.5</v>
      </c>
      <c r="I21" s="18">
        <f t="shared" si="1"/>
        <v>0.43487155409484202</v>
      </c>
      <c r="J21" s="18">
        <f t="shared" si="4"/>
        <v>-67</v>
      </c>
      <c r="K21" s="16">
        <f>12971/2</f>
        <v>6485.5</v>
      </c>
      <c r="L21" s="18">
        <f t="shared" ref="L21" si="25">+K21/MAX(K$2:K$318)</f>
        <v>0.45163649025069635</v>
      </c>
      <c r="M21" s="18">
        <f t="shared" si="7"/>
        <v>-74</v>
      </c>
      <c r="O21">
        <v>-74</v>
      </c>
      <c r="P21">
        <v>3708.5</v>
      </c>
      <c r="AD21">
        <v>-13</v>
      </c>
      <c r="AE21">
        <f t="shared" si="16"/>
        <v>12860.804</v>
      </c>
      <c r="AF21">
        <f t="shared" si="17"/>
        <v>14211.0419</v>
      </c>
      <c r="AG21">
        <f t="shared" si="18"/>
        <v>13757.8567</v>
      </c>
      <c r="AH21">
        <f t="shared" si="19"/>
        <v>13736.956700000001</v>
      </c>
    </row>
    <row r="22" spans="1:34" x14ac:dyDescent="0.25">
      <c r="A22" s="1">
        <v>43321</v>
      </c>
      <c r="B22" s="16">
        <f>6943/2</f>
        <v>3471.5</v>
      </c>
      <c r="C22" s="18">
        <f t="shared" si="2"/>
        <v>0.24407649581663501</v>
      </c>
      <c r="D22" s="18">
        <f t="shared" si="3"/>
        <v>-67</v>
      </c>
      <c r="E22" s="16">
        <f>12402/2</f>
        <v>6201</v>
      </c>
      <c r="F22" s="18">
        <f t="shared" si="0"/>
        <v>0.41763200431034481</v>
      </c>
      <c r="G22" s="18">
        <f t="shared" si="9"/>
        <v>-71</v>
      </c>
      <c r="H22" s="16">
        <f>14444/2</f>
        <v>7222</v>
      </c>
      <c r="I22" s="18">
        <f t="shared" si="1"/>
        <v>0.48440539271580924</v>
      </c>
      <c r="J22" s="18">
        <f t="shared" si="4"/>
        <v>-66</v>
      </c>
      <c r="K22" s="16">
        <f>12971/2</f>
        <v>6485.5</v>
      </c>
      <c r="L22" s="18">
        <f t="shared" ref="L22" si="26">+K22/MAX(K$2:K$318)</f>
        <v>0.45163649025069635</v>
      </c>
      <c r="M22" s="18">
        <f t="shared" si="7"/>
        <v>-73</v>
      </c>
      <c r="O22">
        <v>-73</v>
      </c>
      <c r="P22">
        <v>3949.2</v>
      </c>
      <c r="AD22">
        <v>-12</v>
      </c>
      <c r="AE22">
        <f t="shared" si="16"/>
        <v>12939.86</v>
      </c>
      <c r="AF22">
        <f t="shared" si="17"/>
        <v>14227.747600000001</v>
      </c>
      <c r="AG22">
        <f t="shared" si="18"/>
        <v>13864.6152</v>
      </c>
      <c r="AH22">
        <f t="shared" si="19"/>
        <v>13750.4352</v>
      </c>
    </row>
    <row r="23" spans="1:34" x14ac:dyDescent="0.25">
      <c r="A23" s="1">
        <v>43322</v>
      </c>
      <c r="B23" s="16">
        <f>7831/2</f>
        <v>3915.5</v>
      </c>
      <c r="C23" s="18">
        <f t="shared" si="2"/>
        <v>0.27529353863460593</v>
      </c>
      <c r="D23" s="18">
        <f t="shared" si="3"/>
        <v>-66</v>
      </c>
      <c r="E23" s="16">
        <f>12402/2</f>
        <v>6201</v>
      </c>
      <c r="F23" s="18">
        <f t="shared" si="0"/>
        <v>0.41763200431034481</v>
      </c>
      <c r="G23" s="18">
        <f t="shared" si="9"/>
        <v>-70</v>
      </c>
      <c r="H23" s="16">
        <f>14444/2</f>
        <v>7222</v>
      </c>
      <c r="I23" s="18">
        <f t="shared" si="1"/>
        <v>0.48440539271580924</v>
      </c>
      <c r="J23" s="18">
        <f t="shared" si="4"/>
        <v>-65</v>
      </c>
      <c r="K23" s="16">
        <f>14115/2</f>
        <v>7057.5</v>
      </c>
      <c r="L23" s="18">
        <f t="shared" ref="L23" si="27">+K23/MAX(K$2:K$318)</f>
        <v>0.49146935933147634</v>
      </c>
      <c r="M23" s="18">
        <f t="shared" si="7"/>
        <v>-72</v>
      </c>
      <c r="O23">
        <v>-72</v>
      </c>
      <c r="P23">
        <v>4310.2</v>
      </c>
      <c r="AD23">
        <v>-11</v>
      </c>
      <c r="AE23">
        <f t="shared" si="16"/>
        <v>13014.422</v>
      </c>
      <c r="AF23">
        <f t="shared" si="17"/>
        <v>14243.1813</v>
      </c>
      <c r="AG23">
        <f t="shared" si="18"/>
        <v>13964.2363</v>
      </c>
      <c r="AH23">
        <f t="shared" si="19"/>
        <v>13761.7063</v>
      </c>
    </row>
    <row r="24" spans="1:34" x14ac:dyDescent="0.25">
      <c r="A24" s="1">
        <v>43323</v>
      </c>
      <c r="B24" s="16">
        <f>7831/2</f>
        <v>3915.5</v>
      </c>
      <c r="C24" s="18">
        <f t="shared" si="2"/>
        <v>0.27529353863460593</v>
      </c>
      <c r="D24" s="18">
        <f t="shared" si="3"/>
        <v>-65</v>
      </c>
      <c r="E24" s="16">
        <f>13811/2</f>
        <v>6905.5</v>
      </c>
      <c r="F24" s="18">
        <f t="shared" si="0"/>
        <v>0.46507947198275862</v>
      </c>
      <c r="G24" s="18">
        <f t="shared" si="9"/>
        <v>-69</v>
      </c>
      <c r="H24" s="16">
        <v>7658</v>
      </c>
      <c r="I24" s="18">
        <f t="shared" si="1"/>
        <v>0.5136494734723992</v>
      </c>
      <c r="J24" s="18">
        <f t="shared" si="4"/>
        <v>-64</v>
      </c>
      <c r="K24" s="16">
        <f>14115/2</f>
        <v>7057.5</v>
      </c>
      <c r="L24" s="18">
        <f t="shared" ref="L24" si="28">+K24/MAX(K$2:K$318)</f>
        <v>0.49146935933147634</v>
      </c>
      <c r="M24" s="18">
        <f t="shared" si="7"/>
        <v>-71</v>
      </c>
      <c r="O24">
        <v>-71</v>
      </c>
      <c r="P24">
        <v>4535.5</v>
      </c>
      <c r="AD24">
        <v>-10</v>
      </c>
      <c r="AE24">
        <f t="shared" si="16"/>
        <v>13084.49</v>
      </c>
      <c r="AF24">
        <f t="shared" si="17"/>
        <v>14257.343000000001</v>
      </c>
      <c r="AG24">
        <f t="shared" si="18"/>
        <v>14056.72</v>
      </c>
      <c r="AH24">
        <f t="shared" si="19"/>
        <v>13770.77</v>
      </c>
    </row>
    <row r="25" spans="1:34" x14ac:dyDescent="0.25">
      <c r="A25" s="1">
        <v>43324</v>
      </c>
      <c r="B25" s="16">
        <f>8711/2</f>
        <v>4355.5</v>
      </c>
      <c r="C25" s="18">
        <f t="shared" si="2"/>
        <v>0.30622934683259512</v>
      </c>
      <c r="D25" s="18">
        <f t="shared" si="3"/>
        <v>-64</v>
      </c>
      <c r="E25" s="16">
        <f>13811/2</f>
        <v>6905.5</v>
      </c>
      <c r="F25" s="18">
        <f t="shared" si="0"/>
        <v>0.46507947198275862</v>
      </c>
      <c r="G25" s="18">
        <f t="shared" si="9"/>
        <v>-68</v>
      </c>
      <c r="H25" s="16">
        <v>8092</v>
      </c>
      <c r="I25" s="18">
        <f t="shared" si="1"/>
        <v>0.54275940706955528</v>
      </c>
      <c r="J25" s="18">
        <f t="shared" si="4"/>
        <v>-63</v>
      </c>
      <c r="K25" s="16">
        <v>7626</v>
      </c>
      <c r="L25" s="18">
        <f t="shared" ref="L25" si="29">+K25/MAX(K$2:K$318)</f>
        <v>0.53105849582172704</v>
      </c>
      <c r="M25" s="18">
        <f t="shared" si="7"/>
        <v>-70</v>
      </c>
      <c r="O25">
        <v>-70</v>
      </c>
      <c r="P25">
        <v>4866.5</v>
      </c>
      <c r="AD25">
        <v>-9</v>
      </c>
      <c r="AE25">
        <f t="shared" si="16"/>
        <v>13150.064</v>
      </c>
      <c r="AF25">
        <f t="shared" si="17"/>
        <v>14270.2327</v>
      </c>
      <c r="AG25">
        <f t="shared" si="18"/>
        <v>14142.0663</v>
      </c>
      <c r="AH25">
        <f t="shared" si="19"/>
        <v>13777.6263</v>
      </c>
    </row>
    <row r="26" spans="1:34" x14ac:dyDescent="0.25">
      <c r="A26" s="1">
        <v>43325</v>
      </c>
      <c r="B26" s="16">
        <f>8711/2</f>
        <v>4355.5</v>
      </c>
      <c r="C26" s="18">
        <f t="shared" si="2"/>
        <v>0.30622934683259512</v>
      </c>
      <c r="D26" s="18">
        <f t="shared" si="3"/>
        <v>-63</v>
      </c>
      <c r="E26" s="16">
        <v>7252</v>
      </c>
      <c r="F26" s="18">
        <f t="shared" si="0"/>
        <v>0.48841594827586204</v>
      </c>
      <c r="G26" s="18">
        <f t="shared" si="9"/>
        <v>-67</v>
      </c>
      <c r="H26" s="16">
        <v>8078</v>
      </c>
      <c r="I26" s="18">
        <f t="shared" si="1"/>
        <v>0.54182037695351803</v>
      </c>
      <c r="J26" s="18">
        <f t="shared" si="4"/>
        <v>-62</v>
      </c>
      <c r="K26" s="16">
        <v>8252</v>
      </c>
      <c r="L26" s="18">
        <f t="shared" ref="L26" si="30">+K26/MAX(K$2:K$318)</f>
        <v>0.57465181058495818</v>
      </c>
      <c r="M26" s="18">
        <f t="shared" si="7"/>
        <v>-69</v>
      </c>
      <c r="O26">
        <v>-69</v>
      </c>
      <c r="P26">
        <v>4378.6000000000004</v>
      </c>
      <c r="AD26">
        <v>-8</v>
      </c>
      <c r="AE26">
        <f t="shared" si="16"/>
        <v>13211.144</v>
      </c>
      <c r="AF26">
        <f t="shared" si="17"/>
        <v>14281.850399999999</v>
      </c>
      <c r="AG26">
        <f t="shared" si="18"/>
        <v>14220.2752</v>
      </c>
      <c r="AH26">
        <f t="shared" si="19"/>
        <v>13782.2752</v>
      </c>
    </row>
    <row r="27" spans="1:34" x14ac:dyDescent="0.25">
      <c r="A27" s="1">
        <v>43326</v>
      </c>
      <c r="B27" s="16">
        <f>10086/2</f>
        <v>5043</v>
      </c>
      <c r="C27" s="18">
        <f t="shared" si="2"/>
        <v>0.35456654714195318</v>
      </c>
      <c r="D27" s="18">
        <f t="shared" si="3"/>
        <v>-62</v>
      </c>
      <c r="E27" s="16">
        <v>7256</v>
      </c>
      <c r="F27" s="18">
        <f t="shared" si="0"/>
        <v>0.48868534482758619</v>
      </c>
      <c r="G27" s="18">
        <f t="shared" si="9"/>
        <v>-66</v>
      </c>
      <c r="H27" s="16">
        <v>8653</v>
      </c>
      <c r="I27" s="18">
        <f t="shared" si="1"/>
        <v>0.58038768529076401</v>
      </c>
      <c r="J27" s="18">
        <f t="shared" si="4"/>
        <v>-61</v>
      </c>
      <c r="K27" s="16">
        <v>8448</v>
      </c>
      <c r="L27" s="18">
        <f t="shared" ref="L27" si="31">+K27/MAX(K$2:K$318)</f>
        <v>0.58830083565459612</v>
      </c>
      <c r="M27" s="18">
        <f t="shared" si="7"/>
        <v>-68</v>
      </c>
      <c r="O27">
        <v>-68</v>
      </c>
      <c r="P27">
        <v>5620.2</v>
      </c>
      <c r="AD27">
        <v>-7</v>
      </c>
      <c r="AE27">
        <f t="shared" si="16"/>
        <v>13267.73</v>
      </c>
      <c r="AF27">
        <f t="shared" si="17"/>
        <v>14292.196099999999</v>
      </c>
      <c r="AG27">
        <f t="shared" si="18"/>
        <v>14291.3467</v>
      </c>
      <c r="AH27">
        <f t="shared" si="19"/>
        <v>13784.716700000001</v>
      </c>
    </row>
    <row r="28" spans="1:34" x14ac:dyDescent="0.25">
      <c r="A28" s="1">
        <v>43327</v>
      </c>
      <c r="B28" s="16">
        <f>10086/2</f>
        <v>5043</v>
      </c>
      <c r="C28" s="18">
        <f t="shared" si="2"/>
        <v>0.35456654714195318</v>
      </c>
      <c r="D28" s="18">
        <f t="shared" si="3"/>
        <v>-61</v>
      </c>
      <c r="E28" s="16">
        <v>7668</v>
      </c>
      <c r="F28" s="18">
        <f t="shared" si="0"/>
        <v>0.51643318965517238</v>
      </c>
      <c r="G28" s="18">
        <f t="shared" si="9"/>
        <v>-65</v>
      </c>
      <c r="H28" s="16">
        <v>8384</v>
      </c>
      <c r="I28" s="18">
        <f t="shared" si="1"/>
        <v>0.56234489234690455</v>
      </c>
      <c r="J28" s="18">
        <f t="shared" si="4"/>
        <v>-60</v>
      </c>
      <c r="K28" s="16">
        <v>8696</v>
      </c>
      <c r="L28" s="18">
        <f t="shared" ref="L28" si="32">+K28/MAX(K$2:K$318)</f>
        <v>0.60557103064066853</v>
      </c>
      <c r="M28" s="18">
        <f t="shared" si="7"/>
        <v>-67</v>
      </c>
      <c r="O28">
        <v>-67</v>
      </c>
      <c r="P28">
        <v>5735.7</v>
      </c>
      <c r="S28" s="3"/>
      <c r="AD28">
        <v>-6</v>
      </c>
      <c r="AE28">
        <f t="shared" si="16"/>
        <v>13319.822</v>
      </c>
      <c r="AF28">
        <f t="shared" si="17"/>
        <v>14301.2698</v>
      </c>
      <c r="AG28">
        <f t="shared" si="18"/>
        <v>14355.2808</v>
      </c>
      <c r="AH28" s="4">
        <f t="shared" si="19"/>
        <v>13784.950800000001</v>
      </c>
    </row>
    <row r="29" spans="1:34" x14ac:dyDescent="0.25">
      <c r="A29" s="1">
        <v>43328</v>
      </c>
      <c r="B29" s="16">
        <f>10416/2</f>
        <v>5208</v>
      </c>
      <c r="C29" s="18">
        <f t="shared" si="2"/>
        <v>0.36616747521619913</v>
      </c>
      <c r="D29" s="18">
        <f t="shared" si="3"/>
        <v>-60</v>
      </c>
      <c r="E29" s="16">
        <v>7812</v>
      </c>
      <c r="F29" s="18">
        <f t="shared" si="0"/>
        <v>0.52613146551724133</v>
      </c>
      <c r="G29" s="18">
        <f t="shared" si="9"/>
        <v>-64</v>
      </c>
      <c r="H29" s="16">
        <v>8695</v>
      </c>
      <c r="I29" s="18">
        <f t="shared" si="1"/>
        <v>0.58320477563887585</v>
      </c>
      <c r="J29" s="18">
        <f t="shared" si="4"/>
        <v>-59</v>
      </c>
      <c r="K29" s="16">
        <v>8814</v>
      </c>
      <c r="L29" s="18">
        <f t="shared" ref="L29" si="33">+K29/MAX(K$2:K$318)</f>
        <v>0.61378830083565461</v>
      </c>
      <c r="M29" s="18">
        <f t="shared" si="7"/>
        <v>-66</v>
      </c>
      <c r="O29">
        <v>-66</v>
      </c>
      <c r="P29">
        <v>6131.2</v>
      </c>
      <c r="AD29">
        <v>-5</v>
      </c>
      <c r="AE29">
        <f t="shared" si="16"/>
        <v>13367.42</v>
      </c>
      <c r="AF29">
        <f t="shared" si="17"/>
        <v>14309.0715</v>
      </c>
      <c r="AG29">
        <f t="shared" si="18"/>
        <v>14412.077499999999</v>
      </c>
      <c r="AH29">
        <f t="shared" si="19"/>
        <v>13782.977500000001</v>
      </c>
    </row>
    <row r="30" spans="1:34" x14ac:dyDescent="0.25">
      <c r="A30" s="1">
        <v>43329</v>
      </c>
      <c r="B30" s="16">
        <f>10416/2</f>
        <v>5208</v>
      </c>
      <c r="C30" s="18">
        <f t="shared" si="2"/>
        <v>0.36616747521619913</v>
      </c>
      <c r="D30" s="18">
        <f t="shared" si="3"/>
        <v>-59</v>
      </c>
      <c r="E30" s="16">
        <v>8488</v>
      </c>
      <c r="F30" s="18">
        <f t="shared" si="0"/>
        <v>0.57165948275862066</v>
      </c>
      <c r="G30" s="18">
        <f t="shared" si="9"/>
        <v>-63</v>
      </c>
      <c r="H30" s="16">
        <v>8981</v>
      </c>
      <c r="I30" s="18">
        <f t="shared" si="1"/>
        <v>0.60238781943792341</v>
      </c>
      <c r="J30" s="18">
        <f t="shared" si="4"/>
        <v>-58</v>
      </c>
      <c r="K30" s="16">
        <v>8994</v>
      </c>
      <c r="L30" s="18">
        <f t="shared" ref="L30" si="34">+K30/MAX(K$2:K$318)</f>
        <v>0.62632311977715882</v>
      </c>
      <c r="M30" s="18">
        <f t="shared" si="7"/>
        <v>-65</v>
      </c>
      <c r="O30">
        <v>-65</v>
      </c>
      <c r="P30">
        <v>6268.5</v>
      </c>
      <c r="AD30">
        <v>-4</v>
      </c>
      <c r="AE30">
        <f t="shared" si="16"/>
        <v>13410.523999999999</v>
      </c>
      <c r="AF30">
        <f t="shared" si="17"/>
        <v>14315.601199999999</v>
      </c>
      <c r="AG30">
        <f t="shared" si="18"/>
        <v>14461.736800000001</v>
      </c>
      <c r="AH30">
        <f t="shared" si="19"/>
        <v>13778.7968</v>
      </c>
    </row>
    <row r="31" spans="1:34" x14ac:dyDescent="0.25">
      <c r="A31" s="1">
        <v>43330</v>
      </c>
      <c r="B31" s="16">
        <f>10181/2</f>
        <v>5090.5</v>
      </c>
      <c r="C31" s="18">
        <f t="shared" si="2"/>
        <v>0.35790620825423608</v>
      </c>
      <c r="D31" s="18">
        <f t="shared" si="3"/>
        <v>-58</v>
      </c>
      <c r="E31" s="16">
        <v>8300</v>
      </c>
      <c r="F31" s="18">
        <f t="shared" si="0"/>
        <v>0.55899784482758619</v>
      </c>
      <c r="G31" s="18">
        <f t="shared" si="9"/>
        <v>-62</v>
      </c>
      <c r="H31" s="16">
        <v>8996</v>
      </c>
      <c r="I31" s="18">
        <f t="shared" si="1"/>
        <v>0.60339392313367768</v>
      </c>
      <c r="J31" s="18">
        <f t="shared" si="4"/>
        <v>-57</v>
      </c>
      <c r="K31" s="16">
        <v>9258</v>
      </c>
      <c r="L31" s="18">
        <f t="shared" ref="L31" si="35">+K31/MAX(K$2:K$318)</f>
        <v>0.64470752089136485</v>
      </c>
      <c r="M31" s="18">
        <f t="shared" si="7"/>
        <v>-64</v>
      </c>
      <c r="O31">
        <v>-64</v>
      </c>
      <c r="P31">
        <v>6608.5</v>
      </c>
      <c r="AD31">
        <v>-3</v>
      </c>
      <c r="AE31">
        <f t="shared" si="16"/>
        <v>13449.134</v>
      </c>
      <c r="AF31">
        <f t="shared" si="17"/>
        <v>14320.858899999999</v>
      </c>
      <c r="AG31">
        <f t="shared" si="18"/>
        <v>14504.2587</v>
      </c>
      <c r="AH31">
        <f t="shared" si="19"/>
        <v>13772.4087</v>
      </c>
    </row>
    <row r="32" spans="1:34" x14ac:dyDescent="0.25">
      <c r="A32" s="1">
        <v>43331</v>
      </c>
      <c r="B32" s="16">
        <f>10181/2</f>
        <v>5090.5</v>
      </c>
      <c r="C32" s="18">
        <f t="shared" si="2"/>
        <v>0.35790620825423608</v>
      </c>
      <c r="D32" s="18">
        <f t="shared" si="3"/>
        <v>-57</v>
      </c>
      <c r="E32" s="16">
        <v>8522</v>
      </c>
      <c r="F32" s="18">
        <f t="shared" si="0"/>
        <v>0.57394935344827591</v>
      </c>
      <c r="G32" s="18">
        <f t="shared" si="9"/>
        <v>-61</v>
      </c>
      <c r="H32" s="16">
        <v>9167</v>
      </c>
      <c r="I32" s="18">
        <f t="shared" si="1"/>
        <v>0.614863505265276</v>
      </c>
      <c r="J32" s="18">
        <f t="shared" si="4"/>
        <v>-56</v>
      </c>
      <c r="K32" s="16">
        <v>8995</v>
      </c>
      <c r="L32" s="18">
        <f t="shared" ref="L32" si="36">+K32/MAX(K$2:K$318)</f>
        <v>0.62639275766016711</v>
      </c>
      <c r="M32" s="18">
        <f t="shared" si="7"/>
        <v>-63</v>
      </c>
      <c r="O32">
        <v>-63</v>
      </c>
      <c r="P32">
        <v>7983</v>
      </c>
      <c r="AD32">
        <v>-2</v>
      </c>
      <c r="AE32">
        <f t="shared" si="16"/>
        <v>13483.25</v>
      </c>
      <c r="AF32">
        <f t="shared" si="17"/>
        <v>14324.8446</v>
      </c>
      <c r="AG32">
        <f t="shared" si="18"/>
        <v>14539.6432</v>
      </c>
      <c r="AH32">
        <f t="shared" si="19"/>
        <v>13763.813200000001</v>
      </c>
    </row>
    <row r="33" spans="1:34" x14ac:dyDescent="0.25">
      <c r="A33" s="1">
        <v>43332</v>
      </c>
      <c r="B33" s="16">
        <f>11921/2</f>
        <v>5960.5</v>
      </c>
      <c r="C33" s="18">
        <f t="shared" si="2"/>
        <v>0.41907473810026014</v>
      </c>
      <c r="D33" s="18">
        <f t="shared" si="3"/>
        <v>-56</v>
      </c>
      <c r="E33" s="16">
        <v>8807</v>
      </c>
      <c r="F33" s="18">
        <f t="shared" si="0"/>
        <v>0.59314385775862066</v>
      </c>
      <c r="G33" s="18">
        <f t="shared" si="9"/>
        <v>-60</v>
      </c>
      <c r="H33" s="16">
        <v>9496</v>
      </c>
      <c r="I33" s="18">
        <f t="shared" si="1"/>
        <v>0.63693071299215243</v>
      </c>
      <c r="J33" s="18">
        <f t="shared" si="4"/>
        <v>-55</v>
      </c>
      <c r="K33" s="16">
        <v>9540</v>
      </c>
      <c r="L33" s="18">
        <f t="shared" ref="L33" si="37">+K33/MAX(K$2:K$318)</f>
        <v>0.66434540389972141</v>
      </c>
      <c r="M33" s="18">
        <f t="shared" si="7"/>
        <v>-62</v>
      </c>
      <c r="O33">
        <v>-62</v>
      </c>
      <c r="P33">
        <v>7140.3</v>
      </c>
      <c r="AD33">
        <v>-1</v>
      </c>
      <c r="AE33">
        <f t="shared" si="16"/>
        <v>13512.871999999999</v>
      </c>
      <c r="AF33">
        <f t="shared" si="17"/>
        <v>14327.558300000001</v>
      </c>
      <c r="AG33">
        <f t="shared" si="18"/>
        <v>14567.890299999999</v>
      </c>
      <c r="AH33">
        <f t="shared" si="19"/>
        <v>13753.0103</v>
      </c>
    </row>
    <row r="34" spans="1:34" x14ac:dyDescent="0.25">
      <c r="A34" s="1">
        <v>43333</v>
      </c>
      <c r="B34" s="16">
        <f>11921/2</f>
        <v>5960.5</v>
      </c>
      <c r="C34" s="18">
        <f t="shared" si="2"/>
        <v>0.41907473810026014</v>
      </c>
      <c r="D34" s="18">
        <f t="shared" si="3"/>
        <v>-55</v>
      </c>
      <c r="E34" s="16">
        <v>9156</v>
      </c>
      <c r="F34" s="18">
        <f t="shared" si="0"/>
        <v>0.61664870689655171</v>
      </c>
      <c r="G34" s="18">
        <f t="shared" si="9"/>
        <v>-59</v>
      </c>
      <c r="H34" s="16">
        <v>9515</v>
      </c>
      <c r="I34" s="18">
        <f t="shared" si="1"/>
        <v>0.63820511100677446</v>
      </c>
      <c r="J34" s="18">
        <f t="shared" si="4"/>
        <v>-54</v>
      </c>
      <c r="K34" s="16">
        <v>10336</v>
      </c>
      <c r="L34" s="18">
        <f t="shared" ref="L34" si="38">+K34/MAX(K$2:K$318)</f>
        <v>0.7197771587743732</v>
      </c>
      <c r="M34" s="18">
        <f t="shared" si="7"/>
        <v>-61</v>
      </c>
      <c r="O34">
        <v>-61</v>
      </c>
      <c r="P34">
        <v>7406</v>
      </c>
      <c r="AD34">
        <v>0</v>
      </c>
      <c r="AE34">
        <f t="shared" si="16"/>
        <v>13538</v>
      </c>
      <c r="AF34">
        <f t="shared" si="17"/>
        <v>14329</v>
      </c>
      <c r="AG34">
        <f t="shared" si="18"/>
        <v>14589</v>
      </c>
      <c r="AH34">
        <f t="shared" si="19"/>
        <v>13740</v>
      </c>
    </row>
    <row r="35" spans="1:34" x14ac:dyDescent="0.25">
      <c r="A35" s="1">
        <v>43334</v>
      </c>
      <c r="B35" s="16">
        <f>13274/2</f>
        <v>6637</v>
      </c>
      <c r="C35" s="18">
        <f t="shared" si="2"/>
        <v>0.46663854320466852</v>
      </c>
      <c r="D35" s="18">
        <f t="shared" si="3"/>
        <v>-54</v>
      </c>
      <c r="E35" s="16">
        <v>9525</v>
      </c>
      <c r="F35" s="18">
        <f t="shared" si="0"/>
        <v>0.64150053879310343</v>
      </c>
      <c r="G35" s="18">
        <f t="shared" si="9"/>
        <v>-58</v>
      </c>
      <c r="H35" s="16">
        <v>9851</v>
      </c>
      <c r="I35" s="18">
        <f t="shared" si="1"/>
        <v>0.66074183379166951</v>
      </c>
      <c r="J35" s="18">
        <f t="shared" si="4"/>
        <v>-53</v>
      </c>
      <c r="K35" s="16">
        <v>10314</v>
      </c>
      <c r="L35" s="18">
        <f t="shared" ref="L35" si="39">+K35/MAX(K$2:K$318)</f>
        <v>0.71824512534818941</v>
      </c>
      <c r="M35" s="18">
        <f t="shared" si="7"/>
        <v>-60</v>
      </c>
      <c r="O35">
        <v>-60</v>
      </c>
      <c r="P35">
        <v>7466.3</v>
      </c>
      <c r="AD35">
        <v>1</v>
      </c>
      <c r="AE35">
        <f t="shared" si="16"/>
        <v>13558.634</v>
      </c>
      <c r="AF35" s="4">
        <f t="shared" si="17"/>
        <v>14329.1697</v>
      </c>
      <c r="AG35">
        <f t="shared" si="18"/>
        <v>14602.972299999999</v>
      </c>
      <c r="AH35">
        <f t="shared" si="19"/>
        <v>13724.782300000001</v>
      </c>
    </row>
    <row r="36" spans="1:34" x14ac:dyDescent="0.25">
      <c r="A36" s="1">
        <v>43335</v>
      </c>
      <c r="B36" s="16">
        <f>13274/2</f>
        <v>6637</v>
      </c>
      <c r="C36" s="18">
        <f t="shared" si="2"/>
        <v>0.46663854320466852</v>
      </c>
      <c r="D36" s="18">
        <f t="shared" si="3"/>
        <v>-53</v>
      </c>
      <c r="E36" s="16">
        <v>9471</v>
      </c>
      <c r="F36" s="18">
        <f t="shared" si="0"/>
        <v>0.63786368534482762</v>
      </c>
      <c r="G36" s="18">
        <f t="shared" si="9"/>
        <v>-57</v>
      </c>
      <c r="H36" s="16">
        <v>10054</v>
      </c>
      <c r="I36" s="18">
        <f t="shared" si="1"/>
        <v>0.67435777047421019</v>
      </c>
      <c r="J36" s="18">
        <f t="shared" si="4"/>
        <v>-52</v>
      </c>
      <c r="K36" s="16">
        <v>10109</v>
      </c>
      <c r="L36" s="18">
        <f t="shared" ref="L36" si="40">+K36/MAX(K$2:K$318)</f>
        <v>0.70396935933147631</v>
      </c>
      <c r="M36" s="18">
        <f t="shared" si="7"/>
        <v>-59</v>
      </c>
      <c r="O36">
        <v>-59</v>
      </c>
      <c r="P36">
        <v>8618.5</v>
      </c>
      <c r="AD36">
        <v>2</v>
      </c>
      <c r="AE36">
        <f t="shared" si="16"/>
        <v>13574.773999999999</v>
      </c>
      <c r="AF36">
        <f t="shared" si="17"/>
        <v>14328.0674</v>
      </c>
      <c r="AG36" s="4">
        <f t="shared" si="18"/>
        <v>14609.807199999999</v>
      </c>
      <c r="AH36">
        <f t="shared" si="19"/>
        <v>13707.3572</v>
      </c>
    </row>
    <row r="37" spans="1:34" x14ac:dyDescent="0.25">
      <c r="A37" s="1">
        <v>43336</v>
      </c>
      <c r="B37" s="16">
        <f>14450/2</f>
        <v>7225</v>
      </c>
      <c r="C37" s="18">
        <f t="shared" si="2"/>
        <v>0.5079800323419813</v>
      </c>
      <c r="D37" s="18">
        <f t="shared" si="3"/>
        <v>-52</v>
      </c>
      <c r="E37" s="16">
        <v>9750</v>
      </c>
      <c r="F37" s="18">
        <f t="shared" si="0"/>
        <v>0.65665409482758619</v>
      </c>
      <c r="G37" s="18">
        <f t="shared" si="9"/>
        <v>-56</v>
      </c>
      <c r="H37" s="16">
        <v>9726</v>
      </c>
      <c r="I37" s="18">
        <f t="shared" si="1"/>
        <v>0.65235763632705079</v>
      </c>
      <c r="J37" s="18">
        <f t="shared" si="4"/>
        <v>-51</v>
      </c>
      <c r="K37" s="16">
        <v>10166</v>
      </c>
      <c r="L37" s="18">
        <f t="shared" ref="L37" si="41">+K37/MAX(K$2:K$318)</f>
        <v>0.70793871866295266</v>
      </c>
      <c r="M37" s="18">
        <f t="shared" si="7"/>
        <v>-58</v>
      </c>
      <c r="O37">
        <v>-58</v>
      </c>
      <c r="P37">
        <v>8946</v>
      </c>
      <c r="AD37">
        <v>3</v>
      </c>
      <c r="AE37">
        <f t="shared" si="16"/>
        <v>13586.42</v>
      </c>
      <c r="AF37">
        <f t="shared" si="17"/>
        <v>14325.6931</v>
      </c>
      <c r="AG37">
        <f t="shared" si="18"/>
        <v>14609.5047</v>
      </c>
      <c r="AH37">
        <f t="shared" si="19"/>
        <v>13687.724700000001</v>
      </c>
    </row>
    <row r="38" spans="1:34" x14ac:dyDescent="0.25">
      <c r="A38" s="1">
        <v>43337</v>
      </c>
      <c r="B38" s="16">
        <f>14450/2</f>
        <v>7225</v>
      </c>
      <c r="C38" s="18">
        <f t="shared" si="2"/>
        <v>0.5079800323419813</v>
      </c>
      <c r="D38" s="18">
        <f t="shared" si="3"/>
        <v>-51</v>
      </c>
      <c r="E38" s="16">
        <v>9949</v>
      </c>
      <c r="F38" s="18">
        <f t="shared" si="0"/>
        <v>0.6700565732758621</v>
      </c>
      <c r="G38" s="18">
        <f t="shared" si="9"/>
        <v>-55</v>
      </c>
      <c r="H38" s="16">
        <v>10001</v>
      </c>
      <c r="I38" s="18">
        <f t="shared" si="1"/>
        <v>0.67080287074921185</v>
      </c>
      <c r="J38" s="18">
        <f t="shared" si="4"/>
        <v>-50</v>
      </c>
      <c r="K38" s="16">
        <v>10291</v>
      </c>
      <c r="L38" s="18">
        <f t="shared" ref="L38" si="42">+K38/MAX(K$2:K$318)</f>
        <v>0.71664345403899721</v>
      </c>
      <c r="M38" s="18">
        <f t="shared" si="7"/>
        <v>-57</v>
      </c>
      <c r="O38">
        <v>-57</v>
      </c>
      <c r="P38">
        <v>8926.5</v>
      </c>
      <c r="AD38">
        <v>4</v>
      </c>
      <c r="AE38">
        <f t="shared" si="16"/>
        <v>13593.572</v>
      </c>
      <c r="AF38">
        <f t="shared" si="17"/>
        <v>14322.0468</v>
      </c>
      <c r="AG38">
        <f t="shared" si="18"/>
        <v>14602.0648</v>
      </c>
      <c r="AH38">
        <f t="shared" si="19"/>
        <v>13665.8848</v>
      </c>
    </row>
    <row r="39" spans="1:34" x14ac:dyDescent="0.25">
      <c r="A39" s="1">
        <v>43338</v>
      </c>
      <c r="B39" s="16">
        <v>7841</v>
      </c>
      <c r="C39" s="18">
        <f t="shared" si="2"/>
        <v>0.55129016381916618</v>
      </c>
      <c r="D39" s="18">
        <f t="shared" si="3"/>
        <v>-50</v>
      </c>
      <c r="E39" s="16">
        <v>9883</v>
      </c>
      <c r="F39" s="18">
        <f t="shared" si="0"/>
        <v>0.66561153017241381</v>
      </c>
      <c r="G39" s="18">
        <f t="shared" si="9"/>
        <v>-54</v>
      </c>
      <c r="H39" s="16">
        <v>9630</v>
      </c>
      <c r="I39" s="18">
        <f t="shared" si="1"/>
        <v>0.64591857267422359</v>
      </c>
      <c r="J39" s="18">
        <f t="shared" si="4"/>
        <v>-49</v>
      </c>
      <c r="K39" s="16">
        <v>10456</v>
      </c>
      <c r="L39" s="18">
        <f t="shared" ref="L39" si="43">+K39/MAX(K$2:K$318)</f>
        <v>0.72813370473537609</v>
      </c>
      <c r="M39" s="18">
        <f t="shared" si="7"/>
        <v>-56</v>
      </c>
      <c r="O39">
        <v>-56</v>
      </c>
      <c r="P39">
        <v>8292.5</v>
      </c>
      <c r="AD39">
        <v>5</v>
      </c>
      <c r="AE39" s="4">
        <f t="shared" si="16"/>
        <v>13596.23</v>
      </c>
      <c r="AF39">
        <f t="shared" si="17"/>
        <v>14317.128500000001</v>
      </c>
      <c r="AG39">
        <f t="shared" si="18"/>
        <v>14587.487499999999</v>
      </c>
      <c r="AH39">
        <f t="shared" si="19"/>
        <v>13641.8375</v>
      </c>
    </row>
    <row r="40" spans="1:34" x14ac:dyDescent="0.25">
      <c r="A40" s="1">
        <v>43339</v>
      </c>
      <c r="B40" s="16">
        <v>7824</v>
      </c>
      <c r="C40" s="18">
        <f t="shared" si="2"/>
        <v>0.55009491668424382</v>
      </c>
      <c r="D40" s="18">
        <f t="shared" si="3"/>
        <v>-49</v>
      </c>
      <c r="E40" s="16">
        <v>9996</v>
      </c>
      <c r="F40" s="18">
        <f t="shared" si="0"/>
        <v>0.67322198275862066</v>
      </c>
      <c r="G40" s="18">
        <f t="shared" si="9"/>
        <v>-53</v>
      </c>
      <c r="H40" s="16">
        <v>10035</v>
      </c>
      <c r="I40" s="18">
        <f t="shared" si="1"/>
        <v>0.67308337245958816</v>
      </c>
      <c r="J40" s="18">
        <f t="shared" si="4"/>
        <v>-48</v>
      </c>
      <c r="K40" s="16">
        <v>10535</v>
      </c>
      <c r="L40" s="18">
        <f t="shared" ref="L40" si="44">+K40/MAX(K$2:K$318)</f>
        <v>0.73363509749303624</v>
      </c>
      <c r="M40" s="18">
        <f t="shared" si="7"/>
        <v>-55</v>
      </c>
      <c r="O40">
        <v>-55</v>
      </c>
      <c r="P40">
        <v>9415.5</v>
      </c>
      <c r="AD40">
        <v>6</v>
      </c>
      <c r="AE40">
        <f t="shared" si="16"/>
        <v>13594.394</v>
      </c>
      <c r="AF40">
        <f t="shared" si="17"/>
        <v>14310.938200000001</v>
      </c>
      <c r="AG40">
        <f t="shared" si="18"/>
        <v>14565.772800000001</v>
      </c>
      <c r="AH40">
        <f t="shared" si="19"/>
        <v>13615.5828</v>
      </c>
    </row>
    <row r="41" spans="1:34" x14ac:dyDescent="0.25">
      <c r="A41" s="1">
        <v>43340</v>
      </c>
      <c r="B41" s="16">
        <v>8092</v>
      </c>
      <c r="C41" s="18">
        <f t="shared" si="2"/>
        <v>0.56893763622301907</v>
      </c>
      <c r="D41" s="18">
        <f t="shared" si="3"/>
        <v>-48</v>
      </c>
      <c r="E41" s="16">
        <v>10491</v>
      </c>
      <c r="F41" s="18">
        <f t="shared" si="0"/>
        <v>0.70655980603448276</v>
      </c>
      <c r="G41" s="18">
        <f t="shared" si="9"/>
        <v>-52</v>
      </c>
      <c r="H41" s="16">
        <v>10016</v>
      </c>
      <c r="I41" s="18">
        <f t="shared" si="1"/>
        <v>0.67180897444496612</v>
      </c>
      <c r="J41" s="18">
        <f t="shared" si="4"/>
        <v>-47</v>
      </c>
      <c r="K41" s="16">
        <v>10779</v>
      </c>
      <c r="L41" s="18">
        <f t="shared" ref="L41" si="45">+K41/MAX(K$2:K$318)</f>
        <v>0.75062674094707516</v>
      </c>
      <c r="M41" s="18">
        <f t="shared" si="7"/>
        <v>-54</v>
      </c>
      <c r="O41">
        <v>-54</v>
      </c>
      <c r="P41">
        <v>8678.2999999999993</v>
      </c>
      <c r="AD41">
        <v>7</v>
      </c>
      <c r="AE41">
        <f t="shared" si="16"/>
        <v>13588.064</v>
      </c>
      <c r="AF41">
        <f t="shared" si="17"/>
        <v>14303.475899999999</v>
      </c>
      <c r="AG41">
        <f t="shared" si="18"/>
        <v>14536.920700000001</v>
      </c>
      <c r="AH41">
        <f t="shared" si="19"/>
        <v>13587.120699999999</v>
      </c>
    </row>
    <row r="42" spans="1:34" x14ac:dyDescent="0.25">
      <c r="A42" s="1">
        <v>43341</v>
      </c>
      <c r="B42" s="16">
        <v>8020</v>
      </c>
      <c r="C42" s="18">
        <f t="shared" si="2"/>
        <v>0.5638754130633481</v>
      </c>
      <c r="D42" s="18">
        <f t="shared" si="3"/>
        <v>-47</v>
      </c>
      <c r="E42" s="16">
        <v>10404</v>
      </c>
      <c r="F42" s="18">
        <f t="shared" si="0"/>
        <v>0.70070043103448276</v>
      </c>
      <c r="G42" s="18">
        <f t="shared" si="9"/>
        <v>-51</v>
      </c>
      <c r="H42" s="16">
        <v>10257</v>
      </c>
      <c r="I42" s="18">
        <f t="shared" si="1"/>
        <v>0.68797370715675099</v>
      </c>
      <c r="J42" s="18">
        <f t="shared" si="4"/>
        <v>-46</v>
      </c>
      <c r="K42" s="16">
        <v>11155</v>
      </c>
      <c r="L42" s="18">
        <f t="shared" ref="L42" si="46">+K42/MAX(K$2:K$318)</f>
        <v>0.77681058495821731</v>
      </c>
      <c r="M42" s="18">
        <f t="shared" si="7"/>
        <v>-53</v>
      </c>
      <c r="O42">
        <v>-53</v>
      </c>
      <c r="P42">
        <v>8828</v>
      </c>
      <c r="AD42">
        <v>8</v>
      </c>
      <c r="AE42">
        <f t="shared" si="16"/>
        <v>13577.24</v>
      </c>
      <c r="AF42">
        <f t="shared" si="17"/>
        <v>14294.741599999999</v>
      </c>
      <c r="AG42">
        <f t="shared" si="18"/>
        <v>14500.931199999999</v>
      </c>
      <c r="AH42">
        <f t="shared" si="19"/>
        <v>13556.4512</v>
      </c>
    </row>
    <row r="43" spans="1:34" x14ac:dyDescent="0.25">
      <c r="A43" s="1">
        <v>43342</v>
      </c>
      <c r="B43" s="16">
        <v>8451</v>
      </c>
      <c r="C43" s="18">
        <f t="shared" si="2"/>
        <v>0.59417844336637837</v>
      </c>
      <c r="D43" s="18">
        <f t="shared" si="3"/>
        <v>-46</v>
      </c>
      <c r="E43" s="16">
        <v>11054</v>
      </c>
      <c r="F43" s="18">
        <f t="shared" si="0"/>
        <v>0.74447737068965514</v>
      </c>
      <c r="G43" s="18">
        <f t="shared" si="9"/>
        <v>-50</v>
      </c>
      <c r="H43" s="16">
        <v>10463</v>
      </c>
      <c r="I43" s="18">
        <f t="shared" si="1"/>
        <v>0.70179086457844253</v>
      </c>
      <c r="J43" s="18">
        <f t="shared" si="4"/>
        <v>-45</v>
      </c>
      <c r="K43" s="16">
        <v>10698</v>
      </c>
      <c r="L43" s="18">
        <f t="shared" ref="L43" si="47">+K43/MAX(K$2:K$318)</f>
        <v>0.74498607242339832</v>
      </c>
      <c r="M43" s="18">
        <f t="shared" si="7"/>
        <v>-52</v>
      </c>
      <c r="O43">
        <v>-52</v>
      </c>
      <c r="P43">
        <v>9256.7000000000007</v>
      </c>
      <c r="AD43">
        <v>9</v>
      </c>
      <c r="AE43">
        <f t="shared" si="16"/>
        <v>13561.922</v>
      </c>
      <c r="AF43">
        <f t="shared" si="17"/>
        <v>14284.7353</v>
      </c>
      <c r="AG43">
        <f t="shared" si="18"/>
        <v>14457.8043</v>
      </c>
      <c r="AH43">
        <f t="shared" si="19"/>
        <v>13523.5743</v>
      </c>
    </row>
    <row r="44" spans="1:34" x14ac:dyDescent="0.25">
      <c r="A44" s="1">
        <v>43343</v>
      </c>
      <c r="B44" s="16">
        <v>8751</v>
      </c>
      <c r="C44" s="18">
        <f t="shared" si="2"/>
        <v>0.61527103986500742</v>
      </c>
      <c r="D44" s="18">
        <f t="shared" si="3"/>
        <v>-45</v>
      </c>
      <c r="E44" s="16">
        <v>10944</v>
      </c>
      <c r="F44" s="18">
        <f t="shared" si="0"/>
        <v>0.73706896551724133</v>
      </c>
      <c r="G44" s="18">
        <f t="shared" si="9"/>
        <v>-49</v>
      </c>
      <c r="H44" s="16">
        <v>10500</v>
      </c>
      <c r="I44" s="18">
        <f t="shared" si="1"/>
        <v>0.70427258702796969</v>
      </c>
      <c r="J44" s="18">
        <f t="shared" si="4"/>
        <v>-44</v>
      </c>
      <c r="K44" s="16">
        <v>11151</v>
      </c>
      <c r="L44" s="18">
        <f t="shared" ref="L44" si="48">+K44/MAX(K$2:K$318)</f>
        <v>0.77653203342618382</v>
      </c>
      <c r="M44" s="18">
        <f t="shared" si="7"/>
        <v>-51</v>
      </c>
      <c r="O44">
        <v>-51</v>
      </c>
      <c r="P44">
        <v>9118.2999999999993</v>
      </c>
      <c r="AD44">
        <v>10</v>
      </c>
      <c r="AE44">
        <f t="shared" si="16"/>
        <v>13542.11</v>
      </c>
      <c r="AF44">
        <f t="shared" si="17"/>
        <v>14273.457</v>
      </c>
      <c r="AG44">
        <f t="shared" si="18"/>
        <v>14407.54</v>
      </c>
      <c r="AH44">
        <f t="shared" si="19"/>
        <v>13488.49</v>
      </c>
    </row>
    <row r="45" spans="1:34" x14ac:dyDescent="0.25">
      <c r="A45" s="1">
        <v>43344</v>
      </c>
      <c r="B45" s="16">
        <v>8344</v>
      </c>
      <c r="C45" s="18">
        <f t="shared" si="2"/>
        <v>0.58665541728186743</v>
      </c>
      <c r="D45" s="18">
        <f t="shared" si="3"/>
        <v>-44</v>
      </c>
      <c r="E45" s="16">
        <v>11411</v>
      </c>
      <c r="F45" s="18">
        <f t="shared" si="0"/>
        <v>0.76852101293103448</v>
      </c>
      <c r="G45" s="18">
        <f t="shared" si="9"/>
        <v>-48</v>
      </c>
      <c r="H45" s="16">
        <v>10829</v>
      </c>
      <c r="I45" s="18">
        <f t="shared" si="1"/>
        <v>0.72633979475484611</v>
      </c>
      <c r="J45" s="18">
        <f t="shared" si="4"/>
        <v>-43</v>
      </c>
      <c r="K45" s="16">
        <v>11066</v>
      </c>
      <c r="L45" s="18">
        <f t="shared" ref="L45" si="49">+K45/MAX(K$2:K$318)</f>
        <v>0.77061281337047349</v>
      </c>
      <c r="M45" s="18">
        <f t="shared" si="7"/>
        <v>-50</v>
      </c>
      <c r="O45">
        <v>-50</v>
      </c>
      <c r="P45">
        <v>9632</v>
      </c>
      <c r="AD45">
        <v>11</v>
      </c>
      <c r="AE45">
        <f t="shared" si="16"/>
        <v>13517.804</v>
      </c>
      <c r="AF45">
        <f t="shared" si="17"/>
        <v>14260.9067</v>
      </c>
      <c r="AG45">
        <f t="shared" si="18"/>
        <v>14350.138300000001</v>
      </c>
      <c r="AH45">
        <f t="shared" si="19"/>
        <v>13451.1983</v>
      </c>
    </row>
    <row r="46" spans="1:34" x14ac:dyDescent="0.25">
      <c r="A46" s="1">
        <v>43345</v>
      </c>
      <c r="B46" s="16">
        <v>8932</v>
      </c>
      <c r="C46" s="18">
        <f t="shared" si="2"/>
        <v>0.62799690641918016</v>
      </c>
      <c r="D46" s="18">
        <f t="shared" si="3"/>
        <v>-43</v>
      </c>
      <c r="E46" s="16">
        <v>11392</v>
      </c>
      <c r="F46" s="18">
        <f t="shared" si="0"/>
        <v>0.76724137931034486</v>
      </c>
      <c r="G46" s="18">
        <f t="shared" si="9"/>
        <v>-47</v>
      </c>
      <c r="H46" s="16">
        <v>10780</v>
      </c>
      <c r="I46" s="18">
        <f t="shared" si="1"/>
        <v>0.72305318934871554</v>
      </c>
      <c r="J46" s="18">
        <f t="shared" si="4"/>
        <v>-42</v>
      </c>
      <c r="K46" s="16">
        <v>11422</v>
      </c>
      <c r="L46" s="18">
        <f t="shared" ref="L46" si="50">+K46/MAX(K$2:K$318)</f>
        <v>0.79540389972144843</v>
      </c>
      <c r="M46" s="18">
        <f t="shared" si="7"/>
        <v>-49</v>
      </c>
      <c r="O46">
        <v>-49</v>
      </c>
      <c r="P46">
        <v>9466</v>
      </c>
      <c r="AD46">
        <v>12</v>
      </c>
      <c r="AE46">
        <f t="shared" si="16"/>
        <v>13489.004000000001</v>
      </c>
      <c r="AF46">
        <f t="shared" si="17"/>
        <v>14247.0844</v>
      </c>
      <c r="AG46">
        <f t="shared" si="18"/>
        <v>14285.599200000001</v>
      </c>
      <c r="AH46">
        <f t="shared" si="19"/>
        <v>13411.699199999999</v>
      </c>
    </row>
    <row r="47" spans="1:34" x14ac:dyDescent="0.25">
      <c r="A47" s="1">
        <v>43346</v>
      </c>
      <c r="B47" s="16">
        <v>8970</v>
      </c>
      <c r="C47" s="18">
        <f t="shared" si="2"/>
        <v>0.63066863530900652</v>
      </c>
      <c r="D47" s="18">
        <f t="shared" si="3"/>
        <v>-42</v>
      </c>
      <c r="E47" s="16">
        <v>11674</v>
      </c>
      <c r="F47" s="18">
        <f t="shared" si="0"/>
        <v>0.78623383620689657</v>
      </c>
      <c r="G47" s="18">
        <f t="shared" si="9"/>
        <v>-46</v>
      </c>
      <c r="H47" s="16">
        <v>10525</v>
      </c>
      <c r="I47" s="18">
        <f t="shared" si="1"/>
        <v>0.70594942652089343</v>
      </c>
      <c r="J47" s="18">
        <f t="shared" si="4"/>
        <v>-41</v>
      </c>
      <c r="K47" s="16">
        <v>11363</v>
      </c>
      <c r="L47" s="18">
        <f t="shared" ref="L47" si="51">+K47/MAX(K$2:K$318)</f>
        <v>0.79129526462395539</v>
      </c>
      <c r="M47" s="18">
        <f t="shared" si="7"/>
        <v>-48</v>
      </c>
      <c r="O47">
        <v>-48</v>
      </c>
      <c r="P47">
        <v>9846</v>
      </c>
      <c r="AD47">
        <v>13</v>
      </c>
      <c r="AE47">
        <f t="shared" si="16"/>
        <v>13455.71</v>
      </c>
      <c r="AF47">
        <f t="shared" si="17"/>
        <v>14231.990100000001</v>
      </c>
      <c r="AG47">
        <f t="shared" si="18"/>
        <v>14213.922699999999</v>
      </c>
      <c r="AH47">
        <f t="shared" si="19"/>
        <v>13369.992700000001</v>
      </c>
    </row>
    <row r="48" spans="1:34" x14ac:dyDescent="0.25">
      <c r="A48" s="1">
        <v>43347</v>
      </c>
      <c r="B48" s="16">
        <v>9011</v>
      </c>
      <c r="C48" s="18">
        <f t="shared" si="2"/>
        <v>0.63355129016381917</v>
      </c>
      <c r="D48" s="18">
        <f t="shared" si="3"/>
        <v>-41</v>
      </c>
      <c r="E48" s="16">
        <v>9707</v>
      </c>
      <c r="F48" s="18">
        <f t="shared" si="0"/>
        <v>0.65375808189655171</v>
      </c>
      <c r="G48" s="18">
        <f t="shared" si="9"/>
        <v>-45</v>
      </c>
      <c r="H48" s="16">
        <v>10765</v>
      </c>
      <c r="I48" s="18">
        <f t="shared" si="1"/>
        <v>0.72204708565296127</v>
      </c>
      <c r="J48" s="18">
        <f t="shared" si="4"/>
        <v>-40</v>
      </c>
      <c r="K48" s="16">
        <v>11615</v>
      </c>
      <c r="L48" s="18">
        <f t="shared" ref="L48" si="52">+K48/MAX(K$2:K$318)</f>
        <v>0.80884401114206128</v>
      </c>
      <c r="M48" s="18">
        <f t="shared" si="7"/>
        <v>-47</v>
      </c>
      <c r="O48">
        <v>-47</v>
      </c>
      <c r="P48">
        <v>9809.2999999999993</v>
      </c>
      <c r="AD48">
        <v>14</v>
      </c>
      <c r="AE48">
        <f t="shared" si="16"/>
        <v>13417.922</v>
      </c>
      <c r="AF48">
        <f t="shared" si="17"/>
        <v>14215.623799999999</v>
      </c>
      <c r="AG48">
        <f t="shared" si="18"/>
        <v>14135.1088</v>
      </c>
      <c r="AH48">
        <f t="shared" si="19"/>
        <v>13326.078799999999</v>
      </c>
    </row>
    <row r="49" spans="1:34" x14ac:dyDescent="0.25">
      <c r="A49" s="1">
        <v>43348</v>
      </c>
      <c r="B49" s="16">
        <v>8846</v>
      </c>
      <c r="C49" s="18">
        <f t="shared" si="2"/>
        <v>0.62195036208957322</v>
      </c>
      <c r="D49" s="18">
        <f t="shared" si="3"/>
        <v>-40</v>
      </c>
      <c r="E49" s="16">
        <v>11589</v>
      </c>
      <c r="F49" s="18">
        <f t="shared" si="0"/>
        <v>0.78050915948275867</v>
      </c>
      <c r="G49" s="18">
        <f t="shared" si="9"/>
        <v>-44</v>
      </c>
      <c r="H49" s="16">
        <v>11078</v>
      </c>
      <c r="I49" s="18">
        <f t="shared" si="1"/>
        <v>0.74304111610436652</v>
      </c>
      <c r="J49" s="18">
        <f t="shared" si="4"/>
        <v>-39</v>
      </c>
      <c r="K49" s="16">
        <v>11604</v>
      </c>
      <c r="L49" s="18">
        <f t="shared" ref="L49" si="53">+K49/MAX(K$2:K$318)</f>
        <v>0.80807799442896933</v>
      </c>
      <c r="M49" s="18">
        <f t="shared" si="7"/>
        <v>-46</v>
      </c>
      <c r="O49">
        <v>-46</v>
      </c>
      <c r="P49">
        <v>10127.299999999999</v>
      </c>
      <c r="AD49">
        <v>15</v>
      </c>
      <c r="AE49">
        <f t="shared" si="16"/>
        <v>13375.64</v>
      </c>
      <c r="AF49">
        <f t="shared" si="17"/>
        <v>14197.985500000001</v>
      </c>
      <c r="AG49">
        <f t="shared" si="18"/>
        <v>14049.157499999999</v>
      </c>
      <c r="AH49">
        <f t="shared" si="19"/>
        <v>13279.9575</v>
      </c>
    </row>
    <row r="50" spans="1:34" x14ac:dyDescent="0.25">
      <c r="A50" s="1">
        <v>43349</v>
      </c>
      <c r="B50" s="16">
        <v>8986</v>
      </c>
      <c r="C50" s="18">
        <f t="shared" si="2"/>
        <v>0.63179357378893342</v>
      </c>
      <c r="D50" s="18">
        <f t="shared" si="3"/>
        <v>-39</v>
      </c>
      <c r="E50" s="16">
        <v>11683</v>
      </c>
      <c r="F50" s="18">
        <f t="shared" si="0"/>
        <v>0.78683997844827591</v>
      </c>
      <c r="G50" s="18">
        <f t="shared" si="9"/>
        <v>-43</v>
      </c>
      <c r="H50" s="16">
        <v>11414</v>
      </c>
      <c r="I50" s="18">
        <f t="shared" si="1"/>
        <v>0.76557783888926156</v>
      </c>
      <c r="J50" s="18">
        <f t="shared" si="4"/>
        <v>-38</v>
      </c>
      <c r="K50" s="16">
        <v>11687</v>
      </c>
      <c r="L50" s="18">
        <f t="shared" ref="L50" si="54">+K50/MAX(K$2:K$318)</f>
        <v>0.81385793871866297</v>
      </c>
      <c r="M50" s="18">
        <f t="shared" si="7"/>
        <v>-45</v>
      </c>
      <c r="O50">
        <v>-45</v>
      </c>
      <c r="P50">
        <v>9640.2999999999993</v>
      </c>
      <c r="AD50">
        <v>16</v>
      </c>
      <c r="AE50">
        <f t="shared" si="16"/>
        <v>13328.864</v>
      </c>
      <c r="AF50">
        <f t="shared" si="17"/>
        <v>14179.075199999999</v>
      </c>
      <c r="AG50">
        <f t="shared" si="18"/>
        <v>13956.068800000001</v>
      </c>
      <c r="AH50">
        <f t="shared" si="19"/>
        <v>13231.6288</v>
      </c>
    </row>
    <row r="51" spans="1:34" x14ac:dyDescent="0.25">
      <c r="A51" s="1">
        <v>43350</v>
      </c>
      <c r="B51" s="16">
        <v>9140</v>
      </c>
      <c r="C51" s="18">
        <f t="shared" si="2"/>
        <v>0.64262110665822958</v>
      </c>
      <c r="D51" s="18">
        <f t="shared" si="3"/>
        <v>-38</v>
      </c>
      <c r="E51" s="16">
        <v>11687</v>
      </c>
      <c r="F51" s="18">
        <f t="shared" si="0"/>
        <v>0.787109375</v>
      </c>
      <c r="G51" s="18">
        <f t="shared" si="9"/>
        <v>-42</v>
      </c>
      <c r="H51" s="16">
        <v>11600</v>
      </c>
      <c r="I51" s="18">
        <f t="shared" si="1"/>
        <v>0.77805352471661415</v>
      </c>
      <c r="J51" s="18">
        <f t="shared" si="4"/>
        <v>-37</v>
      </c>
      <c r="K51" s="16">
        <v>11947</v>
      </c>
      <c r="L51" s="18">
        <f t="shared" ref="L51" si="55">+K51/MAX(K$2:K$318)</f>
        <v>0.83196378830083562</v>
      </c>
      <c r="M51" s="18">
        <f t="shared" si="7"/>
        <v>-44</v>
      </c>
      <c r="O51">
        <v>-44</v>
      </c>
      <c r="P51">
        <v>10144.299999999999</v>
      </c>
      <c r="AD51">
        <v>17</v>
      </c>
      <c r="AE51">
        <f t="shared" si="16"/>
        <v>13277.594000000001</v>
      </c>
      <c r="AF51">
        <f t="shared" si="17"/>
        <v>14158.892900000001</v>
      </c>
      <c r="AG51">
        <f t="shared" si="18"/>
        <v>13855.842699999999</v>
      </c>
      <c r="AH51">
        <f t="shared" si="19"/>
        <v>13181.092699999999</v>
      </c>
    </row>
    <row r="52" spans="1:34" x14ac:dyDescent="0.25">
      <c r="A52" s="1">
        <v>43351</v>
      </c>
      <c r="B52" s="16">
        <v>9237</v>
      </c>
      <c r="C52" s="18">
        <f t="shared" si="2"/>
        <v>0.64944104619278631</v>
      </c>
      <c r="D52" s="18">
        <f t="shared" si="3"/>
        <v>-37</v>
      </c>
      <c r="E52" s="16">
        <v>12211</v>
      </c>
      <c r="F52" s="18">
        <f t="shared" si="0"/>
        <v>0.8224003232758621</v>
      </c>
      <c r="G52" s="18">
        <f t="shared" si="9"/>
        <v>-41</v>
      </c>
      <c r="H52" s="16">
        <v>11709</v>
      </c>
      <c r="I52" s="18">
        <f t="shared" si="1"/>
        <v>0.78536454490576157</v>
      </c>
      <c r="J52" s="18">
        <f t="shared" si="4"/>
        <v>-36</v>
      </c>
      <c r="K52" s="16">
        <v>11645</v>
      </c>
      <c r="L52" s="18">
        <f t="shared" ref="L52" si="56">+K52/MAX(K$2:K$318)</f>
        <v>0.81093314763231195</v>
      </c>
      <c r="M52" s="18">
        <f t="shared" si="7"/>
        <v>-43</v>
      </c>
      <c r="O52">
        <v>-43</v>
      </c>
      <c r="P52">
        <v>10481.299999999999</v>
      </c>
      <c r="AD52">
        <v>18</v>
      </c>
      <c r="AE52">
        <f t="shared" si="16"/>
        <v>13221.83</v>
      </c>
      <c r="AF52">
        <f t="shared" si="17"/>
        <v>14137.438599999999</v>
      </c>
      <c r="AG52">
        <f t="shared" si="18"/>
        <v>13748.4792</v>
      </c>
      <c r="AH52">
        <f t="shared" si="19"/>
        <v>13128.349200000001</v>
      </c>
    </row>
    <row r="53" spans="1:34" x14ac:dyDescent="0.25">
      <c r="A53" s="1">
        <v>43352</v>
      </c>
      <c r="B53" s="16">
        <v>10065</v>
      </c>
      <c r="C53" s="18">
        <f t="shared" si="2"/>
        <v>0.70765661252900236</v>
      </c>
      <c r="D53" s="18">
        <f t="shared" si="3"/>
        <v>-36</v>
      </c>
      <c r="E53" s="16">
        <v>11796</v>
      </c>
      <c r="F53" s="18">
        <f t="shared" si="0"/>
        <v>0.79445043103448276</v>
      </c>
      <c r="G53" s="18">
        <f t="shared" si="9"/>
        <v>-40</v>
      </c>
      <c r="H53" s="16">
        <v>11835</v>
      </c>
      <c r="I53" s="18">
        <f t="shared" si="1"/>
        <v>0.7938158159500972</v>
      </c>
      <c r="J53" s="18">
        <f t="shared" si="4"/>
        <v>-35</v>
      </c>
      <c r="K53" s="16">
        <v>11684</v>
      </c>
      <c r="L53" s="18">
        <f t="shared" ref="L53" si="57">+K53/MAX(K$2:K$318)</f>
        <v>0.81364902506963788</v>
      </c>
      <c r="M53" s="18">
        <f t="shared" si="7"/>
        <v>-42</v>
      </c>
      <c r="O53">
        <v>-42</v>
      </c>
      <c r="P53">
        <v>10479</v>
      </c>
      <c r="AD53">
        <v>19</v>
      </c>
      <c r="AE53">
        <f t="shared" si="16"/>
        <v>13161.572</v>
      </c>
      <c r="AF53">
        <f t="shared" si="17"/>
        <v>14114.712299999999</v>
      </c>
      <c r="AG53">
        <f t="shared" si="18"/>
        <v>13633.978300000001</v>
      </c>
      <c r="AH53">
        <f t="shared" si="19"/>
        <v>13073.398300000001</v>
      </c>
    </row>
    <row r="54" spans="1:34" x14ac:dyDescent="0.25">
      <c r="A54" s="1">
        <v>43353</v>
      </c>
      <c r="B54" s="16">
        <v>9627</v>
      </c>
      <c r="C54" s="18">
        <f t="shared" si="2"/>
        <v>0.67686142164100405</v>
      </c>
      <c r="D54" s="18">
        <f t="shared" si="3"/>
        <v>-35</v>
      </c>
      <c r="E54" s="16">
        <v>12050</v>
      </c>
      <c r="F54" s="18">
        <f t="shared" si="0"/>
        <v>0.81155711206896552</v>
      </c>
      <c r="G54" s="18">
        <f t="shared" si="9"/>
        <v>-39</v>
      </c>
      <c r="H54" s="16">
        <v>11909</v>
      </c>
      <c r="I54" s="18">
        <f t="shared" si="1"/>
        <v>0.79877926084915152</v>
      </c>
      <c r="J54" s="18">
        <f t="shared" si="4"/>
        <v>-34</v>
      </c>
      <c r="K54" s="16">
        <v>11701</v>
      </c>
      <c r="L54" s="18">
        <f t="shared" ref="L54" si="58">+K54/MAX(K$2:K$318)</f>
        <v>0.8148328690807799</v>
      </c>
      <c r="M54" s="18">
        <f t="shared" si="7"/>
        <v>-41</v>
      </c>
      <c r="O54">
        <v>-41</v>
      </c>
      <c r="P54">
        <v>10582.3</v>
      </c>
      <c r="AD54">
        <v>20</v>
      </c>
      <c r="AE54">
        <f t="shared" si="16"/>
        <v>13096.82</v>
      </c>
      <c r="AF54">
        <f t="shared" si="17"/>
        <v>14090.714</v>
      </c>
      <c r="AG54">
        <f t="shared" si="18"/>
        <v>13512.34</v>
      </c>
      <c r="AH54">
        <f t="shared" si="19"/>
        <v>13016.24</v>
      </c>
    </row>
    <row r="55" spans="1:34" x14ac:dyDescent="0.25">
      <c r="A55" s="1">
        <v>43354</v>
      </c>
      <c r="B55" s="16">
        <v>9766</v>
      </c>
      <c r="C55" s="18">
        <f t="shared" si="2"/>
        <v>0.68663432468536878</v>
      </c>
      <c r="D55" s="18">
        <f t="shared" si="3"/>
        <v>-34</v>
      </c>
      <c r="E55" s="16">
        <v>12082</v>
      </c>
      <c r="F55" s="18">
        <f t="shared" si="0"/>
        <v>0.81371228448275867</v>
      </c>
      <c r="G55" s="18">
        <f t="shared" si="9"/>
        <v>-38</v>
      </c>
      <c r="H55" s="16">
        <v>12381</v>
      </c>
      <c r="I55" s="18">
        <f t="shared" si="1"/>
        <v>0.83043799047555167</v>
      </c>
      <c r="J55" s="18">
        <f t="shared" si="4"/>
        <v>-33</v>
      </c>
      <c r="K55" s="16">
        <v>11731</v>
      </c>
      <c r="L55" s="18">
        <f t="shared" ref="L55" si="59">+K55/MAX(K$2:K$318)</f>
        <v>0.81692200557103067</v>
      </c>
      <c r="M55" s="18">
        <f t="shared" si="7"/>
        <v>-40</v>
      </c>
      <c r="O55">
        <v>-40</v>
      </c>
      <c r="P55">
        <v>10469</v>
      </c>
    </row>
    <row r="56" spans="1:34" x14ac:dyDescent="0.25">
      <c r="A56" s="1">
        <v>43355</v>
      </c>
      <c r="B56" s="16">
        <v>10191</v>
      </c>
      <c r="C56" s="18">
        <f t="shared" si="2"/>
        <v>0.71651550305842648</v>
      </c>
      <c r="D56" s="18">
        <f t="shared" si="3"/>
        <v>-33</v>
      </c>
      <c r="E56" s="16">
        <v>11757</v>
      </c>
      <c r="F56" s="18">
        <f t="shared" si="0"/>
        <v>0.79182381465517238</v>
      </c>
      <c r="G56" s="18">
        <f t="shared" si="9"/>
        <v>-37</v>
      </c>
      <c r="H56" s="16">
        <v>12127</v>
      </c>
      <c r="I56" s="18">
        <f t="shared" si="1"/>
        <v>0.81340130122744647</v>
      </c>
      <c r="J56" s="18">
        <f t="shared" si="4"/>
        <v>-32</v>
      </c>
      <c r="K56" s="16">
        <v>11655</v>
      </c>
      <c r="L56" s="18">
        <f t="shared" ref="L56" si="60">+K56/MAX(K$2:K$318)</f>
        <v>0.8116295264623955</v>
      </c>
      <c r="M56" s="18">
        <f t="shared" si="7"/>
        <v>-39</v>
      </c>
      <c r="O56">
        <v>-39</v>
      </c>
      <c r="P56">
        <v>10704.7</v>
      </c>
      <c r="AE56">
        <f>MAX(AE14:AE54)</f>
        <v>13596.23</v>
      </c>
      <c r="AF56">
        <f t="shared" ref="AF56:AH56" si="61">MAX(AF14:AF54)</f>
        <v>14329.1697</v>
      </c>
      <c r="AG56">
        <f t="shared" si="61"/>
        <v>14609.807199999999</v>
      </c>
      <c r="AH56">
        <f t="shared" si="61"/>
        <v>13784.950800000001</v>
      </c>
    </row>
    <row r="57" spans="1:34" x14ac:dyDescent="0.25">
      <c r="A57" s="1">
        <v>43356</v>
      </c>
      <c r="B57" s="16">
        <v>10219</v>
      </c>
      <c r="C57" s="18">
        <f t="shared" si="2"/>
        <v>0.71848414539829852</v>
      </c>
      <c r="D57" s="18">
        <f t="shared" si="3"/>
        <v>-32</v>
      </c>
      <c r="E57" s="16">
        <v>12087</v>
      </c>
      <c r="F57" s="18">
        <f t="shared" si="0"/>
        <v>0.81404903017241381</v>
      </c>
      <c r="G57" s="18">
        <f t="shared" si="9"/>
        <v>-36</v>
      </c>
      <c r="H57" s="16">
        <v>12106</v>
      </c>
      <c r="I57" s="18">
        <f t="shared" si="1"/>
        <v>0.81199275605339061</v>
      </c>
      <c r="J57" s="18">
        <f t="shared" si="4"/>
        <v>-31</v>
      </c>
      <c r="K57" s="16">
        <v>12185</v>
      </c>
      <c r="L57" s="18">
        <f t="shared" ref="L57" si="62">+K57/MAX(K$2:K$318)</f>
        <v>0.84853760445682447</v>
      </c>
      <c r="M57" s="18">
        <f t="shared" si="7"/>
        <v>-38</v>
      </c>
      <c r="O57">
        <v>-38</v>
      </c>
      <c r="P57">
        <v>10878.7</v>
      </c>
    </row>
    <row r="58" spans="1:34" x14ac:dyDescent="0.25">
      <c r="A58" s="1">
        <v>43357</v>
      </c>
      <c r="B58" s="16">
        <v>10531</v>
      </c>
      <c r="C58" s="18">
        <f t="shared" si="2"/>
        <v>0.74042044575687271</v>
      </c>
      <c r="D58" s="18">
        <f t="shared" si="3"/>
        <v>-31</v>
      </c>
      <c r="E58" s="16">
        <v>12604</v>
      </c>
      <c r="F58" s="18">
        <f t="shared" si="0"/>
        <v>0.84886853448275867</v>
      </c>
      <c r="G58" s="18">
        <f t="shared" si="9"/>
        <v>-35</v>
      </c>
      <c r="H58" s="16">
        <v>12355</v>
      </c>
      <c r="I58" s="18">
        <f t="shared" si="1"/>
        <v>0.82869407740291101</v>
      </c>
      <c r="J58" s="18">
        <f t="shared" si="4"/>
        <v>-30</v>
      </c>
      <c r="K58" s="16">
        <v>12013</v>
      </c>
      <c r="L58" s="18">
        <f t="shared" ref="L58" si="63">+K58/MAX(K$2:K$318)</f>
        <v>0.83655988857938723</v>
      </c>
      <c r="M58" s="18">
        <f t="shared" si="7"/>
        <v>-37</v>
      </c>
      <c r="O58">
        <v>-37</v>
      </c>
      <c r="P58">
        <v>10864.7</v>
      </c>
    </row>
    <row r="59" spans="1:34" x14ac:dyDescent="0.25">
      <c r="A59" s="1">
        <v>43358</v>
      </c>
      <c r="B59" s="16">
        <v>9984</v>
      </c>
      <c r="C59" s="18">
        <f t="shared" si="2"/>
        <v>0.70196161147437253</v>
      </c>
      <c r="D59" s="18">
        <f t="shared" si="3"/>
        <v>-30</v>
      </c>
      <c r="E59" s="16">
        <v>12478</v>
      </c>
      <c r="F59" s="18">
        <f t="shared" si="0"/>
        <v>0.84038254310344829</v>
      </c>
      <c r="G59" s="18">
        <f t="shared" si="9"/>
        <v>-34</v>
      </c>
      <c r="H59" s="16">
        <v>12440</v>
      </c>
      <c r="I59" s="18">
        <f t="shared" si="1"/>
        <v>0.83439533167885171</v>
      </c>
      <c r="J59" s="18">
        <f t="shared" si="4"/>
        <v>-29</v>
      </c>
      <c r="K59" s="16">
        <v>12033</v>
      </c>
      <c r="L59" s="18">
        <f t="shared" ref="L59" si="64">+K59/MAX(K$2:K$318)</f>
        <v>0.83795264623955434</v>
      </c>
      <c r="M59" s="18">
        <f t="shared" si="7"/>
        <v>-36</v>
      </c>
      <c r="O59">
        <v>-36</v>
      </c>
      <c r="P59">
        <v>11287</v>
      </c>
    </row>
    <row r="60" spans="1:34" x14ac:dyDescent="0.25">
      <c r="A60" s="1">
        <v>43359</v>
      </c>
      <c r="B60" s="16">
        <v>10450</v>
      </c>
      <c r="C60" s="18">
        <f t="shared" si="2"/>
        <v>0.73472544470224288</v>
      </c>
      <c r="D60" s="18">
        <f t="shared" si="3"/>
        <v>-29</v>
      </c>
      <c r="E60" s="16">
        <v>12540</v>
      </c>
      <c r="F60" s="18">
        <f t="shared" si="0"/>
        <v>0.84455818965517238</v>
      </c>
      <c r="G60" s="18">
        <f t="shared" si="9"/>
        <v>-33</v>
      </c>
      <c r="H60" s="16">
        <v>12383</v>
      </c>
      <c r="I60" s="18">
        <f t="shared" si="1"/>
        <v>0.83057213763498561</v>
      </c>
      <c r="J60" s="18">
        <f t="shared" si="4"/>
        <v>-28</v>
      </c>
      <c r="K60" s="16">
        <v>12199</v>
      </c>
      <c r="L60" s="18">
        <f t="shared" ref="L60" si="65">+K60/MAX(K$2:K$318)</f>
        <v>0.84951253481894151</v>
      </c>
      <c r="M60" s="18">
        <f t="shared" si="7"/>
        <v>-35</v>
      </c>
      <c r="O60">
        <v>-35</v>
      </c>
      <c r="P60">
        <v>11355.3</v>
      </c>
    </row>
    <row r="61" spans="1:34" x14ac:dyDescent="0.25">
      <c r="A61" s="1">
        <v>43360</v>
      </c>
      <c r="B61" s="16">
        <v>11106</v>
      </c>
      <c r="C61" s="18">
        <f t="shared" si="2"/>
        <v>0.78084792237924483</v>
      </c>
      <c r="D61" s="18">
        <f t="shared" si="3"/>
        <v>-28</v>
      </c>
      <c r="E61" s="16">
        <v>12954</v>
      </c>
      <c r="F61" s="18">
        <f t="shared" si="0"/>
        <v>0.87244073275862066</v>
      </c>
      <c r="G61" s="18">
        <f t="shared" si="9"/>
        <v>-32</v>
      </c>
      <c r="H61" s="16">
        <v>12456</v>
      </c>
      <c r="I61" s="18">
        <f t="shared" si="1"/>
        <v>0.8354685089543229</v>
      </c>
      <c r="J61" s="18">
        <f t="shared" si="4"/>
        <v>-27</v>
      </c>
      <c r="K61" s="16">
        <v>12245</v>
      </c>
      <c r="L61" s="18">
        <f t="shared" ref="L61" si="66">+K61/MAX(K$2:K$318)</f>
        <v>0.85271587743732591</v>
      </c>
      <c r="M61" s="18">
        <f t="shared" si="7"/>
        <v>-34</v>
      </c>
      <c r="O61">
        <v>-34</v>
      </c>
      <c r="P61">
        <v>11384.3</v>
      </c>
    </row>
    <row r="62" spans="1:34" x14ac:dyDescent="0.25">
      <c r="A62" s="1">
        <v>43361</v>
      </c>
      <c r="B62" s="16">
        <v>11221</v>
      </c>
      <c r="C62" s="18">
        <f t="shared" si="2"/>
        <v>0.78893341770371928</v>
      </c>
      <c r="D62" s="18">
        <f t="shared" si="3"/>
        <v>-27</v>
      </c>
      <c r="E62" s="16">
        <v>13200</v>
      </c>
      <c r="F62" s="18">
        <f t="shared" si="0"/>
        <v>0.88900862068965514</v>
      </c>
      <c r="G62" s="18">
        <f t="shared" si="9"/>
        <v>-31</v>
      </c>
      <c r="H62" s="16">
        <v>12701</v>
      </c>
      <c r="I62" s="18">
        <f t="shared" si="1"/>
        <v>0.85190153598497553</v>
      </c>
      <c r="J62" s="18">
        <f t="shared" si="4"/>
        <v>-26</v>
      </c>
      <c r="K62" s="16">
        <v>12217</v>
      </c>
      <c r="L62" s="18">
        <f t="shared" ref="L62" si="67">+K62/MAX(K$2:K$318)</f>
        <v>0.85076601671309193</v>
      </c>
      <c r="M62" s="18">
        <f t="shared" si="7"/>
        <v>-33</v>
      </c>
      <c r="O62">
        <v>-33</v>
      </c>
      <c r="P62">
        <v>11704</v>
      </c>
    </row>
    <row r="63" spans="1:34" x14ac:dyDescent="0.25">
      <c r="A63" s="1">
        <v>43362</v>
      </c>
      <c r="B63" s="16">
        <v>11567</v>
      </c>
      <c r="C63" s="18">
        <f t="shared" si="2"/>
        <v>0.81326021233213808</v>
      </c>
      <c r="D63" s="18">
        <f t="shared" si="3"/>
        <v>-26</v>
      </c>
      <c r="E63" s="16">
        <v>13350</v>
      </c>
      <c r="F63" s="18">
        <f t="shared" si="0"/>
        <v>0.89911099137931039</v>
      </c>
      <c r="G63" s="18">
        <f t="shared" si="9"/>
        <v>-30</v>
      </c>
      <c r="H63" s="16">
        <v>12925</v>
      </c>
      <c r="I63" s="18">
        <f t="shared" si="1"/>
        <v>0.86692601784157219</v>
      </c>
      <c r="J63" s="18">
        <f t="shared" si="4"/>
        <v>-25</v>
      </c>
      <c r="K63" s="16">
        <v>12487</v>
      </c>
      <c r="L63" s="18">
        <f t="shared" ref="L63" si="68">+K63/MAX(K$2:K$318)</f>
        <v>0.86956824512534814</v>
      </c>
      <c r="M63" s="18">
        <f t="shared" si="7"/>
        <v>-32</v>
      </c>
      <c r="O63">
        <v>-32</v>
      </c>
      <c r="P63">
        <v>11766.7</v>
      </c>
    </row>
    <row r="64" spans="1:34" x14ac:dyDescent="0.25">
      <c r="A64" s="1">
        <v>43363</v>
      </c>
      <c r="B64" s="16">
        <v>11308</v>
      </c>
      <c r="C64" s="18">
        <f t="shared" si="2"/>
        <v>0.79505027068832168</v>
      </c>
      <c r="D64" s="18">
        <f t="shared" si="3"/>
        <v>-25</v>
      </c>
      <c r="E64" s="16">
        <v>13698</v>
      </c>
      <c r="F64" s="18">
        <f t="shared" si="0"/>
        <v>0.92254849137931039</v>
      </c>
      <c r="G64" s="18">
        <f t="shared" si="9"/>
        <v>-29</v>
      </c>
      <c r="H64" s="16">
        <v>12956</v>
      </c>
      <c r="I64" s="18">
        <f t="shared" si="1"/>
        <v>0.86900529881279764</v>
      </c>
      <c r="J64" s="18">
        <f t="shared" si="4"/>
        <v>-24</v>
      </c>
      <c r="K64" s="16">
        <v>12850</v>
      </c>
      <c r="L64" s="18">
        <f t="shared" ref="L64" si="69">+K64/MAX(K$2:K$318)</f>
        <v>0.89484679665738165</v>
      </c>
      <c r="M64" s="18">
        <f t="shared" si="7"/>
        <v>-31</v>
      </c>
      <c r="O64">
        <v>-31</v>
      </c>
      <c r="P64">
        <v>11945.7</v>
      </c>
    </row>
    <row r="65" spans="1:16" x14ac:dyDescent="0.25">
      <c r="A65" s="1">
        <v>43364</v>
      </c>
      <c r="B65" s="16">
        <v>11806</v>
      </c>
      <c r="C65" s="18">
        <f t="shared" si="2"/>
        <v>0.83006398087604583</v>
      </c>
      <c r="D65" s="18">
        <f t="shared" si="3"/>
        <v>-24</v>
      </c>
      <c r="E65" s="16">
        <v>13580</v>
      </c>
      <c r="F65" s="18">
        <f t="shared" si="0"/>
        <v>0.91460129310344829</v>
      </c>
      <c r="G65" s="18">
        <f t="shared" si="9"/>
        <v>-28</v>
      </c>
      <c r="H65" s="16">
        <v>12936</v>
      </c>
      <c r="I65" s="18">
        <f t="shared" si="1"/>
        <v>0.86766382721845869</v>
      </c>
      <c r="J65" s="18">
        <f t="shared" si="4"/>
        <v>-23</v>
      </c>
      <c r="K65" s="16">
        <v>13162</v>
      </c>
      <c r="L65" s="18">
        <f t="shared" ref="L65" si="70">+K65/MAX(K$2:K$318)</f>
        <v>0.91657381615598887</v>
      </c>
      <c r="M65" s="18">
        <f t="shared" si="7"/>
        <v>-30</v>
      </c>
      <c r="O65">
        <v>-30</v>
      </c>
      <c r="P65">
        <v>11896.3</v>
      </c>
    </row>
    <row r="66" spans="1:16" x14ac:dyDescent="0.25">
      <c r="A66" s="1">
        <v>43365</v>
      </c>
      <c r="B66" s="16">
        <v>12187</v>
      </c>
      <c r="C66" s="18">
        <f t="shared" si="2"/>
        <v>0.85685157842930459</v>
      </c>
      <c r="D66" s="18">
        <f t="shared" si="3"/>
        <v>-23</v>
      </c>
      <c r="E66" s="16">
        <v>14126</v>
      </c>
      <c r="F66" s="18">
        <f t="shared" ref="F66:F129" si="71">+E66/MAX(E$2:E$318)</f>
        <v>0.95137392241379315</v>
      </c>
      <c r="G66" s="18">
        <f t="shared" si="9"/>
        <v>-27</v>
      </c>
      <c r="H66" s="16">
        <v>13211</v>
      </c>
      <c r="I66" s="18">
        <f t="shared" ref="I66:I129" si="72">+H66/MAX(H$2:H$318)</f>
        <v>0.88610906164061976</v>
      </c>
      <c r="J66" s="18">
        <f t="shared" si="4"/>
        <v>-22</v>
      </c>
      <c r="K66" s="16">
        <v>13294</v>
      </c>
      <c r="L66" s="18">
        <f t="shared" ref="L66" si="73">+K66/MAX(K$2:K$318)</f>
        <v>0.92576601671309189</v>
      </c>
      <c r="M66" s="18">
        <f t="shared" si="7"/>
        <v>-29</v>
      </c>
      <c r="O66">
        <v>-29</v>
      </c>
      <c r="P66">
        <v>12196</v>
      </c>
    </row>
    <row r="67" spans="1:16" x14ac:dyDescent="0.25">
      <c r="A67" s="1">
        <v>43366</v>
      </c>
      <c r="B67" s="16">
        <v>12036</v>
      </c>
      <c r="C67" s="18">
        <f t="shared" ref="C67:C130" si="74">+B67/MAX(B$2:B$318)</f>
        <v>0.84623497152499472</v>
      </c>
      <c r="D67" s="18">
        <f t="shared" ref="D67:D130" si="75">+A67-$A$89</f>
        <v>-22</v>
      </c>
      <c r="E67" s="16">
        <v>14067</v>
      </c>
      <c r="F67" s="18">
        <f t="shared" si="71"/>
        <v>0.9474003232758621</v>
      </c>
      <c r="G67" s="18">
        <f t="shared" si="9"/>
        <v>-26</v>
      </c>
      <c r="H67" s="16">
        <v>13485</v>
      </c>
      <c r="I67" s="18">
        <f t="shared" si="72"/>
        <v>0.9044872224830639</v>
      </c>
      <c r="J67" s="18">
        <f t="shared" si="4"/>
        <v>-21</v>
      </c>
      <c r="K67" s="16">
        <v>13269</v>
      </c>
      <c r="L67" s="18">
        <f t="shared" ref="L67" si="76">+K67/MAX(K$2:K$318)</f>
        <v>0.924025069637883</v>
      </c>
      <c r="M67" s="18">
        <f t="shared" si="7"/>
        <v>-28</v>
      </c>
      <c r="O67">
        <v>-28</v>
      </c>
      <c r="P67">
        <v>12356.3</v>
      </c>
    </row>
    <row r="68" spans="1:16" x14ac:dyDescent="0.25">
      <c r="A68" s="1">
        <v>43367</v>
      </c>
      <c r="B68" s="16">
        <v>12398</v>
      </c>
      <c r="C68" s="18">
        <f t="shared" si="74"/>
        <v>0.87168670463334041</v>
      </c>
      <c r="D68" s="18">
        <f t="shared" si="75"/>
        <v>-21</v>
      </c>
      <c r="E68" s="16">
        <v>14617</v>
      </c>
      <c r="F68" s="18">
        <f t="shared" si="71"/>
        <v>0.98444234913793105</v>
      </c>
      <c r="G68" s="18">
        <f t="shared" si="9"/>
        <v>-25</v>
      </c>
      <c r="H68" s="16">
        <v>13455</v>
      </c>
      <c r="I68" s="18">
        <f t="shared" si="72"/>
        <v>0.90247501509155548</v>
      </c>
      <c r="J68" s="18">
        <f t="shared" si="4"/>
        <v>-20</v>
      </c>
      <c r="K68" s="16">
        <v>13657</v>
      </c>
      <c r="L68" s="18">
        <f t="shared" ref="L68" si="77">+K68/MAX(K$2:K$318)</f>
        <v>0.9510445682451254</v>
      </c>
      <c r="M68" s="18">
        <f t="shared" si="7"/>
        <v>-27</v>
      </c>
      <c r="O68">
        <v>-27</v>
      </c>
      <c r="P68">
        <v>12601</v>
      </c>
    </row>
    <row r="69" spans="1:16" x14ac:dyDescent="0.25">
      <c r="A69" s="1">
        <v>43368</v>
      </c>
      <c r="B69" s="16">
        <f>AVERAGE(B68,B70)</f>
        <v>12383</v>
      </c>
      <c r="C69" s="18">
        <f t="shared" si="74"/>
        <v>0.87063207480840887</v>
      </c>
      <c r="D69" s="18">
        <f t="shared" si="75"/>
        <v>-20</v>
      </c>
      <c r="E69" s="16">
        <v>14446</v>
      </c>
      <c r="F69" s="18">
        <f t="shared" si="71"/>
        <v>0.97292564655172409</v>
      </c>
      <c r="G69" s="18">
        <f t="shared" si="9"/>
        <v>-24</v>
      </c>
      <c r="H69" s="16">
        <v>13510</v>
      </c>
      <c r="I69" s="18">
        <f t="shared" si="72"/>
        <v>0.90616406197598764</v>
      </c>
      <c r="J69" s="18">
        <f t="shared" si="4"/>
        <v>-19</v>
      </c>
      <c r="K69" s="16">
        <v>13576</v>
      </c>
      <c r="L69" s="18">
        <f t="shared" ref="L69" si="78">+K69/MAX(K$2:K$318)</f>
        <v>0.94540389972144845</v>
      </c>
      <c r="M69" s="18">
        <f t="shared" si="7"/>
        <v>-26</v>
      </c>
      <c r="O69">
        <v>-26</v>
      </c>
      <c r="P69">
        <v>12778.3</v>
      </c>
    </row>
    <row r="70" spans="1:16" x14ac:dyDescent="0.25">
      <c r="A70" s="1">
        <v>43369</v>
      </c>
      <c r="B70" s="16">
        <v>12368</v>
      </c>
      <c r="C70" s="18">
        <f t="shared" si="74"/>
        <v>0.86957744498347744</v>
      </c>
      <c r="D70" s="18">
        <f t="shared" si="75"/>
        <v>-19</v>
      </c>
      <c r="E70" s="16">
        <v>14132</v>
      </c>
      <c r="F70" s="18">
        <f t="shared" si="71"/>
        <v>0.95177801724137934</v>
      </c>
      <c r="G70" s="18">
        <f t="shared" si="9"/>
        <v>-23</v>
      </c>
      <c r="H70" s="16">
        <v>13367</v>
      </c>
      <c r="I70" s="18">
        <f t="shared" si="72"/>
        <v>0.89657254007646392</v>
      </c>
      <c r="J70" s="18">
        <f t="shared" si="4"/>
        <v>-18</v>
      </c>
      <c r="K70" s="16">
        <v>13364</v>
      </c>
      <c r="L70" s="18">
        <f t="shared" ref="L70" si="79">+K70/MAX(K$2:K$318)</f>
        <v>0.93064066852367688</v>
      </c>
      <c r="M70" s="18">
        <f t="shared" si="7"/>
        <v>-25</v>
      </c>
      <c r="O70">
        <v>-25</v>
      </c>
      <c r="P70">
        <v>12950</v>
      </c>
    </row>
    <row r="71" spans="1:16" x14ac:dyDescent="0.25">
      <c r="A71" s="1">
        <v>43370</v>
      </c>
      <c r="B71" s="16">
        <v>12006</v>
      </c>
      <c r="C71" s="18">
        <f t="shared" si="74"/>
        <v>0.84412571187513186</v>
      </c>
      <c r="D71" s="18">
        <f t="shared" si="75"/>
        <v>-18</v>
      </c>
      <c r="E71" s="16">
        <v>14410</v>
      </c>
      <c r="F71" s="18">
        <f t="shared" si="71"/>
        <v>0.97050107758620685</v>
      </c>
      <c r="G71" s="18">
        <f t="shared" si="9"/>
        <v>-22</v>
      </c>
      <c r="H71" s="16">
        <v>12465</v>
      </c>
      <c r="I71" s="18">
        <f t="shared" si="72"/>
        <v>0.83607217117177546</v>
      </c>
      <c r="J71" s="18">
        <f t="shared" ref="J71:J134" si="80">+A71-$A$88</f>
        <v>-17</v>
      </c>
      <c r="K71" s="16">
        <v>13681</v>
      </c>
      <c r="L71" s="18">
        <f t="shared" ref="L71" si="81">+K71/MAX(K$2:K$318)</f>
        <v>0.95271587743732589</v>
      </c>
      <c r="M71" s="18">
        <f t="shared" si="7"/>
        <v>-24</v>
      </c>
      <c r="O71">
        <v>-24</v>
      </c>
      <c r="P71">
        <v>13069.3</v>
      </c>
    </row>
    <row r="72" spans="1:16" x14ac:dyDescent="0.25">
      <c r="A72" s="1">
        <v>43371</v>
      </c>
      <c r="B72" s="16">
        <v>13157</v>
      </c>
      <c r="C72" s="18">
        <f t="shared" si="74"/>
        <v>0.92505097377487167</v>
      </c>
      <c r="D72" s="18">
        <f t="shared" si="75"/>
        <v>-17</v>
      </c>
      <c r="E72" s="16">
        <v>14423</v>
      </c>
      <c r="F72" s="18">
        <f t="shared" si="71"/>
        <v>0.97137661637931039</v>
      </c>
      <c r="G72" s="18">
        <f t="shared" si="9"/>
        <v>-21</v>
      </c>
      <c r="H72" s="16">
        <v>13257</v>
      </c>
      <c r="I72" s="18">
        <f t="shared" si="72"/>
        <v>0.88919444630759947</v>
      </c>
      <c r="J72" s="18">
        <f t="shared" si="80"/>
        <v>-16</v>
      </c>
      <c r="K72" s="16">
        <v>13712</v>
      </c>
      <c r="L72" s="18">
        <f t="shared" ref="L72" si="82">+K72/MAX(K$2:K$318)</f>
        <v>0.95487465181058495</v>
      </c>
      <c r="M72" s="18">
        <f t="shared" ref="M72:M127" si="83">+A72-$A$95</f>
        <v>-23</v>
      </c>
      <c r="O72">
        <v>-23</v>
      </c>
      <c r="P72">
        <v>13085</v>
      </c>
    </row>
    <row r="73" spans="1:16" x14ac:dyDescent="0.25">
      <c r="A73" s="1">
        <v>43372</v>
      </c>
      <c r="B73" s="16">
        <v>12817</v>
      </c>
      <c r="C73" s="18">
        <f t="shared" si="74"/>
        <v>0.90114603107642555</v>
      </c>
      <c r="D73" s="18">
        <f t="shared" si="75"/>
        <v>-16</v>
      </c>
      <c r="E73" s="16">
        <v>13950</v>
      </c>
      <c r="F73" s="18">
        <f t="shared" si="71"/>
        <v>0.93952047413793105</v>
      </c>
      <c r="G73" s="18">
        <f t="shared" si="9"/>
        <v>-20</v>
      </c>
      <c r="H73" s="16">
        <v>13073</v>
      </c>
      <c r="I73" s="18">
        <f t="shared" si="72"/>
        <v>0.87685290763968071</v>
      </c>
      <c r="J73" s="18">
        <f t="shared" si="80"/>
        <v>-15</v>
      </c>
      <c r="K73" s="16">
        <v>13207</v>
      </c>
      <c r="L73" s="18">
        <f t="shared" ref="L73" si="84">+K73/MAX(K$2:K$318)</f>
        <v>0.91970752089136487</v>
      </c>
      <c r="M73" s="18">
        <f t="shared" si="83"/>
        <v>-22</v>
      </c>
      <c r="O73">
        <v>-22</v>
      </c>
      <c r="P73">
        <v>13219</v>
      </c>
    </row>
    <row r="74" spans="1:16" x14ac:dyDescent="0.25">
      <c r="A74" s="1">
        <v>43373</v>
      </c>
      <c r="B74" s="16">
        <v>12837</v>
      </c>
      <c r="C74" s="18">
        <f t="shared" si="74"/>
        <v>0.90255220417633408</v>
      </c>
      <c r="D74" s="18">
        <f t="shared" si="75"/>
        <v>-15</v>
      </c>
      <c r="E74" s="16">
        <v>14458</v>
      </c>
      <c r="F74" s="18">
        <f t="shared" si="71"/>
        <v>0.97373383620689657</v>
      </c>
      <c r="G74" s="18">
        <f t="shared" ref="G74:G137" si="85">+A74-$A$93</f>
        <v>-19</v>
      </c>
      <c r="H74" s="16">
        <v>12870</v>
      </c>
      <c r="I74" s="18">
        <f t="shared" si="72"/>
        <v>0.86323697095714003</v>
      </c>
      <c r="J74" s="18">
        <f t="shared" si="80"/>
        <v>-14</v>
      </c>
      <c r="K74" s="16">
        <f>AVERAGE(K73,K75)</f>
        <v>13496.5</v>
      </c>
      <c r="L74" s="18">
        <f t="shared" ref="L74" si="86">+K74/MAX(K$2:K$318)</f>
        <v>0.93986768802228415</v>
      </c>
      <c r="M74" s="18">
        <f t="shared" si="83"/>
        <v>-21</v>
      </c>
      <c r="O74">
        <v>-21</v>
      </c>
      <c r="P74">
        <v>13435.3</v>
      </c>
    </row>
    <row r="75" spans="1:16" x14ac:dyDescent="0.25">
      <c r="A75" s="1">
        <v>43374</v>
      </c>
      <c r="B75" s="16">
        <v>12584</v>
      </c>
      <c r="C75" s="18">
        <f t="shared" si="74"/>
        <v>0.88476411446249037</v>
      </c>
      <c r="D75" s="18">
        <f t="shared" si="75"/>
        <v>-14</v>
      </c>
      <c r="E75" s="16">
        <v>14263</v>
      </c>
      <c r="F75" s="18">
        <f t="shared" si="71"/>
        <v>0.96060075431034486</v>
      </c>
      <c r="G75" s="18">
        <f t="shared" si="85"/>
        <v>-18</v>
      </c>
      <c r="H75" s="16">
        <v>13625</v>
      </c>
      <c r="I75" s="18">
        <f t="shared" si="72"/>
        <v>0.91387752364343688</v>
      </c>
      <c r="J75" s="18">
        <f t="shared" si="80"/>
        <v>-13</v>
      </c>
      <c r="K75" s="16">
        <v>13786</v>
      </c>
      <c r="L75" s="18">
        <f t="shared" ref="L75" si="87">+K75/MAX(K$2:K$318)</f>
        <v>0.96002785515320332</v>
      </c>
      <c r="M75" s="18">
        <f t="shared" si="83"/>
        <v>-20</v>
      </c>
      <c r="O75">
        <v>-20</v>
      </c>
      <c r="P75">
        <v>12971.3</v>
      </c>
    </row>
    <row r="76" spans="1:16" x14ac:dyDescent="0.25">
      <c r="A76" s="1">
        <v>43375</v>
      </c>
      <c r="B76" s="16">
        <v>12599</v>
      </c>
      <c r="C76" s="18">
        <f t="shared" si="74"/>
        <v>0.8858187442874218</v>
      </c>
      <c r="D76" s="18">
        <f t="shared" si="75"/>
        <v>-13</v>
      </c>
      <c r="E76" s="16">
        <v>14171</v>
      </c>
      <c r="F76" s="18">
        <f t="shared" si="71"/>
        <v>0.95440463362068961</v>
      </c>
      <c r="G76" s="18">
        <f t="shared" si="85"/>
        <v>-17</v>
      </c>
      <c r="H76" s="16">
        <v>13509</v>
      </c>
      <c r="I76" s="18">
        <f t="shared" si="72"/>
        <v>0.90609698839627073</v>
      </c>
      <c r="J76" s="18">
        <f t="shared" si="80"/>
        <v>-12</v>
      </c>
      <c r="K76" s="16">
        <v>13813</v>
      </c>
      <c r="L76" s="18">
        <f t="shared" ref="L76" si="88">+K76/MAX(K$2:K$318)</f>
        <v>0.96190807799442901</v>
      </c>
      <c r="M76" s="18">
        <f t="shared" si="83"/>
        <v>-19</v>
      </c>
      <c r="O76">
        <v>-19</v>
      </c>
      <c r="P76">
        <v>13445.3</v>
      </c>
    </row>
    <row r="77" spans="1:16" x14ac:dyDescent="0.25">
      <c r="A77" s="1">
        <v>43376</v>
      </c>
      <c r="B77" s="16">
        <v>12324</v>
      </c>
      <c r="C77" s="18">
        <f t="shared" si="74"/>
        <v>0.86648386416367851</v>
      </c>
      <c r="D77" s="18">
        <f t="shared" si="75"/>
        <v>-12</v>
      </c>
      <c r="E77" s="16">
        <v>14178</v>
      </c>
      <c r="F77" s="18">
        <f t="shared" si="71"/>
        <v>0.95487607758620685</v>
      </c>
      <c r="G77" s="18">
        <f t="shared" si="85"/>
        <v>-16</v>
      </c>
      <c r="H77" s="16">
        <v>13710</v>
      </c>
      <c r="I77" s="18">
        <f t="shared" si="72"/>
        <v>0.91957877791937759</v>
      </c>
      <c r="J77" s="18">
        <f t="shared" si="80"/>
        <v>-11</v>
      </c>
      <c r="K77" s="16">
        <v>13404</v>
      </c>
      <c r="L77" s="18">
        <f t="shared" ref="L77" si="89">+K77/MAX(K$2:K$318)</f>
        <v>0.9334261838440111</v>
      </c>
      <c r="M77" s="18">
        <f t="shared" si="83"/>
        <v>-18</v>
      </c>
      <c r="O77">
        <v>-18</v>
      </c>
      <c r="P77">
        <v>13212</v>
      </c>
    </row>
    <row r="78" spans="1:16" x14ac:dyDescent="0.25">
      <c r="A78" s="1">
        <v>43377</v>
      </c>
      <c r="B78" s="16">
        <f>AVERAGE(B77,B79)</f>
        <v>12502</v>
      </c>
      <c r="C78" s="18">
        <f t="shared" si="74"/>
        <v>0.87899880475286507</v>
      </c>
      <c r="D78" s="18">
        <f t="shared" si="75"/>
        <v>-11</v>
      </c>
      <c r="E78" s="16">
        <v>14151</v>
      </c>
      <c r="F78" s="18">
        <f t="shared" si="71"/>
        <v>0.95305765086206895</v>
      </c>
      <c r="G78" s="18">
        <f t="shared" si="85"/>
        <v>-15</v>
      </c>
      <c r="H78" s="16">
        <v>14072</v>
      </c>
      <c r="I78" s="18">
        <f t="shared" si="72"/>
        <v>0.94385941377691329</v>
      </c>
      <c r="J78" s="18">
        <f t="shared" si="80"/>
        <v>-10</v>
      </c>
      <c r="K78" s="16">
        <v>13579</v>
      </c>
      <c r="L78" s="18">
        <f t="shared" ref="L78" si="90">+K78/MAX(K$2:K$318)</f>
        <v>0.94561281337047354</v>
      </c>
      <c r="M78" s="18">
        <f t="shared" si="83"/>
        <v>-17</v>
      </c>
      <c r="O78">
        <v>-17</v>
      </c>
      <c r="P78">
        <v>13791.7</v>
      </c>
    </row>
    <row r="79" spans="1:16" x14ac:dyDescent="0.25">
      <c r="A79" s="1">
        <v>43378</v>
      </c>
      <c r="B79" s="16">
        <v>12680</v>
      </c>
      <c r="C79" s="18">
        <f t="shared" si="74"/>
        <v>0.89151374534205163</v>
      </c>
      <c r="D79" s="18">
        <f t="shared" si="75"/>
        <v>-10</v>
      </c>
      <c r="E79" s="16">
        <v>14134</v>
      </c>
      <c r="F79" s="18">
        <f t="shared" si="71"/>
        <v>0.95191271551724133</v>
      </c>
      <c r="G79" s="18">
        <f t="shared" si="85"/>
        <v>-14</v>
      </c>
      <c r="H79" s="16">
        <v>14387</v>
      </c>
      <c r="I79" s="18">
        <f t="shared" si="72"/>
        <v>0.96498759138775236</v>
      </c>
      <c r="J79" s="18">
        <f t="shared" si="80"/>
        <v>-9</v>
      </c>
      <c r="K79" s="16">
        <v>13052</v>
      </c>
      <c r="L79" s="18">
        <f t="shared" ref="L79" si="91">+K79/MAX(K$2:K$318)</f>
        <v>0.90891364902506966</v>
      </c>
      <c r="M79" s="18">
        <f t="shared" si="83"/>
        <v>-16</v>
      </c>
      <c r="O79">
        <v>-16</v>
      </c>
      <c r="P79">
        <v>13417.3</v>
      </c>
    </row>
    <row r="80" spans="1:16" x14ac:dyDescent="0.25">
      <c r="A80" s="1">
        <v>43379</v>
      </c>
      <c r="B80" s="16">
        <v>12828</v>
      </c>
      <c r="C80" s="18">
        <f t="shared" si="74"/>
        <v>0.90191942628137522</v>
      </c>
      <c r="D80" s="18">
        <f t="shared" si="75"/>
        <v>-9</v>
      </c>
      <c r="E80" s="16">
        <v>14194</v>
      </c>
      <c r="F80" s="18">
        <f t="shared" si="71"/>
        <v>0.95595366379310343</v>
      </c>
      <c r="G80" s="18">
        <f t="shared" si="85"/>
        <v>-13</v>
      </c>
      <c r="H80" s="16">
        <v>14619</v>
      </c>
      <c r="I80" s="18">
        <f t="shared" si="72"/>
        <v>0.98054866188208467</v>
      </c>
      <c r="J80" s="18">
        <f t="shared" si="80"/>
        <v>-8</v>
      </c>
      <c r="K80" s="16">
        <v>14093</v>
      </c>
      <c r="L80" s="18">
        <f t="shared" ref="L80" si="92">+K80/MAX(K$2:K$318)</f>
        <v>0.98140668523676877</v>
      </c>
      <c r="M80" s="18">
        <f t="shared" si="83"/>
        <v>-15</v>
      </c>
      <c r="O80">
        <v>-15</v>
      </c>
      <c r="P80">
        <v>13353.7</v>
      </c>
    </row>
    <row r="81" spans="1:16" x14ac:dyDescent="0.25">
      <c r="A81" s="1">
        <v>43380</v>
      </c>
      <c r="B81" s="16">
        <f>AVERAGE(B80,B82)</f>
        <v>13165.5</v>
      </c>
      <c r="C81" s="18">
        <f t="shared" si="74"/>
        <v>0.92564859734233285</v>
      </c>
      <c r="D81" s="18">
        <f t="shared" si="75"/>
        <v>-8</v>
      </c>
      <c r="E81" s="16">
        <v>13590</v>
      </c>
      <c r="F81" s="18">
        <f t="shared" si="71"/>
        <v>0.91527478448275867</v>
      </c>
      <c r="G81" s="18">
        <f t="shared" si="85"/>
        <v>-12</v>
      </c>
      <c r="H81" s="16">
        <v>14451</v>
      </c>
      <c r="I81" s="18">
        <f t="shared" si="72"/>
        <v>0.96928030048963709</v>
      </c>
      <c r="J81" s="18">
        <f t="shared" si="80"/>
        <v>-7</v>
      </c>
      <c r="K81" s="16">
        <v>13738</v>
      </c>
      <c r="L81" s="18">
        <f t="shared" ref="L81" si="93">+K81/MAX(K$2:K$318)</f>
        <v>0.95668523676880224</v>
      </c>
      <c r="M81" s="18">
        <f t="shared" si="83"/>
        <v>-14</v>
      </c>
      <c r="O81">
        <v>-14</v>
      </c>
      <c r="P81">
        <v>13196</v>
      </c>
    </row>
    <row r="82" spans="1:16" x14ac:dyDescent="0.25">
      <c r="A82" s="1">
        <v>43381</v>
      </c>
      <c r="B82" s="16">
        <v>13503</v>
      </c>
      <c r="C82" s="18">
        <f t="shared" si="74"/>
        <v>0.94937776840329047</v>
      </c>
      <c r="D82" s="18">
        <f t="shared" si="75"/>
        <v>-7</v>
      </c>
      <c r="E82" s="16">
        <v>13902</v>
      </c>
      <c r="F82" s="18">
        <f t="shared" si="71"/>
        <v>0.93628771551724133</v>
      </c>
      <c r="G82" s="18">
        <f t="shared" si="85"/>
        <v>-11</v>
      </c>
      <c r="H82" s="16">
        <v>14748</v>
      </c>
      <c r="I82" s="18">
        <f t="shared" si="72"/>
        <v>0.98920115366557115</v>
      </c>
      <c r="J82" s="18">
        <f t="shared" si="80"/>
        <v>-6</v>
      </c>
      <c r="K82" s="16">
        <v>14047</v>
      </c>
      <c r="L82" s="18">
        <f t="shared" ref="L82" si="94">+K82/MAX(K$2:K$318)</f>
        <v>0.97820334261838437</v>
      </c>
      <c r="M82" s="18">
        <f t="shared" si="83"/>
        <v>-13</v>
      </c>
      <c r="O82">
        <v>-13</v>
      </c>
      <c r="P82">
        <v>13472.7</v>
      </c>
    </row>
    <row r="83" spans="1:16" x14ac:dyDescent="0.25">
      <c r="A83" s="1">
        <v>43382</v>
      </c>
      <c r="B83" s="16">
        <v>13175</v>
      </c>
      <c r="C83" s="18">
        <f t="shared" si="74"/>
        <v>0.92631652956478938</v>
      </c>
      <c r="D83" s="18">
        <f t="shared" si="75"/>
        <v>-6</v>
      </c>
      <c r="E83" s="16">
        <v>14352</v>
      </c>
      <c r="F83" s="18">
        <f t="shared" si="71"/>
        <v>0.96659482758620685</v>
      </c>
      <c r="G83" s="18">
        <f t="shared" si="85"/>
        <v>-10</v>
      </c>
      <c r="H83" s="16">
        <v>14304</v>
      </c>
      <c r="I83" s="18">
        <f t="shared" si="72"/>
        <v>0.9594204842712456</v>
      </c>
      <c r="J83" s="18">
        <f t="shared" si="80"/>
        <v>-5</v>
      </c>
      <c r="K83" s="16">
        <v>13367</v>
      </c>
      <c r="L83" s="18">
        <f t="shared" ref="L83" si="95">+K83/MAX(K$2:K$318)</f>
        <v>0.93084958217270197</v>
      </c>
      <c r="M83" s="18">
        <f t="shared" si="83"/>
        <v>-12</v>
      </c>
      <c r="O83">
        <v>-12</v>
      </c>
      <c r="P83">
        <v>13141</v>
      </c>
    </row>
    <row r="84" spans="1:16" x14ac:dyDescent="0.25">
      <c r="A84" s="1">
        <v>43383</v>
      </c>
      <c r="B84" s="16">
        <v>13291</v>
      </c>
      <c r="C84" s="18">
        <f t="shared" si="74"/>
        <v>0.93447233354425929</v>
      </c>
      <c r="D84" s="18">
        <f t="shared" si="75"/>
        <v>-5</v>
      </c>
      <c r="E84" s="16">
        <v>14446</v>
      </c>
      <c r="F84" s="18">
        <f t="shared" si="71"/>
        <v>0.97292564655172409</v>
      </c>
      <c r="G84" s="18">
        <f t="shared" si="85"/>
        <v>-9</v>
      </c>
      <c r="H84" s="16">
        <v>14843</v>
      </c>
      <c r="I84" s="18">
        <f t="shared" si="72"/>
        <v>0.99557314373868133</v>
      </c>
      <c r="J84" s="18">
        <f t="shared" si="80"/>
        <v>-4</v>
      </c>
      <c r="K84" s="16">
        <v>14016</v>
      </c>
      <c r="L84" s="18">
        <f t="shared" ref="L84" si="96">+K84/MAX(K$2:K$318)</f>
        <v>0.97604456824512531</v>
      </c>
      <c r="M84" s="18">
        <f t="shared" si="83"/>
        <v>-11</v>
      </c>
      <c r="O84">
        <v>-11</v>
      </c>
      <c r="P84">
        <v>13499</v>
      </c>
    </row>
    <row r="85" spans="1:16" x14ac:dyDescent="0.25">
      <c r="A85" s="1">
        <v>43384</v>
      </c>
      <c r="B85" s="16">
        <v>13427</v>
      </c>
      <c r="C85" s="18">
        <f t="shared" si="74"/>
        <v>0.94403431062363774</v>
      </c>
      <c r="D85" s="18">
        <f t="shared" si="75"/>
        <v>-4</v>
      </c>
      <c r="E85" s="16">
        <v>14212</v>
      </c>
      <c r="F85" s="18">
        <f t="shared" si="71"/>
        <v>0.9571659482758621</v>
      </c>
      <c r="G85" s="18">
        <f t="shared" si="85"/>
        <v>-8</v>
      </c>
      <c r="H85" s="16">
        <v>14655</v>
      </c>
      <c r="I85" s="18">
        <f t="shared" si="72"/>
        <v>0.9829633107518948</v>
      </c>
      <c r="J85" s="18">
        <f t="shared" si="80"/>
        <v>-3</v>
      </c>
      <c r="K85" s="16">
        <v>13445</v>
      </c>
      <c r="L85" s="18">
        <f t="shared" ref="L85" si="97">+K85/MAX(K$2:K$318)</f>
        <v>0.93628133704735372</v>
      </c>
      <c r="M85" s="18">
        <f t="shared" si="83"/>
        <v>-10</v>
      </c>
      <c r="O85">
        <v>-10</v>
      </c>
      <c r="P85">
        <v>13701.3</v>
      </c>
    </row>
    <row r="86" spans="1:16" x14ac:dyDescent="0.25">
      <c r="A86" s="1">
        <v>43385</v>
      </c>
      <c r="B86" s="16">
        <v>13781</v>
      </c>
      <c r="C86" s="18">
        <f t="shared" si="74"/>
        <v>0.96892357449201993</v>
      </c>
      <c r="D86" s="18">
        <f t="shared" si="75"/>
        <v>-3</v>
      </c>
      <c r="E86" s="16">
        <v>14117</v>
      </c>
      <c r="F86" s="18">
        <f t="shared" si="71"/>
        <v>0.95076778017241381</v>
      </c>
      <c r="G86" s="18">
        <f t="shared" si="85"/>
        <v>-7</v>
      </c>
      <c r="H86" s="16">
        <v>14587</v>
      </c>
      <c r="I86" s="18">
        <f t="shared" si="72"/>
        <v>0.97840230733114231</v>
      </c>
      <c r="J86" s="18">
        <f t="shared" si="80"/>
        <v>-2</v>
      </c>
      <c r="K86" s="16">
        <v>13949</v>
      </c>
      <c r="L86" s="18">
        <f t="shared" ref="L86" si="98">+K86/MAX(K$2:K$318)</f>
        <v>0.97137883008356551</v>
      </c>
      <c r="M86" s="18">
        <f t="shared" si="83"/>
        <v>-9</v>
      </c>
      <c r="O86">
        <v>-9</v>
      </c>
      <c r="P86">
        <v>13887</v>
      </c>
    </row>
    <row r="87" spans="1:16" x14ac:dyDescent="0.25">
      <c r="A87" s="1">
        <v>43386</v>
      </c>
      <c r="B87" s="16">
        <v>14087</v>
      </c>
      <c r="C87" s="18">
        <f t="shared" si="74"/>
        <v>0.99043802292062155</v>
      </c>
      <c r="D87" s="18">
        <f t="shared" si="75"/>
        <v>-2</v>
      </c>
      <c r="E87" s="16">
        <v>14236</v>
      </c>
      <c r="F87" s="18">
        <f t="shared" si="71"/>
        <v>0.95878232758620685</v>
      </c>
      <c r="G87" s="18">
        <f t="shared" si="85"/>
        <v>-6</v>
      </c>
      <c r="H87" s="16">
        <v>14766</v>
      </c>
      <c r="I87" s="18">
        <f t="shared" si="72"/>
        <v>0.99040847810047627</v>
      </c>
      <c r="J87" s="18">
        <f t="shared" si="80"/>
        <v>-1</v>
      </c>
      <c r="K87" s="16">
        <v>13632</v>
      </c>
      <c r="L87" s="18">
        <f t="shared" ref="L87" si="99">+K87/MAX(K$2:K$318)</f>
        <v>0.9493036211699164</v>
      </c>
      <c r="M87" s="18">
        <f t="shared" si="83"/>
        <v>-8</v>
      </c>
      <c r="O87">
        <v>-8</v>
      </c>
      <c r="P87">
        <v>13628.3</v>
      </c>
    </row>
    <row r="88" spans="1:16" x14ac:dyDescent="0.25">
      <c r="A88" s="1">
        <v>43387</v>
      </c>
      <c r="B88" s="16">
        <v>13964</v>
      </c>
      <c r="C88" s="18">
        <f t="shared" si="74"/>
        <v>0.9817900583561836</v>
      </c>
      <c r="D88" s="18">
        <f t="shared" si="75"/>
        <v>-1</v>
      </c>
      <c r="E88" s="16">
        <v>14683</v>
      </c>
      <c r="F88" s="18">
        <f t="shared" si="71"/>
        <v>0.98888739224137934</v>
      </c>
      <c r="G88" s="18">
        <f t="shared" si="85"/>
        <v>-5</v>
      </c>
      <c r="H88" s="16">
        <v>14909</v>
      </c>
      <c r="I88" s="18">
        <f t="shared" si="72"/>
        <v>1</v>
      </c>
      <c r="J88" s="18">
        <f t="shared" si="80"/>
        <v>0</v>
      </c>
      <c r="K88" s="16">
        <v>13421</v>
      </c>
      <c r="L88" s="18">
        <f t="shared" ref="L88" si="100">+K88/MAX(K$2:K$318)</f>
        <v>0.93461002785515324</v>
      </c>
      <c r="M88" s="18">
        <f t="shared" si="83"/>
        <v>-7</v>
      </c>
      <c r="O88">
        <v>-7</v>
      </c>
      <c r="P88">
        <v>14023.7</v>
      </c>
    </row>
    <row r="89" spans="1:16" x14ac:dyDescent="0.25">
      <c r="A89" s="1">
        <v>43388</v>
      </c>
      <c r="B89" s="16">
        <v>14223</v>
      </c>
      <c r="C89" s="18">
        <f t="shared" si="74"/>
        <v>1</v>
      </c>
      <c r="D89" s="18">
        <f t="shared" si="75"/>
        <v>0</v>
      </c>
      <c r="E89" s="16">
        <v>14353</v>
      </c>
      <c r="F89" s="18">
        <f t="shared" si="71"/>
        <v>0.9666621767241379</v>
      </c>
      <c r="G89" s="18">
        <f t="shared" si="85"/>
        <v>-4</v>
      </c>
      <c r="H89" s="16">
        <v>14412</v>
      </c>
      <c r="I89" s="18">
        <f t="shared" si="72"/>
        <v>0.96666443088067611</v>
      </c>
      <c r="J89" s="18">
        <f t="shared" si="80"/>
        <v>1</v>
      </c>
      <c r="K89" s="16">
        <v>13548</v>
      </c>
      <c r="L89" s="18">
        <f t="shared" ref="L89" si="101">+K89/MAX(K$2:K$318)</f>
        <v>0.94345403899721447</v>
      </c>
      <c r="M89" s="18">
        <f t="shared" si="83"/>
        <v>-6</v>
      </c>
      <c r="O89">
        <v>-6</v>
      </c>
      <c r="P89">
        <v>14053</v>
      </c>
    </row>
    <row r="90" spans="1:16" x14ac:dyDescent="0.25">
      <c r="A90" s="1">
        <v>43389</v>
      </c>
      <c r="B90" s="16">
        <f>AVERAGE(B89,B91)</f>
        <v>14011</v>
      </c>
      <c r="C90" s="18">
        <f t="shared" si="74"/>
        <v>0.98509456514096883</v>
      </c>
      <c r="D90" s="18">
        <f t="shared" si="75"/>
        <v>1</v>
      </c>
      <c r="E90" s="16">
        <v>14377</v>
      </c>
      <c r="F90" s="18">
        <f t="shared" si="71"/>
        <v>0.96827855603448276</v>
      </c>
      <c r="G90" s="18">
        <f t="shared" si="85"/>
        <v>-3</v>
      </c>
      <c r="H90" s="16">
        <v>14752</v>
      </c>
      <c r="I90" s="18">
        <f t="shared" si="72"/>
        <v>0.98946944798443892</v>
      </c>
      <c r="J90" s="18">
        <f t="shared" si="80"/>
        <v>2</v>
      </c>
      <c r="K90" s="16">
        <v>14212</v>
      </c>
      <c r="L90" s="18">
        <f t="shared" ref="L90" si="102">+K90/MAX(K$2:K$318)</f>
        <v>0.98969359331476325</v>
      </c>
      <c r="M90" s="18">
        <f t="shared" si="83"/>
        <v>-5</v>
      </c>
      <c r="O90">
        <v>-5</v>
      </c>
      <c r="P90">
        <v>14092.7</v>
      </c>
    </row>
    <row r="91" spans="1:16" x14ac:dyDescent="0.25">
      <c r="A91" s="1">
        <v>43390</v>
      </c>
      <c r="B91" s="16">
        <v>13799</v>
      </c>
      <c r="C91" s="18">
        <f t="shared" si="74"/>
        <v>0.97018913028193776</v>
      </c>
      <c r="D91" s="18">
        <f t="shared" si="75"/>
        <v>2</v>
      </c>
      <c r="E91" s="16">
        <v>14413</v>
      </c>
      <c r="F91" s="18">
        <f t="shared" si="71"/>
        <v>0.970703125</v>
      </c>
      <c r="G91" s="18">
        <f t="shared" si="85"/>
        <v>-2</v>
      </c>
      <c r="H91" s="16">
        <v>14346</v>
      </c>
      <c r="I91" s="18">
        <f t="shared" si="72"/>
        <v>0.96223757461935744</v>
      </c>
      <c r="J91" s="18">
        <f t="shared" si="80"/>
        <v>3</v>
      </c>
      <c r="K91" s="16">
        <v>13724</v>
      </c>
      <c r="L91" s="18">
        <f t="shared" ref="L91" si="103">+K91/MAX(K$2:K$318)</f>
        <v>0.95571030640668519</v>
      </c>
      <c r="M91" s="18">
        <f t="shared" si="83"/>
        <v>-4</v>
      </c>
      <c r="O91">
        <v>-4</v>
      </c>
      <c r="P91">
        <v>14207.7</v>
      </c>
    </row>
    <row r="92" spans="1:16" x14ac:dyDescent="0.25">
      <c r="A92" s="1">
        <v>43391</v>
      </c>
      <c r="B92" s="16">
        <v>13829</v>
      </c>
      <c r="C92" s="18">
        <f t="shared" si="74"/>
        <v>0.97229838993180062</v>
      </c>
      <c r="D92" s="18">
        <f t="shared" si="75"/>
        <v>3</v>
      </c>
      <c r="E92" s="16">
        <v>13929</v>
      </c>
      <c r="F92" s="18">
        <f t="shared" si="71"/>
        <v>0.93810614224137934</v>
      </c>
      <c r="G92" s="18">
        <f t="shared" si="85"/>
        <v>-1</v>
      </c>
      <c r="H92" s="16">
        <v>14537</v>
      </c>
      <c r="I92" s="18">
        <f t="shared" si="72"/>
        <v>0.97504862834529482</v>
      </c>
      <c r="J92" s="18">
        <f t="shared" si="80"/>
        <v>4</v>
      </c>
      <c r="K92" s="16">
        <v>13938</v>
      </c>
      <c r="L92" s="18">
        <f t="shared" ref="L92" si="104">+K92/MAX(K$2:K$318)</f>
        <v>0.97061281337047356</v>
      </c>
      <c r="M92" s="18">
        <f t="shared" si="83"/>
        <v>-3</v>
      </c>
      <c r="O92">
        <v>-3</v>
      </c>
      <c r="P92">
        <v>14271</v>
      </c>
    </row>
    <row r="93" spans="1:16" x14ac:dyDescent="0.25">
      <c r="A93" s="1">
        <v>43392</v>
      </c>
      <c r="B93" s="16">
        <v>13468</v>
      </c>
      <c r="C93" s="18">
        <f t="shared" si="74"/>
        <v>0.94691696547845039</v>
      </c>
      <c r="D93" s="18">
        <f t="shared" si="75"/>
        <v>4</v>
      </c>
      <c r="E93" s="16">
        <v>14848</v>
      </c>
      <c r="F93" s="18">
        <f t="shared" si="71"/>
        <v>1</v>
      </c>
      <c r="G93" s="18">
        <f t="shared" si="85"/>
        <v>0</v>
      </c>
      <c r="H93" s="16">
        <v>14756</v>
      </c>
      <c r="I93" s="18">
        <f t="shared" si="72"/>
        <v>0.98973774230330669</v>
      </c>
      <c r="J93" s="18">
        <f t="shared" si="80"/>
        <v>5</v>
      </c>
      <c r="K93" s="16">
        <v>13886</v>
      </c>
      <c r="L93" s="18">
        <f t="shared" ref="L93" si="105">+K93/MAX(K$2:K$318)</f>
        <v>0.96699164345403898</v>
      </c>
      <c r="M93" s="18">
        <f t="shared" si="83"/>
        <v>-2</v>
      </c>
      <c r="O93">
        <v>-2</v>
      </c>
      <c r="P93">
        <v>14362.3</v>
      </c>
    </row>
    <row r="94" spans="1:16" x14ac:dyDescent="0.25">
      <c r="A94" s="1">
        <v>43393</v>
      </c>
      <c r="B94" s="16">
        <v>13514</v>
      </c>
      <c r="C94" s="18">
        <f t="shared" si="74"/>
        <v>0.95015116360824015</v>
      </c>
      <c r="D94" s="18">
        <f t="shared" si="75"/>
        <v>5</v>
      </c>
      <c r="E94" s="16">
        <v>14153</v>
      </c>
      <c r="F94" s="18">
        <f t="shared" si="71"/>
        <v>0.95319234913793105</v>
      </c>
      <c r="G94" s="18">
        <f t="shared" si="85"/>
        <v>1</v>
      </c>
      <c r="H94" s="16">
        <v>14683</v>
      </c>
      <c r="I94" s="18">
        <f t="shared" si="72"/>
        <v>0.9848413709839694</v>
      </c>
      <c r="J94" s="18">
        <f t="shared" si="80"/>
        <v>6</v>
      </c>
      <c r="K94" s="16">
        <v>13433</v>
      </c>
      <c r="L94" s="18">
        <f t="shared" ref="L94" si="106">+K94/MAX(K$2:K$318)</f>
        <v>0.93544568245125348</v>
      </c>
      <c r="M94" s="18">
        <f t="shared" si="83"/>
        <v>-1</v>
      </c>
      <c r="O94">
        <v>-1</v>
      </c>
      <c r="P94">
        <v>14219.7</v>
      </c>
    </row>
    <row r="95" spans="1:16" x14ac:dyDescent="0.25">
      <c r="A95" s="1">
        <v>43394</v>
      </c>
      <c r="B95" s="16">
        <v>13855</v>
      </c>
      <c r="C95" s="18">
        <f t="shared" si="74"/>
        <v>0.97412641496168173</v>
      </c>
      <c r="D95" s="18">
        <f t="shared" si="75"/>
        <v>6</v>
      </c>
      <c r="E95" s="16">
        <v>13911</v>
      </c>
      <c r="F95" s="18">
        <f t="shared" si="71"/>
        <v>0.93689385775862066</v>
      </c>
      <c r="G95" s="18">
        <f t="shared" si="85"/>
        <v>2</v>
      </c>
      <c r="H95" s="16">
        <v>14262</v>
      </c>
      <c r="I95" s="18">
        <f t="shared" si="72"/>
        <v>0.95660339392313365</v>
      </c>
      <c r="J95" s="18">
        <f t="shared" si="80"/>
        <v>7</v>
      </c>
      <c r="K95" s="16">
        <v>14360</v>
      </c>
      <c r="L95" s="18">
        <f t="shared" ref="L95" si="107">+K95/MAX(K$2:K$318)</f>
        <v>1</v>
      </c>
      <c r="M95" s="18">
        <f t="shared" si="83"/>
        <v>0</v>
      </c>
      <c r="O95">
        <v>0</v>
      </c>
      <c r="P95">
        <v>14660</v>
      </c>
    </row>
    <row r="96" spans="1:16" x14ac:dyDescent="0.25">
      <c r="A96" s="1">
        <v>43395</v>
      </c>
      <c r="B96" s="16">
        <v>13603</v>
      </c>
      <c r="C96" s="18">
        <f t="shared" si="74"/>
        <v>0.95640863390283348</v>
      </c>
      <c r="D96" s="18">
        <f t="shared" si="75"/>
        <v>7</v>
      </c>
      <c r="E96" s="16">
        <v>14713</v>
      </c>
      <c r="F96" s="18">
        <f t="shared" si="71"/>
        <v>0.99090786637931039</v>
      </c>
      <c r="G96" s="18">
        <f t="shared" si="85"/>
        <v>3</v>
      </c>
      <c r="H96" s="16">
        <v>14253</v>
      </c>
      <c r="I96" s="18">
        <f t="shared" si="72"/>
        <v>0.95599973170568109</v>
      </c>
      <c r="J96" s="18">
        <f t="shared" si="80"/>
        <v>8</v>
      </c>
      <c r="K96" s="16">
        <v>13906</v>
      </c>
      <c r="L96" s="18">
        <f t="shared" ref="L96" si="108">+K96/MAX(K$2:K$318)</f>
        <v>0.96838440111420609</v>
      </c>
      <c r="M96" s="18">
        <f t="shared" si="83"/>
        <v>1</v>
      </c>
      <c r="O96">
        <v>1</v>
      </c>
      <c r="P96">
        <v>13810.7</v>
      </c>
    </row>
    <row r="97" spans="1:16" x14ac:dyDescent="0.25">
      <c r="A97" s="1">
        <v>43396</v>
      </c>
      <c r="B97" s="16">
        <v>13608</v>
      </c>
      <c r="C97" s="18">
        <f t="shared" si="74"/>
        <v>0.95676017717781059</v>
      </c>
      <c r="D97" s="18">
        <f t="shared" si="75"/>
        <v>8</v>
      </c>
      <c r="E97" s="16">
        <v>14660</v>
      </c>
      <c r="F97" s="18">
        <f t="shared" si="71"/>
        <v>0.98733836206896552</v>
      </c>
      <c r="G97" s="18">
        <f t="shared" si="85"/>
        <v>4</v>
      </c>
      <c r="H97" s="16">
        <v>14637</v>
      </c>
      <c r="I97" s="18">
        <f t="shared" si="72"/>
        <v>0.98175598631698979</v>
      </c>
      <c r="J97" s="18">
        <f t="shared" si="80"/>
        <v>9</v>
      </c>
      <c r="K97" s="16">
        <v>13968</v>
      </c>
      <c r="L97" s="18">
        <f t="shared" ref="L97" si="109">+K97/MAX(K$2:K$318)</f>
        <v>0.97270194986072422</v>
      </c>
      <c r="M97" s="18">
        <f t="shared" si="83"/>
        <v>2</v>
      </c>
      <c r="O97">
        <v>2</v>
      </c>
      <c r="P97">
        <v>14154</v>
      </c>
    </row>
    <row r="98" spans="1:16" x14ac:dyDescent="0.25">
      <c r="A98" s="1">
        <v>43397</v>
      </c>
      <c r="B98" s="16">
        <v>12978</v>
      </c>
      <c r="C98" s="18">
        <f t="shared" si="74"/>
        <v>0.91246572453068975</v>
      </c>
      <c r="D98" s="18">
        <f t="shared" si="75"/>
        <v>9</v>
      </c>
      <c r="E98" s="16">
        <v>14123</v>
      </c>
      <c r="F98" s="18">
        <f t="shared" si="71"/>
        <v>0.951171875</v>
      </c>
      <c r="G98" s="18">
        <f t="shared" si="85"/>
        <v>5</v>
      </c>
      <c r="H98" s="16">
        <v>14515</v>
      </c>
      <c r="I98" s="18">
        <f t="shared" si="72"/>
        <v>0.97357300959152193</v>
      </c>
      <c r="J98" s="18">
        <f t="shared" si="80"/>
        <v>10</v>
      </c>
      <c r="K98" s="16">
        <v>13853</v>
      </c>
      <c r="L98" s="18">
        <f t="shared" ref="L98" si="110">+K98/MAX(K$2:K$318)</f>
        <v>0.96469359331476323</v>
      </c>
      <c r="M98" s="18">
        <f t="shared" si="83"/>
        <v>3</v>
      </c>
      <c r="O98">
        <v>3</v>
      </c>
      <c r="P98">
        <v>14296</v>
      </c>
    </row>
    <row r="99" spans="1:16" x14ac:dyDescent="0.25">
      <c r="A99" s="1">
        <v>43398</v>
      </c>
      <c r="B99" s="16">
        <v>12825</v>
      </c>
      <c r="C99" s="18">
        <f t="shared" si="74"/>
        <v>0.90170850031638894</v>
      </c>
      <c r="D99" s="18">
        <f t="shared" si="75"/>
        <v>10</v>
      </c>
      <c r="E99" s="16">
        <v>14308</v>
      </c>
      <c r="F99" s="18">
        <f t="shared" si="71"/>
        <v>0.96363146551724133</v>
      </c>
      <c r="G99" s="18">
        <f t="shared" si="85"/>
        <v>6</v>
      </c>
      <c r="H99" s="16">
        <v>14063</v>
      </c>
      <c r="I99" s="18">
        <f t="shared" si="72"/>
        <v>0.94325575155946073</v>
      </c>
      <c r="J99" s="18">
        <f t="shared" si="80"/>
        <v>11</v>
      </c>
      <c r="K99" s="16">
        <v>13855</v>
      </c>
      <c r="L99" s="18">
        <f t="shared" ref="L99" si="111">+K99/MAX(K$2:K$318)</f>
        <v>0.96483286908077992</v>
      </c>
      <c r="M99" s="18">
        <f t="shared" si="83"/>
        <v>4</v>
      </c>
      <c r="O99">
        <v>4</v>
      </c>
      <c r="P99">
        <v>14221.7</v>
      </c>
    </row>
    <row r="100" spans="1:16" x14ac:dyDescent="0.25">
      <c r="A100" s="1">
        <v>43399</v>
      </c>
      <c r="B100" s="16">
        <v>12705</v>
      </c>
      <c r="C100" s="18">
        <f t="shared" si="74"/>
        <v>0.89327146171693739</v>
      </c>
      <c r="D100" s="18">
        <f t="shared" si="75"/>
        <v>11</v>
      </c>
      <c r="E100" s="16">
        <v>14628</v>
      </c>
      <c r="F100" s="18">
        <f t="shared" si="71"/>
        <v>0.98518318965517238</v>
      </c>
      <c r="G100" s="18">
        <f t="shared" si="85"/>
        <v>7</v>
      </c>
      <c r="H100" s="16">
        <v>14696</v>
      </c>
      <c r="I100" s="18">
        <f t="shared" si="72"/>
        <v>0.98571332752028973</v>
      </c>
      <c r="J100" s="18">
        <f t="shared" si="80"/>
        <v>12</v>
      </c>
      <c r="K100" s="16">
        <v>13450</v>
      </c>
      <c r="L100" s="18">
        <f t="shared" ref="L100" si="112">+K100/MAX(K$2:K$318)</f>
        <v>0.9366295264623955</v>
      </c>
      <c r="M100" s="18">
        <f t="shared" si="83"/>
        <v>5</v>
      </c>
      <c r="O100">
        <v>5</v>
      </c>
      <c r="P100">
        <v>14131</v>
      </c>
    </row>
    <row r="101" spans="1:16" x14ac:dyDescent="0.25">
      <c r="A101" s="1">
        <v>43400</v>
      </c>
      <c r="B101" s="16">
        <v>13281</v>
      </c>
      <c r="C101" s="18">
        <f t="shared" si="74"/>
        <v>0.93376924699430497</v>
      </c>
      <c r="D101" s="18">
        <f t="shared" si="75"/>
        <v>12</v>
      </c>
      <c r="E101" s="16">
        <v>14498</v>
      </c>
      <c r="F101" s="18">
        <f t="shared" si="71"/>
        <v>0.9764278017241379</v>
      </c>
      <c r="G101" s="18">
        <f t="shared" si="85"/>
        <v>8</v>
      </c>
      <c r="H101" s="16">
        <v>13895</v>
      </c>
      <c r="I101" s="18">
        <f t="shared" si="72"/>
        <v>0.93198739016701326</v>
      </c>
      <c r="J101" s="18">
        <f t="shared" si="80"/>
        <v>13</v>
      </c>
      <c r="K101" s="16">
        <v>13838</v>
      </c>
      <c r="L101" s="18">
        <f t="shared" ref="L101" si="113">+K101/MAX(K$2:K$318)</f>
        <v>0.9636490250696379</v>
      </c>
      <c r="M101" s="18">
        <f t="shared" si="83"/>
        <v>6</v>
      </c>
      <c r="O101">
        <v>6</v>
      </c>
      <c r="P101">
        <v>14282</v>
      </c>
    </row>
    <row r="102" spans="1:16" x14ac:dyDescent="0.25">
      <c r="A102" s="1">
        <v>43401</v>
      </c>
      <c r="B102" s="16">
        <v>13219</v>
      </c>
      <c r="C102" s="18">
        <f t="shared" si="74"/>
        <v>0.92941011038458832</v>
      </c>
      <c r="D102" s="18">
        <f t="shared" si="75"/>
        <v>13</v>
      </c>
      <c r="E102" s="16">
        <v>14559</v>
      </c>
      <c r="F102" s="18">
        <f t="shared" si="71"/>
        <v>0.98053609913793105</v>
      </c>
      <c r="G102" s="18">
        <f t="shared" si="85"/>
        <v>9</v>
      </c>
      <c r="H102" s="16">
        <v>13686</v>
      </c>
      <c r="I102" s="18">
        <f t="shared" si="72"/>
        <v>0.91796901200617076</v>
      </c>
      <c r="J102" s="18">
        <f t="shared" si="80"/>
        <v>14</v>
      </c>
      <c r="K102" s="16">
        <v>13521</v>
      </c>
      <c r="L102" s="18">
        <f t="shared" ref="L102" si="114">+K102/MAX(K$2:K$318)</f>
        <v>0.9415738161559889</v>
      </c>
      <c r="M102" s="18">
        <f t="shared" si="83"/>
        <v>7</v>
      </c>
      <c r="O102">
        <v>7</v>
      </c>
      <c r="P102">
        <v>14164.3</v>
      </c>
    </row>
    <row r="103" spans="1:16" x14ac:dyDescent="0.25">
      <c r="A103" s="1">
        <v>43402</v>
      </c>
      <c r="B103" s="16">
        <v>13485</v>
      </c>
      <c r="C103" s="18">
        <f t="shared" si="74"/>
        <v>0.94811221261337275</v>
      </c>
      <c r="D103" s="18">
        <f t="shared" si="75"/>
        <v>14</v>
      </c>
      <c r="E103" s="16">
        <v>14444</v>
      </c>
      <c r="F103" s="18">
        <f t="shared" si="71"/>
        <v>0.9727909482758621</v>
      </c>
      <c r="G103" s="18">
        <f t="shared" si="85"/>
        <v>10</v>
      </c>
      <c r="H103" s="16">
        <v>13502</v>
      </c>
      <c r="I103" s="18">
        <f t="shared" si="72"/>
        <v>0.90562747333825211</v>
      </c>
      <c r="J103" s="18">
        <f t="shared" si="80"/>
        <v>15</v>
      </c>
      <c r="K103" s="16">
        <v>13553</v>
      </c>
      <c r="L103" s="18">
        <f t="shared" ref="L103" si="115">+K103/MAX(K$2:K$318)</f>
        <v>0.94380222841225625</v>
      </c>
      <c r="M103" s="18">
        <f t="shared" si="83"/>
        <v>8</v>
      </c>
      <c r="O103">
        <v>8</v>
      </c>
      <c r="P103">
        <v>14119.7</v>
      </c>
    </row>
    <row r="104" spans="1:16" x14ac:dyDescent="0.25">
      <c r="A104" s="1">
        <v>43403</v>
      </c>
      <c r="B104" s="16">
        <v>13307</v>
      </c>
      <c r="C104" s="18">
        <f t="shared" si="74"/>
        <v>0.93559727202418619</v>
      </c>
      <c r="D104" s="18">
        <f t="shared" si="75"/>
        <v>15</v>
      </c>
      <c r="E104" s="16">
        <v>14379</v>
      </c>
      <c r="F104" s="18">
        <f t="shared" si="71"/>
        <v>0.96841325431034486</v>
      </c>
      <c r="G104" s="18">
        <f t="shared" si="85"/>
        <v>11</v>
      </c>
      <c r="H104" s="16">
        <v>14086</v>
      </c>
      <c r="I104" s="18">
        <f t="shared" si="72"/>
        <v>0.94479844389295053</v>
      </c>
      <c r="J104" s="18">
        <f t="shared" si="80"/>
        <v>16</v>
      </c>
      <c r="K104" s="16">
        <v>13651</v>
      </c>
      <c r="L104" s="18">
        <f t="shared" ref="L104" si="116">+K104/MAX(K$2:K$318)</f>
        <v>0.95062674094707522</v>
      </c>
      <c r="M104" s="18">
        <f t="shared" si="83"/>
        <v>9</v>
      </c>
      <c r="O104">
        <v>9</v>
      </c>
      <c r="P104">
        <v>14058</v>
      </c>
    </row>
    <row r="105" spans="1:16" x14ac:dyDescent="0.25">
      <c r="A105" s="1">
        <v>43404</v>
      </c>
      <c r="B105" s="16">
        <v>13265</v>
      </c>
      <c r="C105" s="18">
        <f t="shared" si="74"/>
        <v>0.93264430851437807</v>
      </c>
      <c r="D105" s="18">
        <f t="shared" si="75"/>
        <v>16</v>
      </c>
      <c r="E105" s="16">
        <v>13672</v>
      </c>
      <c r="F105" s="18">
        <f t="shared" si="71"/>
        <v>0.92079741379310343</v>
      </c>
      <c r="G105" s="18">
        <f t="shared" si="85"/>
        <v>12</v>
      </c>
      <c r="H105" s="16">
        <v>14498</v>
      </c>
      <c r="I105" s="18">
        <f t="shared" si="72"/>
        <v>0.97243275873633372</v>
      </c>
      <c r="J105" s="18">
        <f t="shared" si="80"/>
        <v>17</v>
      </c>
      <c r="K105" s="16">
        <v>13167</v>
      </c>
      <c r="L105" s="18">
        <f t="shared" ref="L105" si="117">+K105/MAX(K$2:K$318)</f>
        <v>0.91692200557103065</v>
      </c>
      <c r="M105" s="18">
        <f t="shared" si="83"/>
        <v>10</v>
      </c>
      <c r="O105">
        <v>10</v>
      </c>
      <c r="P105">
        <v>13928</v>
      </c>
    </row>
    <row r="106" spans="1:16" x14ac:dyDescent="0.25">
      <c r="A106" s="1">
        <v>43405</v>
      </c>
      <c r="B106" s="16">
        <v>13441</v>
      </c>
      <c r="C106" s="18">
        <f t="shared" si="74"/>
        <v>0.94501863179357382</v>
      </c>
      <c r="D106" s="18">
        <f t="shared" si="75"/>
        <v>17</v>
      </c>
      <c r="E106" s="16">
        <v>13557</v>
      </c>
      <c r="F106" s="18">
        <f t="shared" si="71"/>
        <v>0.91305226293103448</v>
      </c>
      <c r="G106" s="18">
        <f t="shared" si="85"/>
        <v>13</v>
      </c>
      <c r="H106" s="16">
        <v>13540</v>
      </c>
      <c r="I106" s="18">
        <f t="shared" si="72"/>
        <v>0.90817626936749618</v>
      </c>
      <c r="J106" s="18">
        <f t="shared" si="80"/>
        <v>18</v>
      </c>
      <c r="K106" s="16">
        <v>12949</v>
      </c>
      <c r="L106" s="18">
        <f t="shared" ref="L106" si="118">+K106/MAX(K$2:K$318)</f>
        <v>0.90174094707520891</v>
      </c>
      <c r="M106" s="18">
        <f t="shared" si="83"/>
        <v>11</v>
      </c>
      <c r="O106">
        <v>11</v>
      </c>
      <c r="P106">
        <v>13715.7</v>
      </c>
    </row>
    <row r="107" spans="1:16" x14ac:dyDescent="0.25">
      <c r="A107" s="1">
        <v>43406</v>
      </c>
      <c r="B107" s="16">
        <v>13486</v>
      </c>
      <c r="C107" s="18">
        <f t="shared" si="74"/>
        <v>0.94818252126836811</v>
      </c>
      <c r="D107" s="18">
        <f t="shared" si="75"/>
        <v>18</v>
      </c>
      <c r="E107" s="16">
        <v>13997</v>
      </c>
      <c r="F107" s="18">
        <f t="shared" si="71"/>
        <v>0.94268588362068961</v>
      </c>
      <c r="G107" s="18">
        <f t="shared" si="85"/>
        <v>14</v>
      </c>
      <c r="H107" s="16">
        <v>13205</v>
      </c>
      <c r="I107" s="18">
        <f t="shared" si="72"/>
        <v>0.88570662016231805</v>
      </c>
      <c r="J107" s="18">
        <f t="shared" si="80"/>
        <v>19</v>
      </c>
      <c r="K107" s="16">
        <v>13347</v>
      </c>
      <c r="L107" s="18">
        <f t="shared" ref="L107" si="119">+K107/MAX(K$2:K$318)</f>
        <v>0.92945682451253486</v>
      </c>
      <c r="M107" s="18">
        <f t="shared" si="83"/>
        <v>12</v>
      </c>
      <c r="O107">
        <v>12</v>
      </c>
      <c r="P107">
        <v>13883</v>
      </c>
    </row>
    <row r="108" spans="1:16" x14ac:dyDescent="0.25">
      <c r="A108" s="1">
        <v>43407</v>
      </c>
      <c r="B108" s="16">
        <v>13500</v>
      </c>
      <c r="C108" s="18">
        <f t="shared" si="74"/>
        <v>0.94916684243830418</v>
      </c>
      <c r="D108" s="18">
        <f t="shared" si="75"/>
        <v>19</v>
      </c>
      <c r="E108" s="16">
        <v>13950</v>
      </c>
      <c r="F108" s="18">
        <f t="shared" si="71"/>
        <v>0.93952047413793105</v>
      </c>
      <c r="G108" s="18">
        <f t="shared" si="85"/>
        <v>15</v>
      </c>
      <c r="H108" s="16">
        <v>14151</v>
      </c>
      <c r="I108" s="18">
        <f t="shared" si="72"/>
        <v>0.94915822657455229</v>
      </c>
      <c r="J108" s="18">
        <f t="shared" si="80"/>
        <v>20</v>
      </c>
      <c r="K108" s="16">
        <v>13325</v>
      </c>
      <c r="L108" s="18">
        <f t="shared" ref="L108" si="120">+K108/MAX(K$2:K$318)</f>
        <v>0.92792479108635095</v>
      </c>
      <c r="M108" s="18">
        <f t="shared" si="83"/>
        <v>13</v>
      </c>
      <c r="O108">
        <v>13</v>
      </c>
      <c r="P108">
        <v>13557</v>
      </c>
    </row>
    <row r="109" spans="1:16" x14ac:dyDescent="0.25">
      <c r="A109" s="1">
        <v>43408</v>
      </c>
      <c r="B109" s="16">
        <v>13270</v>
      </c>
      <c r="C109" s="18">
        <f t="shared" si="74"/>
        <v>0.93299585178935529</v>
      </c>
      <c r="D109" s="18">
        <f t="shared" si="75"/>
        <v>20</v>
      </c>
      <c r="E109" s="16">
        <v>14538</v>
      </c>
      <c r="F109" s="18">
        <f t="shared" si="71"/>
        <v>0.97912176724137934</v>
      </c>
      <c r="G109" s="18">
        <f t="shared" si="85"/>
        <v>16</v>
      </c>
      <c r="H109" s="16">
        <v>14118</v>
      </c>
      <c r="I109" s="18">
        <f t="shared" si="72"/>
        <v>0.9469447984438929</v>
      </c>
      <c r="J109" s="18">
        <f t="shared" si="80"/>
        <v>21</v>
      </c>
      <c r="K109" s="16">
        <v>12960</v>
      </c>
      <c r="L109" s="18">
        <f t="shared" ref="L109" si="121">+K109/MAX(K$2:K$318)</f>
        <v>0.90250696378830086</v>
      </c>
      <c r="M109" s="18">
        <f t="shared" si="83"/>
        <v>14</v>
      </c>
      <c r="O109">
        <v>14</v>
      </c>
      <c r="P109">
        <v>13722.7</v>
      </c>
    </row>
    <row r="110" spans="1:16" x14ac:dyDescent="0.25">
      <c r="A110" s="1">
        <v>43409</v>
      </c>
      <c r="B110" s="16">
        <v>13363</v>
      </c>
      <c r="C110" s="18">
        <f t="shared" si="74"/>
        <v>0.93953455670393027</v>
      </c>
      <c r="D110" s="18">
        <f t="shared" si="75"/>
        <v>21</v>
      </c>
      <c r="E110" s="16">
        <v>14233</v>
      </c>
      <c r="F110" s="18">
        <f t="shared" si="71"/>
        <v>0.95858028017241381</v>
      </c>
      <c r="G110" s="18">
        <f t="shared" si="85"/>
        <v>17</v>
      </c>
      <c r="H110" s="16">
        <v>14102</v>
      </c>
      <c r="I110" s="18">
        <f t="shared" si="72"/>
        <v>0.94587162116842172</v>
      </c>
      <c r="J110" s="18">
        <f t="shared" si="80"/>
        <v>22</v>
      </c>
      <c r="K110" s="16">
        <v>13163</v>
      </c>
      <c r="L110" s="18">
        <f t="shared" ref="L110" si="122">+K110/MAX(K$2:K$318)</f>
        <v>0.91664345403899716</v>
      </c>
      <c r="M110" s="18">
        <f t="shared" si="83"/>
        <v>15</v>
      </c>
      <c r="O110">
        <v>15</v>
      </c>
      <c r="P110">
        <v>13586.3</v>
      </c>
    </row>
    <row r="111" spans="1:16" x14ac:dyDescent="0.25">
      <c r="A111" s="1">
        <v>43410</v>
      </c>
      <c r="B111" s="16">
        <v>13174</v>
      </c>
      <c r="C111" s="18">
        <f t="shared" si="74"/>
        <v>0.92624622090979403</v>
      </c>
      <c r="D111" s="18">
        <f t="shared" si="75"/>
        <v>22</v>
      </c>
      <c r="E111" s="16">
        <v>14223</v>
      </c>
      <c r="F111" s="18">
        <f t="shared" si="71"/>
        <v>0.95790678879310343</v>
      </c>
      <c r="G111" s="18">
        <f t="shared" si="85"/>
        <v>18</v>
      </c>
      <c r="H111" s="16">
        <v>13705</v>
      </c>
      <c r="I111" s="18">
        <f t="shared" si="72"/>
        <v>0.91924341002079279</v>
      </c>
      <c r="J111" s="18">
        <f t="shared" si="80"/>
        <v>23</v>
      </c>
      <c r="K111" s="16">
        <v>12845</v>
      </c>
      <c r="L111" s="18">
        <f t="shared" ref="L111" si="123">+K111/MAX(K$2:K$318)</f>
        <v>0.89449860724233987</v>
      </c>
      <c r="M111" s="18">
        <f t="shared" si="83"/>
        <v>16</v>
      </c>
      <c r="O111">
        <v>16</v>
      </c>
      <c r="P111">
        <v>13963</v>
      </c>
    </row>
    <row r="112" spans="1:16" x14ac:dyDescent="0.25">
      <c r="A112" s="1">
        <v>43411</v>
      </c>
      <c r="B112" s="16">
        <v>13336</v>
      </c>
      <c r="C112" s="18">
        <f t="shared" si="74"/>
        <v>0.93763622301905369</v>
      </c>
      <c r="D112" s="18">
        <f t="shared" si="75"/>
        <v>23</v>
      </c>
      <c r="E112" s="16">
        <v>14274</v>
      </c>
      <c r="F112" s="18">
        <f t="shared" si="71"/>
        <v>0.96134159482758619</v>
      </c>
      <c r="G112" s="18">
        <f t="shared" si="85"/>
        <v>19</v>
      </c>
      <c r="H112" s="16">
        <v>14042</v>
      </c>
      <c r="I112" s="18">
        <f t="shared" si="72"/>
        <v>0.94184720638540476</v>
      </c>
      <c r="J112" s="18">
        <f t="shared" si="80"/>
        <v>24</v>
      </c>
      <c r="K112" s="16">
        <v>12928</v>
      </c>
      <c r="L112" s="18">
        <f t="shared" ref="L112" si="124">+K112/MAX(K$2:K$318)</f>
        <v>0.9002785515320334</v>
      </c>
      <c r="M112" s="18">
        <f t="shared" si="83"/>
        <v>17</v>
      </c>
      <c r="O112">
        <v>17</v>
      </c>
      <c r="P112">
        <v>14057.3</v>
      </c>
    </row>
    <row r="113" spans="1:16" x14ac:dyDescent="0.25">
      <c r="A113" s="1">
        <v>43412</v>
      </c>
      <c r="B113" s="16">
        <v>12834</v>
      </c>
      <c r="C113" s="18">
        <f t="shared" si="74"/>
        <v>0.9023412782113478</v>
      </c>
      <c r="D113" s="18">
        <f t="shared" si="75"/>
        <v>24</v>
      </c>
      <c r="E113" s="16">
        <v>14056</v>
      </c>
      <c r="F113" s="18">
        <f t="shared" si="71"/>
        <v>0.94665948275862066</v>
      </c>
      <c r="G113" s="18">
        <f t="shared" si="85"/>
        <v>20</v>
      </c>
      <c r="H113" s="16">
        <v>13744</v>
      </c>
      <c r="I113" s="18">
        <f t="shared" si="72"/>
        <v>0.92185927962975389</v>
      </c>
      <c r="J113" s="18">
        <f t="shared" si="80"/>
        <v>25</v>
      </c>
      <c r="K113" s="16">
        <v>13385</v>
      </c>
      <c r="L113" s="18">
        <f t="shared" ref="L113" si="125">+K113/MAX(K$2:K$318)</f>
        <v>0.93210306406685239</v>
      </c>
      <c r="M113" s="18">
        <f t="shared" si="83"/>
        <v>18</v>
      </c>
      <c r="O113">
        <v>18</v>
      </c>
      <c r="P113">
        <v>13749.7</v>
      </c>
    </row>
    <row r="114" spans="1:16" x14ac:dyDescent="0.25">
      <c r="A114" s="1">
        <v>43413</v>
      </c>
      <c r="B114" s="16">
        <v>12561</v>
      </c>
      <c r="C114" s="18">
        <f t="shared" si="74"/>
        <v>0.88314701539759544</v>
      </c>
      <c r="D114" s="18">
        <f t="shared" si="75"/>
        <v>25</v>
      </c>
      <c r="E114" s="16">
        <v>14051</v>
      </c>
      <c r="F114" s="18">
        <f t="shared" si="71"/>
        <v>0.94632273706896552</v>
      </c>
      <c r="G114" s="18">
        <f t="shared" si="85"/>
        <v>21</v>
      </c>
      <c r="H114" s="16">
        <v>14091</v>
      </c>
      <c r="I114" s="18">
        <f t="shared" si="72"/>
        <v>0.94513381179153533</v>
      </c>
      <c r="J114" s="18">
        <f t="shared" si="80"/>
        <v>26</v>
      </c>
      <c r="K114" s="16">
        <v>13442</v>
      </c>
      <c r="L114" s="18">
        <f t="shared" ref="L114" si="126">+K114/MAX(K$2:K$318)</f>
        <v>0.93607242339832875</v>
      </c>
      <c r="M114" s="18">
        <f t="shared" si="83"/>
        <v>19</v>
      </c>
      <c r="O114">
        <v>19</v>
      </c>
      <c r="P114">
        <v>13659.7</v>
      </c>
    </row>
    <row r="115" spans="1:16" x14ac:dyDescent="0.25">
      <c r="A115" s="1">
        <v>43414</v>
      </c>
      <c r="B115" s="16">
        <v>12554</v>
      </c>
      <c r="C115" s="18">
        <f t="shared" si="74"/>
        <v>0.8826548548126274</v>
      </c>
      <c r="D115" s="18">
        <f t="shared" si="75"/>
        <v>26</v>
      </c>
      <c r="E115" s="16">
        <v>13658</v>
      </c>
      <c r="F115" s="18">
        <f t="shared" si="71"/>
        <v>0.91985452586206895</v>
      </c>
      <c r="G115" s="18">
        <f t="shared" si="85"/>
        <v>22</v>
      </c>
      <c r="H115" s="16">
        <v>12942</v>
      </c>
      <c r="I115" s="18">
        <f t="shared" si="72"/>
        <v>0.8680662686967604</v>
      </c>
      <c r="J115" s="18">
        <f t="shared" si="80"/>
        <v>27</v>
      </c>
      <c r="K115" s="16">
        <v>13462</v>
      </c>
      <c r="L115" s="18">
        <f t="shared" ref="L115" si="127">+K115/MAX(K$2:K$318)</f>
        <v>0.93746518105849586</v>
      </c>
      <c r="M115" s="18">
        <f t="shared" si="83"/>
        <v>20</v>
      </c>
      <c r="O115">
        <v>20</v>
      </c>
      <c r="P115">
        <v>13825.7</v>
      </c>
    </row>
    <row r="116" spans="1:16" x14ac:dyDescent="0.25">
      <c r="A116" s="1">
        <v>43415</v>
      </c>
      <c r="B116" s="16">
        <v>12652</v>
      </c>
      <c r="C116" s="18">
        <f t="shared" si="74"/>
        <v>0.88954510300217959</v>
      </c>
      <c r="D116" s="18">
        <f t="shared" si="75"/>
        <v>27</v>
      </c>
      <c r="E116" s="16">
        <v>13887</v>
      </c>
      <c r="F116" s="18">
        <f t="shared" si="71"/>
        <v>0.93527747844827591</v>
      </c>
      <c r="G116" s="18">
        <f t="shared" si="85"/>
        <v>23</v>
      </c>
      <c r="H116" s="16">
        <v>13736</v>
      </c>
      <c r="I116" s="18">
        <f t="shared" si="72"/>
        <v>0.92132269099201825</v>
      </c>
      <c r="J116" s="18">
        <f t="shared" si="80"/>
        <v>28</v>
      </c>
      <c r="K116" s="16">
        <v>13083</v>
      </c>
      <c r="L116" s="18">
        <f t="shared" ref="L116" si="128">+K116/MAX(K$2:K$318)</f>
        <v>0.91107242339832872</v>
      </c>
      <c r="M116" s="18">
        <f t="shared" si="83"/>
        <v>21</v>
      </c>
      <c r="O116">
        <v>21</v>
      </c>
      <c r="P116">
        <v>13844</v>
      </c>
    </row>
    <row r="117" spans="1:16" x14ac:dyDescent="0.25">
      <c r="A117" s="1">
        <v>43416</v>
      </c>
      <c r="B117" s="16">
        <v>12986</v>
      </c>
      <c r="C117" s="18">
        <f t="shared" si="74"/>
        <v>0.91302819377065314</v>
      </c>
      <c r="D117" s="18">
        <f t="shared" si="75"/>
        <v>28</v>
      </c>
      <c r="E117" s="16">
        <v>14064</v>
      </c>
      <c r="F117" s="18">
        <f t="shared" si="71"/>
        <v>0.94719827586206895</v>
      </c>
      <c r="G117" s="18">
        <f t="shared" si="85"/>
        <v>24</v>
      </c>
      <c r="H117" s="16">
        <v>13269</v>
      </c>
      <c r="I117" s="18">
        <f t="shared" si="72"/>
        <v>0.88999932926420278</v>
      </c>
      <c r="J117" s="18">
        <f t="shared" si="80"/>
        <v>29</v>
      </c>
      <c r="K117" s="16">
        <v>13108</v>
      </c>
      <c r="L117" s="18">
        <f t="shared" ref="L117" si="129">+K117/MAX(K$2:K$318)</f>
        <v>0.91281337047353761</v>
      </c>
      <c r="M117" s="18">
        <f t="shared" si="83"/>
        <v>22</v>
      </c>
      <c r="O117">
        <v>22</v>
      </c>
      <c r="P117">
        <v>13644.7</v>
      </c>
    </row>
    <row r="118" spans="1:16" x14ac:dyDescent="0.25">
      <c r="A118" s="1">
        <v>43417</v>
      </c>
      <c r="B118" s="16">
        <v>12579</v>
      </c>
      <c r="C118" s="18">
        <f t="shared" si="74"/>
        <v>0.88441257118751315</v>
      </c>
      <c r="D118" s="18">
        <f t="shared" si="75"/>
        <v>29</v>
      </c>
      <c r="E118" s="16">
        <v>14106</v>
      </c>
      <c r="F118" s="18">
        <f t="shared" si="71"/>
        <v>0.95002693965517238</v>
      </c>
      <c r="G118" s="18">
        <f t="shared" si="85"/>
        <v>25</v>
      </c>
      <c r="H118" s="16">
        <v>13035</v>
      </c>
      <c r="I118" s="18">
        <f t="shared" si="72"/>
        <v>0.87430411161043664</v>
      </c>
      <c r="J118" s="18">
        <f t="shared" si="80"/>
        <v>30</v>
      </c>
      <c r="K118" s="16">
        <v>13521</v>
      </c>
      <c r="L118" s="18">
        <f t="shared" ref="L118" si="130">+K118/MAX(K$2:K$318)</f>
        <v>0.9415738161559889</v>
      </c>
      <c r="M118" s="18">
        <f t="shared" si="83"/>
        <v>23</v>
      </c>
      <c r="O118">
        <v>23</v>
      </c>
      <c r="P118">
        <v>13642.7</v>
      </c>
    </row>
    <row r="119" spans="1:16" x14ac:dyDescent="0.25">
      <c r="A119" s="1">
        <v>43418</v>
      </c>
      <c r="B119" s="16">
        <v>12548</v>
      </c>
      <c r="C119" s="18">
        <f t="shared" si="74"/>
        <v>0.88223300288265483</v>
      </c>
      <c r="D119" s="18">
        <f t="shared" si="75"/>
        <v>30</v>
      </c>
      <c r="E119" s="16">
        <v>13866</v>
      </c>
      <c r="F119" s="18">
        <f t="shared" si="71"/>
        <v>0.93386314655172409</v>
      </c>
      <c r="G119" s="18">
        <f t="shared" si="85"/>
        <v>26</v>
      </c>
      <c r="H119" s="16">
        <v>12968</v>
      </c>
      <c r="I119" s="18">
        <f t="shared" si="72"/>
        <v>0.86981018176940106</v>
      </c>
      <c r="J119" s="18">
        <f t="shared" si="80"/>
        <v>31</v>
      </c>
      <c r="K119" s="16">
        <v>12785</v>
      </c>
      <c r="L119" s="18">
        <f t="shared" ref="L119" si="131">+K119/MAX(K$2:K$318)</f>
        <v>0.89032033426183843</v>
      </c>
      <c r="M119" s="18">
        <f t="shared" si="83"/>
        <v>24</v>
      </c>
      <c r="O119">
        <v>24</v>
      </c>
      <c r="P119">
        <v>13646.7</v>
      </c>
    </row>
    <row r="120" spans="1:16" x14ac:dyDescent="0.25">
      <c r="A120" s="1">
        <v>43419</v>
      </c>
      <c r="B120" s="16">
        <v>13105</v>
      </c>
      <c r="C120" s="18">
        <f t="shared" si="74"/>
        <v>0.92139492371510934</v>
      </c>
      <c r="D120" s="18">
        <f t="shared" si="75"/>
        <v>31</v>
      </c>
      <c r="E120" s="16">
        <v>13845</v>
      </c>
      <c r="F120" s="18">
        <f t="shared" si="71"/>
        <v>0.93244881465517238</v>
      </c>
      <c r="G120" s="18">
        <f t="shared" si="85"/>
        <v>27</v>
      </c>
      <c r="H120" s="16">
        <v>12883</v>
      </c>
      <c r="I120" s="18">
        <f t="shared" si="72"/>
        <v>0.86410892749346035</v>
      </c>
      <c r="J120" s="18">
        <f t="shared" si="80"/>
        <v>32</v>
      </c>
      <c r="K120" s="16">
        <v>12883</v>
      </c>
      <c r="L120" s="18">
        <f t="shared" ref="L120" si="132">+K120/MAX(K$2:K$318)</f>
        <v>0.8971448467966574</v>
      </c>
      <c r="M120" s="18">
        <f t="shared" si="83"/>
        <v>25</v>
      </c>
      <c r="O120">
        <v>25</v>
      </c>
      <c r="P120">
        <v>13470.3</v>
      </c>
    </row>
    <row r="121" spans="1:16" x14ac:dyDescent="0.25">
      <c r="A121" s="1">
        <v>43420</v>
      </c>
      <c r="B121" s="16">
        <v>12385</v>
      </c>
      <c r="C121" s="18">
        <f t="shared" si="74"/>
        <v>0.8707726921183998</v>
      </c>
      <c r="D121" s="18">
        <f t="shared" si="75"/>
        <v>32</v>
      </c>
      <c r="E121" s="16">
        <v>13651</v>
      </c>
      <c r="F121" s="18">
        <f t="shared" si="71"/>
        <v>0.91938308189655171</v>
      </c>
      <c r="G121" s="18">
        <f t="shared" si="85"/>
        <v>28</v>
      </c>
      <c r="H121" s="16">
        <v>12700</v>
      </c>
      <c r="I121" s="18">
        <f t="shared" si="72"/>
        <v>0.85183446240525862</v>
      </c>
      <c r="J121" s="18">
        <f t="shared" si="80"/>
        <v>33</v>
      </c>
      <c r="K121" s="16">
        <v>13175</v>
      </c>
      <c r="L121" s="18">
        <f t="shared" ref="L121" si="133">+K121/MAX(K$2:K$318)</f>
        <v>0.91747910863509752</v>
      </c>
      <c r="M121" s="18">
        <f t="shared" si="83"/>
        <v>26</v>
      </c>
      <c r="O121">
        <v>26</v>
      </c>
      <c r="P121">
        <v>13503.7</v>
      </c>
    </row>
    <row r="122" spans="1:16" x14ac:dyDescent="0.25">
      <c r="A122" s="1">
        <v>43421</v>
      </c>
      <c r="B122" s="16">
        <v>11773</v>
      </c>
      <c r="C122" s="18">
        <f t="shared" si="74"/>
        <v>0.82774379526119668</v>
      </c>
      <c r="D122" s="18">
        <f t="shared" si="75"/>
        <v>33</v>
      </c>
      <c r="E122" s="16">
        <v>13336</v>
      </c>
      <c r="F122" s="18">
        <f t="shared" si="71"/>
        <v>0.89816810344827591</v>
      </c>
      <c r="G122" s="18">
        <f t="shared" si="85"/>
        <v>29</v>
      </c>
      <c r="H122" s="16">
        <v>12904</v>
      </c>
      <c r="I122" s="18">
        <f t="shared" si="72"/>
        <v>0.86551747266751622</v>
      </c>
      <c r="J122" s="18">
        <f t="shared" si="80"/>
        <v>34</v>
      </c>
      <c r="K122" s="16">
        <v>12521</v>
      </c>
      <c r="L122" s="18">
        <f t="shared" ref="L122" si="134">+K122/MAX(K$2:K$318)</f>
        <v>0.87193593314763229</v>
      </c>
      <c r="M122" s="18">
        <f t="shared" si="83"/>
        <v>27</v>
      </c>
      <c r="O122">
        <v>27</v>
      </c>
      <c r="P122">
        <v>13146.3</v>
      </c>
    </row>
    <row r="123" spans="1:16" x14ac:dyDescent="0.25">
      <c r="A123" s="1">
        <v>43422</v>
      </c>
      <c r="B123" s="16">
        <v>12144</v>
      </c>
      <c r="C123" s="18">
        <f t="shared" si="74"/>
        <v>0.85382830626450112</v>
      </c>
      <c r="D123" s="18">
        <f t="shared" si="75"/>
        <v>34</v>
      </c>
      <c r="E123" s="16">
        <v>13666</v>
      </c>
      <c r="F123" s="18">
        <f t="shared" si="71"/>
        <v>0.92039331896551724</v>
      </c>
      <c r="G123" s="18">
        <f t="shared" si="85"/>
        <v>30</v>
      </c>
      <c r="H123" s="16">
        <v>12904</v>
      </c>
      <c r="I123" s="18">
        <f t="shared" si="72"/>
        <v>0.86551747266751622</v>
      </c>
      <c r="J123" s="18">
        <f t="shared" si="80"/>
        <v>35</v>
      </c>
      <c r="K123" s="16">
        <v>12351</v>
      </c>
      <c r="L123" s="18">
        <f t="shared" ref="L123" si="135">+K123/MAX(K$2:K$318)</f>
        <v>0.86009749303621175</v>
      </c>
      <c r="M123" s="18">
        <f t="shared" si="83"/>
        <v>28</v>
      </c>
      <c r="O123">
        <v>28</v>
      </c>
      <c r="P123">
        <v>13457.7</v>
      </c>
    </row>
    <row r="124" spans="1:16" x14ac:dyDescent="0.25">
      <c r="A124" s="1">
        <v>43423</v>
      </c>
      <c r="B124" s="16">
        <v>11911</v>
      </c>
      <c r="C124" s="18">
        <f t="shared" si="74"/>
        <v>0.83744638965056595</v>
      </c>
      <c r="D124" s="18">
        <f t="shared" si="75"/>
        <v>35</v>
      </c>
      <c r="E124" s="16">
        <v>13255</v>
      </c>
      <c r="F124" s="18">
        <f t="shared" si="71"/>
        <v>0.8927128232758621</v>
      </c>
      <c r="G124" s="18">
        <f t="shared" si="85"/>
        <v>31</v>
      </c>
      <c r="H124" s="16">
        <v>12973</v>
      </c>
      <c r="I124" s="18">
        <f t="shared" si="72"/>
        <v>0.87014554966798574</v>
      </c>
      <c r="J124" s="18">
        <f t="shared" si="80"/>
        <v>36</v>
      </c>
      <c r="K124" s="16">
        <v>12630</v>
      </c>
      <c r="L124" s="18">
        <f t="shared" ref="L124" si="136">+K124/MAX(K$2:K$318)</f>
        <v>0.87952646239554322</v>
      </c>
      <c r="M124" s="18">
        <f t="shared" si="83"/>
        <v>29</v>
      </c>
      <c r="O124">
        <v>29</v>
      </c>
      <c r="P124">
        <v>13061.3</v>
      </c>
    </row>
    <row r="125" spans="1:16" x14ac:dyDescent="0.25">
      <c r="A125" s="1">
        <v>43424</v>
      </c>
      <c r="B125" s="16">
        <v>12917</v>
      </c>
      <c r="C125" s="18">
        <f t="shared" si="74"/>
        <v>0.90817689657596845</v>
      </c>
      <c r="D125" s="18">
        <f t="shared" si="75"/>
        <v>36</v>
      </c>
      <c r="E125" s="16">
        <v>13088</v>
      </c>
      <c r="F125" s="18">
        <f t="shared" si="71"/>
        <v>0.88146551724137934</v>
      </c>
      <c r="G125" s="18">
        <f t="shared" si="85"/>
        <v>32</v>
      </c>
      <c r="H125" s="16">
        <v>12831</v>
      </c>
      <c r="I125" s="18">
        <f t="shared" si="72"/>
        <v>0.86062110134817893</v>
      </c>
      <c r="J125" s="18">
        <f t="shared" si="80"/>
        <v>37</v>
      </c>
      <c r="K125" s="16">
        <v>12340</v>
      </c>
      <c r="L125" s="18">
        <f t="shared" ref="L125" si="137">+K125/MAX(K$2:K$318)</f>
        <v>0.85933147632311979</v>
      </c>
      <c r="M125" s="18">
        <f t="shared" si="83"/>
        <v>30</v>
      </c>
      <c r="O125">
        <v>30</v>
      </c>
      <c r="P125">
        <v>13083</v>
      </c>
    </row>
    <row r="126" spans="1:16" x14ac:dyDescent="0.25">
      <c r="A126" s="1">
        <v>43425</v>
      </c>
      <c r="B126" s="16">
        <v>12437</v>
      </c>
      <c r="C126" s="18">
        <f t="shared" si="74"/>
        <v>0.87442874217816213</v>
      </c>
      <c r="D126" s="18">
        <f t="shared" si="75"/>
        <v>37</v>
      </c>
      <c r="E126" s="16">
        <v>12533</v>
      </c>
      <c r="F126" s="18">
        <f t="shared" si="71"/>
        <v>0.84408674568965514</v>
      </c>
      <c r="G126" s="18">
        <f t="shared" si="85"/>
        <v>33</v>
      </c>
      <c r="H126" s="16">
        <v>12483</v>
      </c>
      <c r="I126" s="18">
        <f t="shared" si="72"/>
        <v>0.83727949560668058</v>
      </c>
      <c r="J126" s="18">
        <f t="shared" si="80"/>
        <v>38</v>
      </c>
      <c r="K126" s="16">
        <v>13031</v>
      </c>
      <c r="L126" s="18">
        <f t="shared" ref="L126" si="138">+K126/MAX(K$2:K$318)</f>
        <v>0.90745125348189415</v>
      </c>
      <c r="M126" s="18">
        <f t="shared" si="83"/>
        <v>31</v>
      </c>
      <c r="O126">
        <v>31</v>
      </c>
      <c r="P126">
        <v>13109.3</v>
      </c>
    </row>
    <row r="127" spans="1:16" x14ac:dyDescent="0.25">
      <c r="A127" s="1">
        <v>43426</v>
      </c>
      <c r="B127" s="16">
        <v>12414</v>
      </c>
      <c r="C127" s="18">
        <f t="shared" si="74"/>
        <v>0.8728116431132672</v>
      </c>
      <c r="D127" s="18">
        <f t="shared" si="75"/>
        <v>38</v>
      </c>
      <c r="E127" s="16">
        <v>13330</v>
      </c>
      <c r="F127" s="18">
        <f t="shared" si="71"/>
        <v>0.89776400862068961</v>
      </c>
      <c r="G127" s="18">
        <f t="shared" si="85"/>
        <v>34</v>
      </c>
      <c r="H127" s="16">
        <v>12776</v>
      </c>
      <c r="I127" s="18">
        <f t="shared" si="72"/>
        <v>0.85693205446374676</v>
      </c>
      <c r="J127" s="18">
        <f t="shared" si="80"/>
        <v>39</v>
      </c>
      <c r="K127" s="16">
        <v>12317</v>
      </c>
      <c r="L127" s="18">
        <f t="shared" ref="L127" si="139">+K127/MAX(K$2:K$318)</f>
        <v>0.85772980501392759</v>
      </c>
      <c r="M127" s="18">
        <f t="shared" si="83"/>
        <v>32</v>
      </c>
      <c r="O127">
        <v>32</v>
      </c>
      <c r="P127">
        <v>12785.3</v>
      </c>
    </row>
    <row r="128" spans="1:16" x14ac:dyDescent="0.25">
      <c r="A128" s="1">
        <v>43427</v>
      </c>
      <c r="B128" s="16">
        <v>12616</v>
      </c>
      <c r="C128" s="18">
        <f t="shared" si="74"/>
        <v>0.88701399142234405</v>
      </c>
      <c r="D128" s="18">
        <f t="shared" si="75"/>
        <v>39</v>
      </c>
      <c r="E128" s="16">
        <v>13393</v>
      </c>
      <c r="F128" s="18">
        <f t="shared" si="71"/>
        <v>0.90200700431034486</v>
      </c>
      <c r="G128" s="18">
        <f t="shared" si="85"/>
        <v>35</v>
      </c>
      <c r="H128" s="16">
        <v>12621</v>
      </c>
      <c r="I128" s="18">
        <f t="shared" si="72"/>
        <v>0.84653564960761951</v>
      </c>
      <c r="J128" s="18">
        <f t="shared" si="80"/>
        <v>40</v>
      </c>
      <c r="L128" s="18">
        <f t="shared" ref="L128" si="140">+K128/MAX(K$2:K$318)</f>
        <v>0</v>
      </c>
      <c r="O128">
        <v>33</v>
      </c>
      <c r="P128">
        <v>12335.3</v>
      </c>
    </row>
    <row r="129" spans="1:16" x14ac:dyDescent="0.25">
      <c r="A129" s="1">
        <v>43428</v>
      </c>
      <c r="B129" s="16">
        <v>11940</v>
      </c>
      <c r="C129" s="18">
        <f t="shared" si="74"/>
        <v>0.83948534064543345</v>
      </c>
      <c r="D129" s="18">
        <f t="shared" si="75"/>
        <v>40</v>
      </c>
      <c r="E129" s="16">
        <v>13888</v>
      </c>
      <c r="F129" s="18">
        <f t="shared" si="71"/>
        <v>0.93534482758620685</v>
      </c>
      <c r="G129" s="18">
        <f t="shared" si="85"/>
        <v>36</v>
      </c>
      <c r="H129" s="16">
        <v>12738</v>
      </c>
      <c r="I129" s="18">
        <f t="shared" si="72"/>
        <v>0.85438325843450269</v>
      </c>
      <c r="J129" s="18">
        <f t="shared" si="80"/>
        <v>41</v>
      </c>
      <c r="L129" s="18">
        <f t="shared" ref="L129" si="141">+K129/MAX(K$2:K$318)</f>
        <v>0</v>
      </c>
      <c r="O129">
        <v>34</v>
      </c>
      <c r="P129">
        <v>12792.7</v>
      </c>
    </row>
    <row r="130" spans="1:16" x14ac:dyDescent="0.25">
      <c r="A130" s="1">
        <v>43429</v>
      </c>
      <c r="B130" s="16">
        <v>12171</v>
      </c>
      <c r="C130" s="18">
        <f t="shared" si="74"/>
        <v>0.85572663994937781</v>
      </c>
      <c r="D130" s="18">
        <f t="shared" si="75"/>
        <v>41</v>
      </c>
      <c r="E130" s="16">
        <v>13661</v>
      </c>
      <c r="F130" s="18">
        <f t="shared" ref="F130:F193" si="142">+E130/MAX(E$2:E$318)</f>
        <v>0.9200565732758621</v>
      </c>
      <c r="G130" s="18">
        <f t="shared" si="85"/>
        <v>37</v>
      </c>
      <c r="H130" s="16">
        <v>12464</v>
      </c>
      <c r="I130" s="18">
        <f t="shared" ref="I130:I193" si="143">+H130/MAX(H$2:H$318)</f>
        <v>0.83600509759205854</v>
      </c>
      <c r="J130" s="18">
        <f t="shared" si="80"/>
        <v>42</v>
      </c>
      <c r="L130" s="18">
        <f t="shared" ref="L130" si="144">+K130/MAX(K$2:K$318)</f>
        <v>0</v>
      </c>
      <c r="O130">
        <v>35</v>
      </c>
      <c r="P130">
        <v>12736</v>
      </c>
    </row>
    <row r="131" spans="1:16" x14ac:dyDescent="0.25">
      <c r="A131" s="1">
        <v>43430</v>
      </c>
      <c r="B131" s="16">
        <v>12109</v>
      </c>
      <c r="C131" s="18">
        <f t="shared" ref="C131:C194" si="145">+B131/MAX(B$2:B$318)</f>
        <v>0.85136750333966116</v>
      </c>
      <c r="D131" s="18">
        <f t="shared" ref="D131:D194" si="146">+A131-$A$89</f>
        <v>42</v>
      </c>
      <c r="E131" s="16">
        <v>14014</v>
      </c>
      <c r="F131" s="18">
        <f t="shared" si="142"/>
        <v>0.94383081896551724</v>
      </c>
      <c r="G131" s="18">
        <f t="shared" si="85"/>
        <v>38</v>
      </c>
      <c r="H131" s="16">
        <v>11975</v>
      </c>
      <c r="I131" s="18">
        <f t="shared" si="143"/>
        <v>0.80320611711047019</v>
      </c>
      <c r="J131" s="18">
        <f t="shared" si="80"/>
        <v>43</v>
      </c>
      <c r="L131" s="18">
        <f t="shared" ref="L131" si="147">+K131/MAX(K$2:K$318)</f>
        <v>0</v>
      </c>
      <c r="O131">
        <v>36</v>
      </c>
      <c r="P131">
        <v>13259.3</v>
      </c>
    </row>
    <row r="132" spans="1:16" x14ac:dyDescent="0.25">
      <c r="A132" s="1">
        <v>43431</v>
      </c>
      <c r="B132" s="16">
        <v>12420</v>
      </c>
      <c r="C132" s="18">
        <f t="shared" si="145"/>
        <v>0.87323349504323977</v>
      </c>
      <c r="D132" s="18">
        <f t="shared" si="146"/>
        <v>43</v>
      </c>
      <c r="E132" s="16">
        <v>13357</v>
      </c>
      <c r="F132" s="18">
        <f t="shared" si="142"/>
        <v>0.89958243534482762</v>
      </c>
      <c r="G132" s="18">
        <f t="shared" si="85"/>
        <v>39</v>
      </c>
      <c r="H132" s="16">
        <v>11872</v>
      </c>
      <c r="I132" s="18">
        <f t="shared" si="143"/>
        <v>0.79629753839962436</v>
      </c>
      <c r="J132" s="18">
        <f t="shared" si="80"/>
        <v>44</v>
      </c>
      <c r="L132" s="18">
        <f t="shared" ref="L132" si="148">+K132/MAX(K$2:K$318)</f>
        <v>0</v>
      </c>
      <c r="O132">
        <v>37</v>
      </c>
      <c r="P132">
        <v>12976.3</v>
      </c>
    </row>
    <row r="133" spans="1:16" x14ac:dyDescent="0.25">
      <c r="A133" s="1">
        <v>43432</v>
      </c>
      <c r="B133" s="16">
        <v>11820</v>
      </c>
      <c r="C133" s="18">
        <f t="shared" si="145"/>
        <v>0.8310483020459819</v>
      </c>
      <c r="D133" s="18">
        <f t="shared" si="146"/>
        <v>44</v>
      </c>
      <c r="E133" s="16">
        <v>13575</v>
      </c>
      <c r="F133" s="18">
        <f t="shared" si="142"/>
        <v>0.91426454741379315</v>
      </c>
      <c r="G133" s="18">
        <f t="shared" si="85"/>
        <v>40</v>
      </c>
      <c r="H133" s="16">
        <v>11861</v>
      </c>
      <c r="I133" s="18">
        <f t="shared" si="143"/>
        <v>0.79555972902273797</v>
      </c>
      <c r="J133" s="18">
        <f t="shared" si="80"/>
        <v>45</v>
      </c>
      <c r="L133" s="18">
        <f t="shared" ref="L133" si="149">+K133/MAX(K$2:K$318)</f>
        <v>0</v>
      </c>
      <c r="O133">
        <v>38</v>
      </c>
      <c r="P133">
        <v>12970.3</v>
      </c>
    </row>
    <row r="134" spans="1:16" x14ac:dyDescent="0.25">
      <c r="A134" s="1">
        <v>43433</v>
      </c>
      <c r="B134" s="16">
        <v>12622</v>
      </c>
      <c r="C134" s="18">
        <f t="shared" si="145"/>
        <v>0.88743584335231662</v>
      </c>
      <c r="D134" s="18">
        <f t="shared" si="146"/>
        <v>45</v>
      </c>
      <c r="E134" s="16">
        <v>13494</v>
      </c>
      <c r="F134" s="18">
        <f t="shared" si="142"/>
        <v>0.90880926724137934</v>
      </c>
      <c r="G134" s="18">
        <f t="shared" si="85"/>
        <v>41</v>
      </c>
      <c r="H134" s="16">
        <v>11723</v>
      </c>
      <c r="I134" s="18">
        <f t="shared" si="143"/>
        <v>0.78630357502179893</v>
      </c>
      <c r="J134" s="18">
        <f t="shared" si="80"/>
        <v>46</v>
      </c>
      <c r="L134" s="18">
        <f t="shared" ref="L134" si="150">+K134/MAX(K$2:K$318)</f>
        <v>0</v>
      </c>
      <c r="O134">
        <v>39</v>
      </c>
      <c r="P134">
        <v>12916.3</v>
      </c>
    </row>
    <row r="135" spans="1:16" x14ac:dyDescent="0.25">
      <c r="A135" s="1">
        <v>43434</v>
      </c>
      <c r="B135" s="16">
        <v>12260</v>
      </c>
      <c r="C135" s="18">
        <f t="shared" si="145"/>
        <v>0.86198411024397104</v>
      </c>
      <c r="D135" s="18">
        <f t="shared" si="146"/>
        <v>46</v>
      </c>
      <c r="E135" s="16">
        <v>13322</v>
      </c>
      <c r="F135" s="18">
        <f t="shared" si="142"/>
        <v>0.89722521551724133</v>
      </c>
      <c r="G135" s="18">
        <f t="shared" si="85"/>
        <v>42</v>
      </c>
      <c r="H135" s="16">
        <v>11577</v>
      </c>
      <c r="I135" s="18">
        <f t="shared" si="143"/>
        <v>0.77651083238312424</v>
      </c>
      <c r="J135" s="18">
        <f t="shared" ref="J135:J198" si="151">+A135-$A$88</f>
        <v>47</v>
      </c>
      <c r="L135" s="18">
        <f t="shared" ref="L135" si="152">+K135/MAX(K$2:K$318)</f>
        <v>0</v>
      </c>
      <c r="O135">
        <v>40</v>
      </c>
      <c r="P135">
        <v>12712</v>
      </c>
    </row>
    <row r="136" spans="1:16" x14ac:dyDescent="0.25">
      <c r="A136" s="1">
        <v>43435</v>
      </c>
      <c r="B136" s="16">
        <v>11737</v>
      </c>
      <c r="C136" s="18">
        <f t="shared" si="145"/>
        <v>0.82521268368136114</v>
      </c>
      <c r="D136" s="18">
        <f t="shared" si="146"/>
        <v>47</v>
      </c>
      <c r="E136" s="16">
        <v>12537</v>
      </c>
      <c r="F136" s="18">
        <f t="shared" si="142"/>
        <v>0.84435614224137934</v>
      </c>
      <c r="G136" s="18">
        <f t="shared" si="85"/>
        <v>43</v>
      </c>
      <c r="H136" s="16">
        <v>11619</v>
      </c>
      <c r="I136" s="18">
        <f t="shared" si="143"/>
        <v>0.77932792273123619</v>
      </c>
      <c r="J136" s="18">
        <f t="shared" si="151"/>
        <v>48</v>
      </c>
      <c r="L136" s="18">
        <f t="shared" ref="L136" si="153">+K136/MAX(K$2:K$318)</f>
        <v>0</v>
      </c>
      <c r="O136">
        <v>41</v>
      </c>
      <c r="P136">
        <v>12801</v>
      </c>
    </row>
    <row r="137" spans="1:16" x14ac:dyDescent="0.25">
      <c r="A137" s="1">
        <v>43436</v>
      </c>
      <c r="B137" s="16">
        <v>11813</v>
      </c>
      <c r="C137" s="18">
        <f t="shared" si="145"/>
        <v>0.83055614146101386</v>
      </c>
      <c r="D137" s="18">
        <f t="shared" si="146"/>
        <v>48</v>
      </c>
      <c r="E137" s="16">
        <v>13297</v>
      </c>
      <c r="F137" s="18">
        <f t="shared" si="142"/>
        <v>0.89554148706896552</v>
      </c>
      <c r="G137" s="18">
        <f t="shared" si="85"/>
        <v>44</v>
      </c>
      <c r="H137" s="16">
        <v>11526</v>
      </c>
      <c r="I137" s="18">
        <f t="shared" si="143"/>
        <v>0.77309007981755984</v>
      </c>
      <c r="J137" s="18">
        <f t="shared" si="151"/>
        <v>49</v>
      </c>
      <c r="L137" s="18">
        <f t="shared" ref="L137" si="154">+K137/MAX(K$2:K$318)</f>
        <v>0</v>
      </c>
      <c r="O137">
        <v>42</v>
      </c>
      <c r="P137">
        <v>12631.7</v>
      </c>
    </row>
    <row r="138" spans="1:16" x14ac:dyDescent="0.25">
      <c r="A138" s="1">
        <v>43437</v>
      </c>
      <c r="B138" s="16">
        <v>12785</v>
      </c>
      <c r="C138" s="18">
        <f t="shared" si="145"/>
        <v>0.89889615411657176</v>
      </c>
      <c r="D138" s="18">
        <f t="shared" si="146"/>
        <v>49</v>
      </c>
      <c r="E138" s="16">
        <v>13055</v>
      </c>
      <c r="F138" s="18">
        <f t="shared" si="142"/>
        <v>0.87924299568965514</v>
      </c>
      <c r="G138" s="18">
        <f t="shared" ref="G138:G201" si="155">+A138-$A$93</f>
        <v>45</v>
      </c>
      <c r="H138" s="16">
        <v>11410</v>
      </c>
      <c r="I138" s="18">
        <f t="shared" si="143"/>
        <v>0.76530954457039368</v>
      </c>
      <c r="J138" s="18">
        <f t="shared" si="151"/>
        <v>50</v>
      </c>
      <c r="L138" s="18">
        <f t="shared" ref="L138" si="156">+K138/MAX(K$2:K$318)</f>
        <v>0</v>
      </c>
      <c r="O138">
        <v>43</v>
      </c>
      <c r="P138">
        <v>12310.7</v>
      </c>
    </row>
    <row r="139" spans="1:16" x14ac:dyDescent="0.25">
      <c r="A139" s="1">
        <v>43438</v>
      </c>
      <c r="B139" s="16">
        <v>9987</v>
      </c>
      <c r="C139" s="18">
        <f t="shared" si="145"/>
        <v>0.70217253743935881</v>
      </c>
      <c r="D139" s="18">
        <f t="shared" si="146"/>
        <v>50</v>
      </c>
      <c r="E139" s="16">
        <v>13111</v>
      </c>
      <c r="F139" s="18">
        <f t="shared" si="142"/>
        <v>0.88301454741379315</v>
      </c>
      <c r="G139" s="18">
        <f t="shared" si="155"/>
        <v>46</v>
      </c>
      <c r="H139" s="16">
        <v>11386</v>
      </c>
      <c r="I139" s="18">
        <f t="shared" si="143"/>
        <v>0.76369977865718697</v>
      </c>
      <c r="J139" s="18">
        <f t="shared" si="151"/>
        <v>51</v>
      </c>
      <c r="L139" s="18">
        <f t="shared" ref="L139" si="157">+K139/MAX(K$2:K$318)</f>
        <v>0</v>
      </c>
      <c r="O139">
        <v>44</v>
      </c>
      <c r="P139">
        <v>12329.7</v>
      </c>
    </row>
    <row r="140" spans="1:16" x14ac:dyDescent="0.25">
      <c r="A140" s="1">
        <v>43439</v>
      </c>
      <c r="B140" s="16">
        <v>11528</v>
      </c>
      <c r="C140" s="18">
        <f t="shared" si="145"/>
        <v>0.81051817478731636</v>
      </c>
      <c r="D140" s="18">
        <f t="shared" si="146"/>
        <v>51</v>
      </c>
      <c r="E140" s="16">
        <v>12802</v>
      </c>
      <c r="F140" s="18">
        <f t="shared" si="142"/>
        <v>0.86220366379310343</v>
      </c>
      <c r="G140" s="18">
        <f t="shared" si="155"/>
        <v>47</v>
      </c>
      <c r="H140" s="16">
        <v>11343</v>
      </c>
      <c r="I140" s="18">
        <f t="shared" si="143"/>
        <v>0.7608156147293581</v>
      </c>
      <c r="J140" s="18">
        <f t="shared" si="151"/>
        <v>52</v>
      </c>
      <c r="L140" s="18">
        <f t="shared" ref="L140" si="158">+K140/MAX(K$2:K$318)</f>
        <v>0</v>
      </c>
      <c r="O140">
        <v>45</v>
      </c>
      <c r="P140">
        <v>12512.7</v>
      </c>
    </row>
    <row r="141" spans="1:16" x14ac:dyDescent="0.25">
      <c r="A141" s="1">
        <v>43440</v>
      </c>
      <c r="B141" s="16">
        <v>11837</v>
      </c>
      <c r="C141" s="18">
        <f t="shared" si="145"/>
        <v>0.83224354918090415</v>
      </c>
      <c r="D141" s="18">
        <f t="shared" si="146"/>
        <v>52</v>
      </c>
      <c r="E141" s="16">
        <v>12790</v>
      </c>
      <c r="F141" s="18">
        <f t="shared" si="142"/>
        <v>0.86139547413793105</v>
      </c>
      <c r="G141" s="18">
        <f t="shared" si="155"/>
        <v>48</v>
      </c>
      <c r="H141" s="16">
        <v>11452</v>
      </c>
      <c r="I141" s="18">
        <f t="shared" si="143"/>
        <v>0.76812663491850564</v>
      </c>
      <c r="J141" s="18">
        <f t="shared" si="151"/>
        <v>53</v>
      </c>
      <c r="L141" s="18">
        <f t="shared" ref="L141" si="159">+K141/MAX(K$2:K$318)</f>
        <v>0</v>
      </c>
      <c r="O141">
        <v>46</v>
      </c>
      <c r="P141">
        <v>12364.7</v>
      </c>
    </row>
    <row r="142" spans="1:16" x14ac:dyDescent="0.25">
      <c r="A142" s="1">
        <v>43441</v>
      </c>
      <c r="B142" s="16">
        <v>11982</v>
      </c>
      <c r="C142" s="18">
        <f t="shared" si="145"/>
        <v>0.84243830415524146</v>
      </c>
      <c r="D142" s="18">
        <f t="shared" si="146"/>
        <v>53</v>
      </c>
      <c r="E142" s="16">
        <v>13021</v>
      </c>
      <c r="F142" s="18">
        <f t="shared" si="142"/>
        <v>0.876953125</v>
      </c>
      <c r="G142" s="18">
        <f t="shared" si="155"/>
        <v>49</v>
      </c>
      <c r="H142" s="16">
        <v>11596</v>
      </c>
      <c r="I142" s="18">
        <f t="shared" si="143"/>
        <v>0.77778523039774627</v>
      </c>
      <c r="J142" s="18">
        <f t="shared" si="151"/>
        <v>54</v>
      </c>
      <c r="L142" s="18">
        <f t="shared" ref="L142" si="160">+K142/MAX(K$2:K$318)</f>
        <v>0</v>
      </c>
      <c r="O142">
        <v>47</v>
      </c>
      <c r="P142">
        <v>12038.7</v>
      </c>
    </row>
    <row r="143" spans="1:16" x14ac:dyDescent="0.25">
      <c r="A143" s="1">
        <v>43442</v>
      </c>
      <c r="B143" s="16">
        <v>11653</v>
      </c>
      <c r="C143" s="18">
        <f t="shared" si="145"/>
        <v>0.81930675666174502</v>
      </c>
      <c r="D143" s="18">
        <f t="shared" si="146"/>
        <v>54</v>
      </c>
      <c r="E143" s="16">
        <v>12895</v>
      </c>
      <c r="F143" s="18">
        <f t="shared" si="142"/>
        <v>0.86846713362068961</v>
      </c>
      <c r="G143" s="18">
        <f t="shared" si="155"/>
        <v>50</v>
      </c>
      <c r="H143" s="16">
        <v>11368</v>
      </c>
      <c r="I143" s="18">
        <f t="shared" si="143"/>
        <v>0.76249245422228185</v>
      </c>
      <c r="J143" s="18">
        <f t="shared" si="151"/>
        <v>55</v>
      </c>
      <c r="L143" s="18">
        <f t="shared" ref="L143" si="161">+K143/MAX(K$2:K$318)</f>
        <v>0</v>
      </c>
      <c r="O143">
        <v>48</v>
      </c>
      <c r="P143">
        <v>12074</v>
      </c>
    </row>
    <row r="144" spans="1:16" x14ac:dyDescent="0.25">
      <c r="A144" s="1">
        <v>43443</v>
      </c>
      <c r="B144" s="16">
        <v>12210</v>
      </c>
      <c r="C144" s="18">
        <f t="shared" si="145"/>
        <v>0.85846867749419953</v>
      </c>
      <c r="D144" s="18">
        <f t="shared" si="146"/>
        <v>55</v>
      </c>
      <c r="E144" s="16">
        <v>13374</v>
      </c>
      <c r="F144" s="18">
        <f t="shared" si="142"/>
        <v>0.90072737068965514</v>
      </c>
      <c r="G144" s="18">
        <f t="shared" si="155"/>
        <v>51</v>
      </c>
      <c r="H144" s="16">
        <v>11742</v>
      </c>
      <c r="I144" s="18">
        <f t="shared" si="143"/>
        <v>0.78757797303642096</v>
      </c>
      <c r="J144" s="18">
        <f t="shared" si="151"/>
        <v>56</v>
      </c>
      <c r="L144" s="18">
        <f t="shared" ref="L144" si="162">+K144/MAX(K$2:K$318)</f>
        <v>0</v>
      </c>
      <c r="O144">
        <v>49</v>
      </c>
      <c r="P144">
        <v>12444</v>
      </c>
    </row>
    <row r="145" spans="1:16" x14ac:dyDescent="0.25">
      <c r="A145" s="1">
        <v>43444</v>
      </c>
      <c r="B145" s="16">
        <v>12313</v>
      </c>
      <c r="C145" s="18">
        <f t="shared" si="145"/>
        <v>0.86571046895872883</v>
      </c>
      <c r="D145" s="18">
        <f t="shared" si="146"/>
        <v>56</v>
      </c>
      <c r="E145" s="16">
        <v>12816</v>
      </c>
      <c r="F145" s="18">
        <f t="shared" si="142"/>
        <v>0.8631465517241379</v>
      </c>
      <c r="G145" s="18">
        <f t="shared" si="155"/>
        <v>52</v>
      </c>
      <c r="H145" s="16">
        <v>11737</v>
      </c>
      <c r="I145" s="18">
        <f t="shared" si="143"/>
        <v>0.78724260513783617</v>
      </c>
      <c r="J145" s="18">
        <f t="shared" si="151"/>
        <v>57</v>
      </c>
      <c r="L145" s="18">
        <f t="shared" ref="L145" si="163">+K145/MAX(K$2:K$318)</f>
        <v>0</v>
      </c>
      <c r="O145">
        <v>50</v>
      </c>
      <c r="P145">
        <v>11845.5</v>
      </c>
    </row>
    <row r="146" spans="1:16" x14ac:dyDescent="0.25">
      <c r="A146" s="1">
        <v>43445</v>
      </c>
      <c r="B146" s="16">
        <v>11598</v>
      </c>
      <c r="C146" s="18">
        <f t="shared" si="145"/>
        <v>0.8154397806369964</v>
      </c>
      <c r="D146" s="18">
        <f t="shared" si="146"/>
        <v>57</v>
      </c>
      <c r="E146" s="16">
        <v>12986</v>
      </c>
      <c r="F146" s="18">
        <f t="shared" si="142"/>
        <v>0.87459590517241381</v>
      </c>
      <c r="G146" s="18">
        <f t="shared" si="155"/>
        <v>53</v>
      </c>
      <c r="H146" s="16">
        <v>11586</v>
      </c>
      <c r="I146" s="18">
        <f t="shared" si="143"/>
        <v>0.7771144946005768</v>
      </c>
      <c r="J146" s="18">
        <f t="shared" si="151"/>
        <v>58</v>
      </c>
      <c r="L146" s="18">
        <f t="shared" ref="L146" si="164">+K146/MAX(K$2:K$318)</f>
        <v>0</v>
      </c>
      <c r="O146">
        <v>51</v>
      </c>
      <c r="P146">
        <v>12096</v>
      </c>
    </row>
    <row r="147" spans="1:16" x14ac:dyDescent="0.25">
      <c r="A147" s="1">
        <v>43446</v>
      </c>
      <c r="B147" s="16">
        <v>12444</v>
      </c>
      <c r="C147" s="18">
        <f t="shared" si="145"/>
        <v>0.87492090276313017</v>
      </c>
      <c r="D147" s="18">
        <f t="shared" si="146"/>
        <v>58</v>
      </c>
      <c r="E147" s="16">
        <v>12902</v>
      </c>
      <c r="F147" s="18">
        <f t="shared" si="142"/>
        <v>0.86893857758620685</v>
      </c>
      <c r="G147" s="18">
        <f t="shared" si="155"/>
        <v>54</v>
      </c>
      <c r="H147" s="16">
        <v>11064</v>
      </c>
      <c r="I147" s="18">
        <f t="shared" si="143"/>
        <v>0.74210208598832916</v>
      </c>
      <c r="J147" s="18">
        <f t="shared" si="151"/>
        <v>59</v>
      </c>
      <c r="L147" s="18">
        <f t="shared" ref="L147" si="165">+K147/MAX(K$2:K$318)</f>
        <v>0</v>
      </c>
      <c r="O147">
        <v>52</v>
      </c>
      <c r="P147">
        <v>11998.7</v>
      </c>
    </row>
    <row r="148" spans="1:16" x14ac:dyDescent="0.25">
      <c r="A148" s="1">
        <v>43447</v>
      </c>
      <c r="B148" s="16">
        <v>11881</v>
      </c>
      <c r="C148" s="18">
        <f t="shared" si="145"/>
        <v>0.83533713000070309</v>
      </c>
      <c r="D148" s="18">
        <f t="shared" si="146"/>
        <v>59</v>
      </c>
      <c r="E148" s="16">
        <v>13075</v>
      </c>
      <c r="F148" s="18">
        <f t="shared" si="142"/>
        <v>0.88058997844827591</v>
      </c>
      <c r="G148" s="18">
        <f t="shared" si="155"/>
        <v>55</v>
      </c>
      <c r="H148" s="16">
        <v>11640</v>
      </c>
      <c r="I148" s="18">
        <f t="shared" si="143"/>
        <v>0.78073646790529205</v>
      </c>
      <c r="J148" s="18">
        <f t="shared" si="151"/>
        <v>60</v>
      </c>
      <c r="L148" s="18">
        <f t="shared" ref="L148" si="166">+K148/MAX(K$2:K$318)</f>
        <v>0</v>
      </c>
      <c r="O148">
        <v>53</v>
      </c>
      <c r="P148">
        <v>12140</v>
      </c>
    </row>
    <row r="149" spans="1:16" x14ac:dyDescent="0.25">
      <c r="A149" s="1">
        <v>43448</v>
      </c>
      <c r="B149" s="16">
        <v>11210</v>
      </c>
      <c r="C149" s="18">
        <f t="shared" si="145"/>
        <v>0.7881600224987696</v>
      </c>
      <c r="D149" s="18">
        <f t="shared" si="146"/>
        <v>60</v>
      </c>
      <c r="E149" s="16">
        <v>12955</v>
      </c>
      <c r="F149" s="18">
        <f t="shared" si="142"/>
        <v>0.87250808189655171</v>
      </c>
      <c r="G149" s="18">
        <f t="shared" si="155"/>
        <v>56</v>
      </c>
      <c r="H149" s="16">
        <v>11486</v>
      </c>
      <c r="I149" s="18">
        <f t="shared" si="143"/>
        <v>0.77040713662888183</v>
      </c>
      <c r="J149" s="18">
        <f t="shared" si="151"/>
        <v>61</v>
      </c>
      <c r="L149" s="18">
        <f t="shared" ref="L149" si="167">+K149/MAX(K$2:K$318)</f>
        <v>0</v>
      </c>
      <c r="O149">
        <v>54</v>
      </c>
      <c r="P149">
        <v>12050.3</v>
      </c>
    </row>
    <row r="150" spans="1:16" x14ac:dyDescent="0.25">
      <c r="A150" s="1">
        <v>43449</v>
      </c>
      <c r="B150" s="16">
        <v>11030</v>
      </c>
      <c r="C150" s="18">
        <f t="shared" si="145"/>
        <v>0.77550446459959221</v>
      </c>
      <c r="D150" s="18">
        <f t="shared" si="146"/>
        <v>61</v>
      </c>
      <c r="E150" s="16">
        <v>12741</v>
      </c>
      <c r="F150" s="18">
        <f t="shared" si="142"/>
        <v>0.85809536637931039</v>
      </c>
      <c r="G150" s="18">
        <f t="shared" si="155"/>
        <v>57</v>
      </c>
      <c r="H150" s="16">
        <v>11507</v>
      </c>
      <c r="I150" s="18">
        <f t="shared" si="143"/>
        <v>0.7718156818029378</v>
      </c>
      <c r="J150" s="18">
        <f t="shared" si="151"/>
        <v>62</v>
      </c>
      <c r="L150" s="18">
        <f t="shared" ref="L150" si="168">+K150/MAX(K$2:K$318)</f>
        <v>0</v>
      </c>
      <c r="O150">
        <v>55</v>
      </c>
      <c r="P150">
        <v>12217.7</v>
      </c>
    </row>
    <row r="151" spans="1:16" x14ac:dyDescent="0.25">
      <c r="A151" s="1">
        <v>43450</v>
      </c>
      <c r="B151" s="16">
        <v>11277</v>
      </c>
      <c r="C151" s="18">
        <f t="shared" si="145"/>
        <v>0.79287070238346335</v>
      </c>
      <c r="D151" s="18">
        <f t="shared" si="146"/>
        <v>62</v>
      </c>
      <c r="E151" s="16">
        <v>12731</v>
      </c>
      <c r="F151" s="18">
        <f t="shared" si="142"/>
        <v>0.857421875</v>
      </c>
      <c r="G151" s="18">
        <f t="shared" si="155"/>
        <v>58</v>
      </c>
      <c r="H151" s="16">
        <v>11342</v>
      </c>
      <c r="I151" s="18">
        <f t="shared" si="143"/>
        <v>0.76074854114964119</v>
      </c>
      <c r="J151" s="18">
        <f t="shared" si="151"/>
        <v>63</v>
      </c>
      <c r="L151" s="18">
        <f t="shared" ref="L151" si="169">+K151/MAX(K$2:K$318)</f>
        <v>0</v>
      </c>
      <c r="O151">
        <v>56</v>
      </c>
      <c r="P151">
        <v>12336.7</v>
      </c>
    </row>
    <row r="152" spans="1:16" x14ac:dyDescent="0.25">
      <c r="A152" s="1">
        <v>43451</v>
      </c>
      <c r="B152" s="16">
        <v>11504</v>
      </c>
      <c r="C152" s="18">
        <f t="shared" si="145"/>
        <v>0.80883076706742596</v>
      </c>
      <c r="D152" s="18">
        <f t="shared" si="146"/>
        <v>63</v>
      </c>
      <c r="E152" s="16">
        <v>13074</v>
      </c>
      <c r="F152" s="18">
        <f t="shared" si="142"/>
        <v>0.88052262931034486</v>
      </c>
      <c r="G152" s="18">
        <f t="shared" si="155"/>
        <v>59</v>
      </c>
      <c r="H152" s="16">
        <v>11787</v>
      </c>
      <c r="I152" s="18">
        <f t="shared" si="143"/>
        <v>0.79059628412368366</v>
      </c>
      <c r="J152" s="18">
        <f t="shared" si="151"/>
        <v>64</v>
      </c>
      <c r="L152" s="18">
        <f t="shared" ref="L152" si="170">+K152/MAX(K$2:K$318)</f>
        <v>0</v>
      </c>
      <c r="O152">
        <v>57</v>
      </c>
      <c r="P152">
        <v>12025.3</v>
      </c>
    </row>
    <row r="153" spans="1:16" x14ac:dyDescent="0.25">
      <c r="A153" s="1">
        <v>43452</v>
      </c>
      <c r="B153" s="16">
        <v>11355</v>
      </c>
      <c r="C153" s="18">
        <f t="shared" si="145"/>
        <v>0.7983547774731069</v>
      </c>
      <c r="D153" s="18">
        <f t="shared" si="146"/>
        <v>64</v>
      </c>
      <c r="E153" s="16">
        <v>12716</v>
      </c>
      <c r="F153" s="18">
        <f t="shared" si="142"/>
        <v>0.85641163793103448</v>
      </c>
      <c r="G153" s="18">
        <f t="shared" si="155"/>
        <v>60</v>
      </c>
      <c r="H153" s="16">
        <v>12008</v>
      </c>
      <c r="I153" s="18">
        <f t="shared" si="143"/>
        <v>0.80541954524112946</v>
      </c>
      <c r="J153" s="18">
        <f t="shared" si="151"/>
        <v>65</v>
      </c>
      <c r="L153" s="18">
        <f t="shared" ref="L153" si="171">+K153/MAX(K$2:K$318)</f>
        <v>0</v>
      </c>
      <c r="O153">
        <v>58</v>
      </c>
      <c r="P153">
        <v>12253.7</v>
      </c>
    </row>
    <row r="154" spans="1:16" x14ac:dyDescent="0.25">
      <c r="A154" s="1">
        <v>43453</v>
      </c>
      <c r="B154" s="16">
        <v>11689</v>
      </c>
      <c r="C154" s="18">
        <f t="shared" si="145"/>
        <v>0.82183786824158056</v>
      </c>
      <c r="D154" s="18">
        <f t="shared" si="146"/>
        <v>65</v>
      </c>
      <c r="E154" s="16">
        <v>12773</v>
      </c>
      <c r="F154" s="18">
        <f t="shared" si="142"/>
        <v>0.86025053879310343</v>
      </c>
      <c r="G154" s="18">
        <f t="shared" si="155"/>
        <v>61</v>
      </c>
      <c r="H154" s="16">
        <v>11767</v>
      </c>
      <c r="I154" s="18">
        <f t="shared" si="143"/>
        <v>0.78925481252934471</v>
      </c>
      <c r="J154" s="18">
        <f t="shared" si="151"/>
        <v>66</v>
      </c>
      <c r="L154" s="18">
        <f t="shared" ref="L154" si="172">+K154/MAX(K$2:K$318)</f>
        <v>0</v>
      </c>
      <c r="O154">
        <v>59</v>
      </c>
      <c r="P154">
        <v>12006.3</v>
      </c>
    </row>
    <row r="155" spans="1:16" x14ac:dyDescent="0.25">
      <c r="A155" s="1">
        <v>43454</v>
      </c>
      <c r="B155" s="16">
        <v>11394</v>
      </c>
      <c r="C155" s="18">
        <f t="shared" si="145"/>
        <v>0.80109681501792873</v>
      </c>
      <c r="D155" s="18">
        <f t="shared" si="146"/>
        <v>66</v>
      </c>
      <c r="E155" s="16">
        <v>12607</v>
      </c>
      <c r="F155" s="18">
        <f t="shared" si="142"/>
        <v>0.84907058189655171</v>
      </c>
      <c r="G155" s="18">
        <f t="shared" si="155"/>
        <v>62</v>
      </c>
      <c r="H155" s="16">
        <v>12237</v>
      </c>
      <c r="I155" s="18">
        <f t="shared" si="143"/>
        <v>0.82077939499631092</v>
      </c>
      <c r="J155" s="18">
        <f t="shared" si="151"/>
        <v>67</v>
      </c>
      <c r="L155" s="18">
        <f t="shared" ref="L155" si="173">+K155/MAX(K$2:K$318)</f>
        <v>0</v>
      </c>
      <c r="O155">
        <v>60</v>
      </c>
      <c r="P155">
        <v>11855.3</v>
      </c>
    </row>
    <row r="156" spans="1:16" x14ac:dyDescent="0.25">
      <c r="A156" s="1">
        <v>43455</v>
      </c>
      <c r="B156" s="16">
        <v>11442</v>
      </c>
      <c r="C156" s="18">
        <f t="shared" si="145"/>
        <v>0.80447163045770931</v>
      </c>
      <c r="D156" s="18">
        <f t="shared" si="146"/>
        <v>67</v>
      </c>
      <c r="E156" s="16">
        <v>12811</v>
      </c>
      <c r="F156" s="18">
        <f t="shared" si="142"/>
        <v>0.86280980603448276</v>
      </c>
      <c r="G156" s="18">
        <f t="shared" si="155"/>
        <v>63</v>
      </c>
      <c r="H156" s="16">
        <v>12387</v>
      </c>
      <c r="I156" s="18">
        <f t="shared" si="143"/>
        <v>0.83084043195385338</v>
      </c>
      <c r="J156" s="18">
        <f t="shared" si="151"/>
        <v>68</v>
      </c>
      <c r="L156" s="18">
        <f t="shared" ref="L156" si="174">+K156/MAX(K$2:K$318)</f>
        <v>0</v>
      </c>
      <c r="O156">
        <v>61</v>
      </c>
      <c r="P156">
        <v>11763</v>
      </c>
    </row>
    <row r="157" spans="1:16" x14ac:dyDescent="0.25">
      <c r="A157" s="1">
        <v>43456</v>
      </c>
      <c r="B157" s="16">
        <v>11596</v>
      </c>
      <c r="C157" s="18">
        <f t="shared" si="145"/>
        <v>0.81529916332700558</v>
      </c>
      <c r="D157" s="18">
        <f t="shared" si="146"/>
        <v>68</v>
      </c>
      <c r="E157" s="16">
        <v>12645</v>
      </c>
      <c r="F157" s="18">
        <f t="shared" si="142"/>
        <v>0.85162984913793105</v>
      </c>
      <c r="G157" s="18">
        <f t="shared" si="155"/>
        <v>64</v>
      </c>
      <c r="H157" s="16">
        <v>12029</v>
      </c>
      <c r="I157" s="18">
        <f t="shared" si="143"/>
        <v>0.80682809041518544</v>
      </c>
      <c r="J157" s="18">
        <f t="shared" si="151"/>
        <v>69</v>
      </c>
      <c r="L157" s="18">
        <f t="shared" ref="L157" si="175">+K157/MAX(K$2:K$318)</f>
        <v>0</v>
      </c>
      <c r="O157">
        <v>62</v>
      </c>
      <c r="P157">
        <v>11797</v>
      </c>
    </row>
    <row r="158" spans="1:16" x14ac:dyDescent="0.25">
      <c r="A158" s="1">
        <v>43457</v>
      </c>
      <c r="B158" s="16">
        <v>10759</v>
      </c>
      <c r="C158" s="18">
        <f t="shared" si="145"/>
        <v>0.75645081909583067</v>
      </c>
      <c r="D158" s="18">
        <f t="shared" si="146"/>
        <v>69</v>
      </c>
      <c r="E158" s="16">
        <v>12677</v>
      </c>
      <c r="F158" s="18">
        <f t="shared" si="142"/>
        <v>0.85378502155172409</v>
      </c>
      <c r="G158" s="18">
        <f t="shared" si="155"/>
        <v>65</v>
      </c>
      <c r="H158" s="16">
        <v>12011</v>
      </c>
      <c r="I158" s="18">
        <f t="shared" si="143"/>
        <v>0.80562076598028032</v>
      </c>
      <c r="J158" s="18">
        <f t="shared" si="151"/>
        <v>70</v>
      </c>
      <c r="L158" s="18">
        <f t="shared" ref="L158" si="176">+K158/MAX(K$2:K$318)</f>
        <v>0</v>
      </c>
      <c r="O158">
        <v>63</v>
      </c>
      <c r="P158">
        <v>11885.7</v>
      </c>
    </row>
    <row r="159" spans="1:16" x14ac:dyDescent="0.25">
      <c r="A159" s="1">
        <v>43458</v>
      </c>
      <c r="B159" s="16">
        <v>11425</v>
      </c>
      <c r="C159" s="18">
        <f t="shared" si="145"/>
        <v>0.80327638332278706</v>
      </c>
      <c r="D159" s="18">
        <f t="shared" si="146"/>
        <v>70</v>
      </c>
      <c r="E159" s="16">
        <v>12832</v>
      </c>
      <c r="F159" s="18">
        <f t="shared" si="142"/>
        <v>0.86422413793103448</v>
      </c>
      <c r="G159" s="18">
        <f t="shared" si="155"/>
        <v>66</v>
      </c>
      <c r="H159" s="16">
        <v>11956</v>
      </c>
      <c r="I159" s="18">
        <f t="shared" si="143"/>
        <v>0.80193171909584815</v>
      </c>
      <c r="J159" s="18">
        <f t="shared" si="151"/>
        <v>71</v>
      </c>
      <c r="L159" s="18">
        <f t="shared" ref="L159" si="177">+K159/MAX(K$2:K$318)</f>
        <v>0</v>
      </c>
      <c r="O159">
        <v>64</v>
      </c>
      <c r="P159">
        <v>11929</v>
      </c>
    </row>
    <row r="160" spans="1:16" x14ac:dyDescent="0.25">
      <c r="A160" s="1">
        <v>43459</v>
      </c>
      <c r="B160" s="16">
        <v>11840</v>
      </c>
      <c r="C160" s="18">
        <f t="shared" si="145"/>
        <v>0.83245447514589044</v>
      </c>
      <c r="D160" s="18">
        <f t="shared" si="146"/>
        <v>71</v>
      </c>
      <c r="E160" s="16">
        <v>12434</v>
      </c>
      <c r="F160" s="18">
        <f t="shared" si="142"/>
        <v>0.83741918103448276</v>
      </c>
      <c r="G160" s="18">
        <f t="shared" si="155"/>
        <v>67</v>
      </c>
      <c r="H160" s="16">
        <v>11143</v>
      </c>
      <c r="I160" s="18">
        <f t="shared" si="143"/>
        <v>0.74740089878596816</v>
      </c>
      <c r="J160" s="18">
        <f t="shared" si="151"/>
        <v>72</v>
      </c>
      <c r="L160" s="18">
        <f t="shared" ref="L160" si="178">+K160/MAX(K$2:K$318)</f>
        <v>0</v>
      </c>
      <c r="O160">
        <v>65</v>
      </c>
      <c r="P160">
        <v>12124.7</v>
      </c>
    </row>
    <row r="161" spans="1:16" x14ac:dyDescent="0.25">
      <c r="A161" s="1">
        <v>43460</v>
      </c>
      <c r="B161" s="16">
        <v>11230</v>
      </c>
      <c r="C161" s="18">
        <f t="shared" si="145"/>
        <v>0.78956619559867824</v>
      </c>
      <c r="D161" s="18">
        <f t="shared" si="146"/>
        <v>72</v>
      </c>
      <c r="E161" s="16">
        <v>13357</v>
      </c>
      <c r="F161" s="18">
        <f t="shared" si="142"/>
        <v>0.89958243534482762</v>
      </c>
      <c r="G161" s="18">
        <f t="shared" si="155"/>
        <v>68</v>
      </c>
      <c r="H161" s="16">
        <v>11484</v>
      </c>
      <c r="I161" s="18">
        <f t="shared" si="143"/>
        <v>0.770272989469448</v>
      </c>
      <c r="J161" s="18">
        <f t="shared" si="151"/>
        <v>73</v>
      </c>
      <c r="L161" s="18">
        <f t="shared" ref="L161" si="179">+K161/MAX(K$2:K$318)</f>
        <v>0</v>
      </c>
      <c r="O161">
        <v>66</v>
      </c>
      <c r="P161">
        <v>11997.7</v>
      </c>
    </row>
    <row r="162" spans="1:16" x14ac:dyDescent="0.25">
      <c r="A162" s="1">
        <v>43461</v>
      </c>
      <c r="B162" s="16">
        <v>11320</v>
      </c>
      <c r="C162" s="18">
        <f t="shared" si="145"/>
        <v>0.79589397454826694</v>
      </c>
      <c r="D162" s="18">
        <f t="shared" si="146"/>
        <v>73</v>
      </c>
      <c r="E162" s="16">
        <v>12499</v>
      </c>
      <c r="F162" s="18">
        <f t="shared" si="142"/>
        <v>0.841796875</v>
      </c>
      <c r="G162" s="18">
        <f t="shared" si="155"/>
        <v>69</v>
      </c>
      <c r="H162" s="16">
        <v>11326</v>
      </c>
      <c r="I162" s="18">
        <f t="shared" si="143"/>
        <v>0.75967536387417001</v>
      </c>
      <c r="J162" s="18">
        <f t="shared" si="151"/>
        <v>74</v>
      </c>
      <c r="L162" s="18">
        <f t="shared" ref="L162" si="180">+K162/MAX(K$2:K$318)</f>
        <v>0</v>
      </c>
      <c r="O162">
        <v>67</v>
      </c>
      <c r="P162">
        <v>12037.7</v>
      </c>
    </row>
    <row r="163" spans="1:16" x14ac:dyDescent="0.25">
      <c r="A163" s="1">
        <v>43462</v>
      </c>
      <c r="B163" s="16">
        <v>11161</v>
      </c>
      <c r="C163" s="18">
        <f t="shared" si="145"/>
        <v>0.78471489840399355</v>
      </c>
      <c r="D163" s="18">
        <f t="shared" si="146"/>
        <v>74</v>
      </c>
      <c r="E163" s="16">
        <v>12392</v>
      </c>
      <c r="F163" s="18">
        <f t="shared" si="142"/>
        <v>0.83459051724137934</v>
      </c>
      <c r="G163" s="18">
        <f t="shared" si="155"/>
        <v>70</v>
      </c>
      <c r="H163" s="16">
        <v>12033</v>
      </c>
      <c r="I163" s="18">
        <f t="shared" si="143"/>
        <v>0.80709638473405321</v>
      </c>
      <c r="J163" s="18">
        <f t="shared" si="151"/>
        <v>75</v>
      </c>
      <c r="L163" s="18">
        <f t="shared" ref="L163" si="181">+K163/MAX(K$2:K$318)</f>
        <v>0</v>
      </c>
      <c r="O163">
        <v>68</v>
      </c>
      <c r="P163">
        <v>12446.7</v>
      </c>
    </row>
    <row r="164" spans="1:16" x14ac:dyDescent="0.25">
      <c r="A164" s="1">
        <v>43463</v>
      </c>
      <c r="B164" s="16">
        <v>11439</v>
      </c>
      <c r="C164" s="18">
        <f t="shared" si="145"/>
        <v>0.80426070449272302</v>
      </c>
      <c r="D164" s="18">
        <f t="shared" si="146"/>
        <v>75</v>
      </c>
      <c r="E164" s="16">
        <v>12234</v>
      </c>
      <c r="F164" s="18">
        <f t="shared" si="142"/>
        <v>0.82394935344827591</v>
      </c>
      <c r="G164" s="18">
        <f t="shared" si="155"/>
        <v>71</v>
      </c>
      <c r="H164" s="16">
        <v>11354</v>
      </c>
      <c r="I164" s="18">
        <f t="shared" si="143"/>
        <v>0.7615534241062446</v>
      </c>
      <c r="J164" s="18">
        <f t="shared" si="151"/>
        <v>76</v>
      </c>
      <c r="L164" s="18">
        <f t="shared" ref="L164" si="182">+K164/MAX(K$2:K$318)</f>
        <v>0</v>
      </c>
      <c r="O164">
        <v>69</v>
      </c>
      <c r="P164">
        <v>11762.3</v>
      </c>
    </row>
    <row r="165" spans="1:16" x14ac:dyDescent="0.25">
      <c r="A165" s="1">
        <v>43464</v>
      </c>
      <c r="B165" s="16">
        <v>11317</v>
      </c>
      <c r="C165" s="18">
        <f t="shared" si="145"/>
        <v>0.79568304858328065</v>
      </c>
      <c r="D165" s="18">
        <f t="shared" si="146"/>
        <v>76</v>
      </c>
      <c r="E165" s="16">
        <v>12102</v>
      </c>
      <c r="F165" s="18">
        <f t="shared" si="142"/>
        <v>0.81505926724137934</v>
      </c>
      <c r="G165" s="18">
        <f t="shared" si="155"/>
        <v>72</v>
      </c>
      <c r="H165" s="16">
        <v>12159</v>
      </c>
      <c r="I165" s="18">
        <f t="shared" si="143"/>
        <v>0.81554765577838895</v>
      </c>
      <c r="J165" s="18">
        <f t="shared" si="151"/>
        <v>77</v>
      </c>
      <c r="L165" s="18">
        <f t="shared" ref="L165" si="183">+K165/MAX(K$2:K$318)</f>
        <v>0</v>
      </c>
      <c r="O165">
        <v>70</v>
      </c>
      <c r="P165">
        <v>11942.7</v>
      </c>
    </row>
    <row r="166" spans="1:16" x14ac:dyDescent="0.25">
      <c r="A166" s="1">
        <v>43465</v>
      </c>
      <c r="B166" s="16">
        <v>11345</v>
      </c>
      <c r="C166" s="18">
        <f t="shared" si="145"/>
        <v>0.79765169092315269</v>
      </c>
      <c r="D166" s="18">
        <f t="shared" si="146"/>
        <v>77</v>
      </c>
      <c r="E166" s="16">
        <v>12384</v>
      </c>
      <c r="F166" s="18">
        <f t="shared" si="142"/>
        <v>0.83405172413793105</v>
      </c>
      <c r="G166" s="18">
        <f t="shared" si="155"/>
        <v>73</v>
      </c>
      <c r="H166" s="16">
        <v>12148</v>
      </c>
      <c r="I166" s="18">
        <f t="shared" si="143"/>
        <v>0.81480984640150245</v>
      </c>
      <c r="J166" s="18">
        <f t="shared" si="151"/>
        <v>78</v>
      </c>
      <c r="L166" s="18">
        <f t="shared" ref="L166" si="184">+K166/MAX(K$2:K$318)</f>
        <v>0</v>
      </c>
      <c r="O166">
        <v>71</v>
      </c>
      <c r="P166">
        <v>12010</v>
      </c>
    </row>
    <row r="167" spans="1:16" x14ac:dyDescent="0.25">
      <c r="A167" s="1">
        <v>43466</v>
      </c>
      <c r="B167" s="16">
        <v>11619</v>
      </c>
      <c r="C167" s="18">
        <f t="shared" si="145"/>
        <v>0.81691626239190041</v>
      </c>
      <c r="D167" s="18">
        <f t="shared" si="146"/>
        <v>78</v>
      </c>
      <c r="E167" s="16">
        <v>12713</v>
      </c>
      <c r="F167" s="18">
        <f t="shared" si="142"/>
        <v>0.85620959051724133</v>
      </c>
      <c r="G167" s="18">
        <f t="shared" si="155"/>
        <v>74</v>
      </c>
      <c r="H167" s="16">
        <v>11894</v>
      </c>
      <c r="I167" s="18">
        <f t="shared" si="143"/>
        <v>0.79777315715339725</v>
      </c>
      <c r="J167" s="18">
        <f t="shared" si="151"/>
        <v>79</v>
      </c>
      <c r="L167" s="18">
        <f t="shared" ref="L167" si="185">+K167/MAX(K$2:K$318)</f>
        <v>0</v>
      </c>
      <c r="O167">
        <v>72</v>
      </c>
      <c r="P167">
        <v>11491.7</v>
      </c>
    </row>
    <row r="168" spans="1:16" x14ac:dyDescent="0.25">
      <c r="A168" s="1">
        <v>43467</v>
      </c>
      <c r="B168" s="16">
        <v>10873</v>
      </c>
      <c r="C168" s="18">
        <f t="shared" si="145"/>
        <v>0.76446600576530976</v>
      </c>
      <c r="D168" s="18">
        <f t="shared" si="146"/>
        <v>79</v>
      </c>
      <c r="E168" s="16">
        <v>12617</v>
      </c>
      <c r="F168" s="18">
        <f t="shared" si="142"/>
        <v>0.8497440732758621</v>
      </c>
      <c r="G168" s="18">
        <f t="shared" si="155"/>
        <v>75</v>
      </c>
      <c r="H168" s="16">
        <v>11769</v>
      </c>
      <c r="I168" s="18">
        <f t="shared" si="143"/>
        <v>0.78938895968877854</v>
      </c>
      <c r="J168" s="18">
        <f t="shared" si="151"/>
        <v>80</v>
      </c>
      <c r="L168" s="18">
        <f t="shared" ref="L168" si="186">+K168/MAX(K$2:K$318)</f>
        <v>0</v>
      </c>
      <c r="O168">
        <v>73</v>
      </c>
      <c r="P168">
        <v>11729.3</v>
      </c>
    </row>
    <row r="169" spans="1:16" x14ac:dyDescent="0.25">
      <c r="A169" s="1">
        <v>43468</v>
      </c>
      <c r="B169" s="16">
        <v>11469</v>
      </c>
      <c r="C169" s="18">
        <f t="shared" si="145"/>
        <v>0.80636996414258599</v>
      </c>
      <c r="D169" s="18">
        <f t="shared" si="146"/>
        <v>80</v>
      </c>
      <c r="E169" s="16">
        <v>12450</v>
      </c>
      <c r="F169" s="18">
        <f t="shared" si="142"/>
        <v>0.83849676724137934</v>
      </c>
      <c r="G169" s="18">
        <f t="shared" si="155"/>
        <v>76</v>
      </c>
      <c r="H169" s="16">
        <v>11255</v>
      </c>
      <c r="I169" s="18">
        <f t="shared" si="143"/>
        <v>0.75491313971426655</v>
      </c>
      <c r="J169" s="18">
        <f t="shared" si="151"/>
        <v>81</v>
      </c>
      <c r="L169" s="18">
        <f t="shared" ref="L169" si="187">+K169/MAX(K$2:K$318)</f>
        <v>0</v>
      </c>
      <c r="O169">
        <v>74</v>
      </c>
      <c r="P169">
        <v>11733.3</v>
      </c>
    </row>
    <row r="170" spans="1:16" x14ac:dyDescent="0.25">
      <c r="A170" s="1">
        <v>43469</v>
      </c>
      <c r="B170" s="16">
        <v>10567</v>
      </c>
      <c r="C170" s="18">
        <f t="shared" si="145"/>
        <v>0.74295155733670815</v>
      </c>
      <c r="D170" s="18">
        <f t="shared" si="146"/>
        <v>81</v>
      </c>
      <c r="E170" s="16">
        <v>12400</v>
      </c>
      <c r="F170" s="18">
        <f t="shared" si="142"/>
        <v>0.83512931034482762</v>
      </c>
      <c r="G170" s="18">
        <f t="shared" si="155"/>
        <v>77</v>
      </c>
      <c r="H170" s="16">
        <v>11342</v>
      </c>
      <c r="I170" s="18">
        <f t="shared" si="143"/>
        <v>0.76074854114964119</v>
      </c>
      <c r="J170" s="18">
        <f t="shared" si="151"/>
        <v>82</v>
      </c>
      <c r="L170" s="18">
        <f t="shared" ref="L170" si="188">+K170/MAX(K$2:K$318)</f>
        <v>0</v>
      </c>
      <c r="O170">
        <v>75</v>
      </c>
      <c r="P170">
        <v>12029.7</v>
      </c>
    </row>
    <row r="171" spans="1:16" x14ac:dyDescent="0.25">
      <c r="A171" s="1">
        <v>43470</v>
      </c>
      <c r="B171" s="16">
        <v>11774</v>
      </c>
      <c r="C171" s="18">
        <f t="shared" si="145"/>
        <v>0.82781410391619203</v>
      </c>
      <c r="D171" s="18">
        <f t="shared" si="146"/>
        <v>82</v>
      </c>
      <c r="E171" s="16">
        <v>12196</v>
      </c>
      <c r="F171" s="18">
        <f t="shared" si="142"/>
        <v>0.82139008620689657</v>
      </c>
      <c r="G171" s="18">
        <f t="shared" si="155"/>
        <v>78</v>
      </c>
      <c r="H171" s="16">
        <v>11575</v>
      </c>
      <c r="I171" s="18">
        <f t="shared" si="143"/>
        <v>0.77637668522369041</v>
      </c>
      <c r="J171" s="18">
        <f t="shared" si="151"/>
        <v>83</v>
      </c>
      <c r="L171" s="18">
        <f t="shared" ref="L171" si="189">+K171/MAX(K$2:K$318)</f>
        <v>0</v>
      </c>
      <c r="O171">
        <v>76</v>
      </c>
      <c r="P171">
        <v>11707</v>
      </c>
    </row>
    <row r="172" spans="1:16" x14ac:dyDescent="0.25">
      <c r="A172" s="1">
        <v>43471</v>
      </c>
      <c r="B172" s="16">
        <v>11318</v>
      </c>
      <c r="C172" s="18">
        <f t="shared" si="145"/>
        <v>0.795753357238276</v>
      </c>
      <c r="D172" s="18">
        <f t="shared" si="146"/>
        <v>83</v>
      </c>
      <c r="E172" s="16">
        <v>12201</v>
      </c>
      <c r="F172" s="18">
        <f t="shared" si="142"/>
        <v>0.82172683189655171</v>
      </c>
      <c r="G172" s="18">
        <f t="shared" si="155"/>
        <v>79</v>
      </c>
      <c r="H172" s="16">
        <v>11234</v>
      </c>
      <c r="I172" s="18">
        <f t="shared" si="143"/>
        <v>0.75350459454021057</v>
      </c>
      <c r="J172" s="18">
        <f t="shared" si="151"/>
        <v>84</v>
      </c>
      <c r="L172" s="18">
        <f t="shared" ref="L172" si="190">+K172/MAX(K$2:K$318)</f>
        <v>0</v>
      </c>
      <c r="O172">
        <v>77</v>
      </c>
      <c r="P172">
        <v>11968</v>
      </c>
    </row>
    <row r="173" spans="1:16" x14ac:dyDescent="0.25">
      <c r="A173" s="1">
        <v>43472</v>
      </c>
      <c r="B173" s="16">
        <v>11148</v>
      </c>
      <c r="C173" s="18">
        <f t="shared" si="145"/>
        <v>0.78380088588905295</v>
      </c>
      <c r="D173" s="18">
        <f t="shared" si="146"/>
        <v>84</v>
      </c>
      <c r="E173" s="16">
        <v>12908</v>
      </c>
      <c r="F173" s="18">
        <f t="shared" si="142"/>
        <v>0.86934267241379315</v>
      </c>
      <c r="G173" s="18">
        <f t="shared" si="155"/>
        <v>80</v>
      </c>
      <c r="H173" s="16">
        <v>11357</v>
      </c>
      <c r="I173" s="18">
        <f t="shared" si="143"/>
        <v>0.76175464484539535</v>
      </c>
      <c r="J173" s="18">
        <f t="shared" si="151"/>
        <v>85</v>
      </c>
      <c r="L173" s="18">
        <f t="shared" ref="L173" si="191">+K173/MAX(K$2:K$318)</f>
        <v>0</v>
      </c>
      <c r="O173">
        <v>78</v>
      </c>
      <c r="P173">
        <v>11987.7</v>
      </c>
    </row>
    <row r="174" spans="1:16" x14ac:dyDescent="0.25">
      <c r="A174" s="1">
        <v>43473</v>
      </c>
      <c r="B174" s="16">
        <v>10854</v>
      </c>
      <c r="C174" s="18">
        <f t="shared" si="145"/>
        <v>0.76313014132039658</v>
      </c>
      <c r="D174" s="18">
        <f t="shared" si="146"/>
        <v>85</v>
      </c>
      <c r="E174" s="16">
        <v>12912</v>
      </c>
      <c r="F174" s="18">
        <f t="shared" si="142"/>
        <v>0.86961206896551724</v>
      </c>
      <c r="G174" s="18">
        <f t="shared" si="155"/>
        <v>81</v>
      </c>
      <c r="H174" s="16">
        <v>11362</v>
      </c>
      <c r="I174" s="18">
        <f t="shared" si="143"/>
        <v>0.76209001274398014</v>
      </c>
      <c r="J174" s="18">
        <f t="shared" si="151"/>
        <v>86</v>
      </c>
      <c r="L174" s="18">
        <f t="shared" ref="L174" si="192">+K174/MAX(K$2:K$318)</f>
        <v>0</v>
      </c>
      <c r="O174">
        <v>79</v>
      </c>
      <c r="P174">
        <v>11656</v>
      </c>
    </row>
    <row r="175" spans="1:16" x14ac:dyDescent="0.25">
      <c r="A175" s="1">
        <v>43474</v>
      </c>
      <c r="B175" s="16">
        <v>11204</v>
      </c>
      <c r="C175" s="18">
        <f t="shared" si="145"/>
        <v>0.78773817056879702</v>
      </c>
      <c r="D175" s="18">
        <f t="shared" si="146"/>
        <v>86</v>
      </c>
      <c r="E175" s="16">
        <v>12501</v>
      </c>
      <c r="F175" s="18">
        <f t="shared" si="142"/>
        <v>0.8419315732758621</v>
      </c>
      <c r="G175" s="18">
        <f t="shared" si="155"/>
        <v>82</v>
      </c>
      <c r="H175" s="16">
        <v>11320</v>
      </c>
      <c r="I175" s="18">
        <f t="shared" si="143"/>
        <v>0.7592729223958683</v>
      </c>
      <c r="J175" s="18">
        <f t="shared" si="151"/>
        <v>87</v>
      </c>
      <c r="L175" s="18">
        <f t="shared" ref="L175" si="193">+K175/MAX(K$2:K$318)</f>
        <v>0</v>
      </c>
      <c r="O175">
        <v>80</v>
      </c>
      <c r="P175">
        <v>12048.7</v>
      </c>
    </row>
    <row r="176" spans="1:16" x14ac:dyDescent="0.25">
      <c r="A176" s="1">
        <v>43475</v>
      </c>
      <c r="B176" s="16">
        <v>10413</v>
      </c>
      <c r="C176" s="18">
        <f t="shared" si="145"/>
        <v>0.73212402446741198</v>
      </c>
      <c r="D176" s="18">
        <f t="shared" si="146"/>
        <v>87</v>
      </c>
      <c r="E176" s="16">
        <v>12491</v>
      </c>
      <c r="F176" s="18">
        <f t="shared" si="142"/>
        <v>0.84125808189655171</v>
      </c>
      <c r="G176" s="18">
        <f t="shared" si="155"/>
        <v>83</v>
      </c>
      <c r="H176" s="16">
        <v>11160</v>
      </c>
      <c r="I176" s="18">
        <f t="shared" si="143"/>
        <v>0.74854114964115637</v>
      </c>
      <c r="J176" s="18">
        <f t="shared" si="151"/>
        <v>88</v>
      </c>
      <c r="L176" s="18">
        <f t="shared" ref="L176" si="194">+K176/MAX(K$2:K$318)</f>
        <v>0</v>
      </c>
      <c r="O176">
        <v>81</v>
      </c>
      <c r="P176">
        <v>11578</v>
      </c>
    </row>
    <row r="177" spans="1:16" x14ac:dyDescent="0.25">
      <c r="A177" s="1">
        <v>43476</v>
      </c>
      <c r="B177" s="16">
        <v>10804</v>
      </c>
      <c r="C177" s="18">
        <f t="shared" si="145"/>
        <v>0.75961470857062507</v>
      </c>
      <c r="D177" s="18">
        <f t="shared" si="146"/>
        <v>88</v>
      </c>
      <c r="E177" s="16">
        <v>12620</v>
      </c>
      <c r="F177" s="18">
        <f t="shared" si="142"/>
        <v>0.84994612068965514</v>
      </c>
      <c r="G177" s="18">
        <f t="shared" si="155"/>
        <v>84</v>
      </c>
      <c r="H177" s="16">
        <v>11810</v>
      </c>
      <c r="I177" s="18">
        <f t="shared" si="143"/>
        <v>0.79213897645717357</v>
      </c>
      <c r="J177" s="18">
        <f t="shared" si="151"/>
        <v>89</v>
      </c>
      <c r="L177" s="18">
        <f t="shared" ref="L177" si="195">+K177/MAX(K$2:K$318)</f>
        <v>0</v>
      </c>
      <c r="O177">
        <v>82</v>
      </c>
      <c r="P177">
        <v>11872.3</v>
      </c>
    </row>
    <row r="178" spans="1:16" x14ac:dyDescent="0.25">
      <c r="A178" s="1">
        <v>43477</v>
      </c>
      <c r="B178" s="16">
        <v>10062</v>
      </c>
      <c r="C178" s="18">
        <f t="shared" si="145"/>
        <v>0.70744568656401607</v>
      </c>
      <c r="D178" s="18">
        <f t="shared" si="146"/>
        <v>89</v>
      </c>
      <c r="E178" s="16">
        <v>12313</v>
      </c>
      <c r="F178" s="18">
        <f t="shared" si="142"/>
        <v>0.82926993534482762</v>
      </c>
      <c r="G178" s="18">
        <f t="shared" si="155"/>
        <v>85</v>
      </c>
      <c r="H178" s="16">
        <v>11915</v>
      </c>
      <c r="I178" s="18">
        <f t="shared" si="143"/>
        <v>0.79918170232745323</v>
      </c>
      <c r="J178" s="18">
        <f t="shared" si="151"/>
        <v>90</v>
      </c>
      <c r="L178" s="18">
        <f t="shared" ref="L178" si="196">+K178/MAX(K$2:K$318)</f>
        <v>0</v>
      </c>
      <c r="O178">
        <v>83</v>
      </c>
      <c r="P178">
        <v>11794.7</v>
      </c>
    </row>
    <row r="179" spans="1:16" x14ac:dyDescent="0.25">
      <c r="A179" s="1">
        <v>43478</v>
      </c>
      <c r="B179" s="16">
        <v>9456</v>
      </c>
      <c r="C179" s="18">
        <f t="shared" si="145"/>
        <v>0.66483864163678552</v>
      </c>
      <c r="D179" s="18">
        <f t="shared" si="146"/>
        <v>90</v>
      </c>
      <c r="E179" s="16">
        <v>12227</v>
      </c>
      <c r="F179" s="18">
        <f t="shared" si="142"/>
        <v>0.82347790948275867</v>
      </c>
      <c r="G179" s="18">
        <f t="shared" si="155"/>
        <v>86</v>
      </c>
      <c r="H179" s="16">
        <v>11530</v>
      </c>
      <c r="I179" s="18">
        <f t="shared" si="143"/>
        <v>0.77335837413642761</v>
      </c>
      <c r="J179" s="18">
        <f t="shared" si="151"/>
        <v>91</v>
      </c>
      <c r="L179" s="18">
        <f t="shared" ref="L179" si="197">+K179/MAX(K$2:K$318)</f>
        <v>0</v>
      </c>
      <c r="O179">
        <v>84</v>
      </c>
      <c r="P179">
        <v>11667.3</v>
      </c>
    </row>
    <row r="180" spans="1:16" x14ac:dyDescent="0.25">
      <c r="A180" s="1">
        <v>43479</v>
      </c>
      <c r="B180" s="16">
        <v>9790</v>
      </c>
      <c r="C180" s="18">
        <f t="shared" si="145"/>
        <v>0.68832173240525907</v>
      </c>
      <c r="D180" s="18">
        <f t="shared" si="146"/>
        <v>91</v>
      </c>
      <c r="E180" s="16">
        <v>11783</v>
      </c>
      <c r="F180" s="18">
        <f t="shared" si="142"/>
        <v>0.79357489224137934</v>
      </c>
      <c r="G180" s="18">
        <f t="shared" si="155"/>
        <v>87</v>
      </c>
      <c r="H180" s="16">
        <v>11431</v>
      </c>
      <c r="I180" s="18">
        <f t="shared" si="143"/>
        <v>0.76671808974444966</v>
      </c>
      <c r="J180" s="18">
        <f t="shared" si="151"/>
        <v>92</v>
      </c>
      <c r="L180" s="18">
        <f t="shared" ref="L180" si="198">+K180/MAX(K$2:K$318)</f>
        <v>0</v>
      </c>
      <c r="O180">
        <v>85</v>
      </c>
      <c r="P180">
        <v>11508</v>
      </c>
    </row>
    <row r="181" spans="1:16" x14ac:dyDescent="0.25">
      <c r="A181" s="1">
        <v>43480</v>
      </c>
      <c r="B181" s="16">
        <v>9752</v>
      </c>
      <c r="C181" s="18">
        <f t="shared" si="145"/>
        <v>0.6856500035154327</v>
      </c>
      <c r="D181" s="18">
        <f t="shared" si="146"/>
        <v>92</v>
      </c>
      <c r="E181" s="16">
        <v>11519</v>
      </c>
      <c r="F181" s="18">
        <f t="shared" si="142"/>
        <v>0.77579471982758619</v>
      </c>
      <c r="G181" s="18">
        <f t="shared" si="155"/>
        <v>88</v>
      </c>
      <c r="H181" s="16">
        <v>10978</v>
      </c>
      <c r="I181" s="18">
        <f t="shared" si="143"/>
        <v>0.73633375813267155</v>
      </c>
      <c r="J181" s="18">
        <f t="shared" si="151"/>
        <v>93</v>
      </c>
      <c r="L181" s="18">
        <f t="shared" ref="L181" si="199">+K181/MAX(K$2:K$318)</f>
        <v>0</v>
      </c>
      <c r="O181">
        <v>86</v>
      </c>
      <c r="P181">
        <v>11597.7</v>
      </c>
    </row>
    <row r="182" spans="1:16" x14ac:dyDescent="0.25">
      <c r="A182" s="1">
        <v>43481</v>
      </c>
      <c r="B182" s="16">
        <v>9759</v>
      </c>
      <c r="C182" s="18">
        <f t="shared" si="145"/>
        <v>0.68614216410040074</v>
      </c>
      <c r="D182" s="18">
        <f t="shared" si="146"/>
        <v>93</v>
      </c>
      <c r="E182" s="16">
        <v>10031</v>
      </c>
      <c r="F182" s="18">
        <f t="shared" si="142"/>
        <v>0.67557920258620685</v>
      </c>
      <c r="G182" s="18">
        <f t="shared" si="155"/>
        <v>89</v>
      </c>
      <c r="H182" s="16">
        <v>10922</v>
      </c>
      <c r="I182" s="18">
        <f t="shared" si="143"/>
        <v>0.73257763766852235</v>
      </c>
      <c r="J182" s="18">
        <f t="shared" si="151"/>
        <v>94</v>
      </c>
      <c r="L182" s="18">
        <f t="shared" ref="L182" si="200">+K182/MAX(K$2:K$318)</f>
        <v>0</v>
      </c>
      <c r="O182">
        <v>87</v>
      </c>
      <c r="P182">
        <v>11172</v>
      </c>
    </row>
    <row r="183" spans="1:16" x14ac:dyDescent="0.25">
      <c r="A183" s="1">
        <v>43482</v>
      </c>
      <c r="B183" s="16">
        <v>10830</v>
      </c>
      <c r="C183" s="18">
        <f t="shared" si="145"/>
        <v>0.76144273360050618</v>
      </c>
      <c r="D183" s="18">
        <f t="shared" si="146"/>
        <v>94</v>
      </c>
      <c r="E183" s="16">
        <v>11633</v>
      </c>
      <c r="F183" s="18">
        <f t="shared" si="142"/>
        <v>0.78347252155172409</v>
      </c>
      <c r="G183" s="18">
        <f t="shared" si="155"/>
        <v>90</v>
      </c>
      <c r="H183" s="16">
        <v>10997</v>
      </c>
      <c r="I183" s="18">
        <f t="shared" si="143"/>
        <v>0.73760815614729358</v>
      </c>
      <c r="J183" s="18">
        <f t="shared" si="151"/>
        <v>95</v>
      </c>
      <c r="L183" s="18">
        <f t="shared" ref="L183" si="201">+K183/MAX(K$2:K$318)</f>
        <v>0</v>
      </c>
      <c r="O183">
        <v>88</v>
      </c>
      <c r="P183">
        <v>11161</v>
      </c>
    </row>
    <row r="184" spans="1:16" x14ac:dyDescent="0.25">
      <c r="A184" s="1">
        <v>43483</v>
      </c>
      <c r="B184" s="16">
        <v>10588</v>
      </c>
      <c r="C184" s="18">
        <f t="shared" si="145"/>
        <v>0.74442803909161215</v>
      </c>
      <c r="D184" s="18">
        <f t="shared" si="146"/>
        <v>95</v>
      </c>
      <c r="E184" s="16">
        <v>10999</v>
      </c>
      <c r="F184" s="18">
        <f t="shared" si="142"/>
        <v>0.74077316810344829</v>
      </c>
      <c r="G184" s="18">
        <f t="shared" si="155"/>
        <v>91</v>
      </c>
      <c r="H184" s="16">
        <v>11321</v>
      </c>
      <c r="I184" s="18">
        <f t="shared" si="143"/>
        <v>0.75933999597558521</v>
      </c>
      <c r="J184" s="18">
        <f t="shared" si="151"/>
        <v>96</v>
      </c>
      <c r="L184" s="18">
        <f t="shared" ref="L184" si="202">+K184/MAX(K$2:K$318)</f>
        <v>0</v>
      </c>
      <c r="O184">
        <v>89</v>
      </c>
      <c r="P184">
        <v>10634.3</v>
      </c>
    </row>
    <row r="185" spans="1:16" x14ac:dyDescent="0.25">
      <c r="A185" s="1">
        <v>43484</v>
      </c>
      <c r="B185" s="16">
        <v>10513</v>
      </c>
      <c r="C185" s="18">
        <f t="shared" si="145"/>
        <v>0.73915488996695489</v>
      </c>
      <c r="D185" s="18">
        <f t="shared" si="146"/>
        <v>96</v>
      </c>
      <c r="E185" s="16">
        <v>11228</v>
      </c>
      <c r="F185" s="18">
        <f t="shared" si="142"/>
        <v>0.75619612068965514</v>
      </c>
      <c r="G185" s="18">
        <f t="shared" si="155"/>
        <v>92</v>
      </c>
      <c r="H185" s="16">
        <v>11632</v>
      </c>
      <c r="I185" s="18">
        <f t="shared" si="143"/>
        <v>0.78019987926755652</v>
      </c>
      <c r="J185" s="18">
        <f t="shared" si="151"/>
        <v>97</v>
      </c>
      <c r="L185" s="18">
        <f t="shared" ref="L185" si="203">+K185/MAX(K$2:K$318)</f>
        <v>0</v>
      </c>
      <c r="O185">
        <v>90</v>
      </c>
      <c r="P185">
        <v>11467</v>
      </c>
    </row>
    <row r="186" spans="1:16" x14ac:dyDescent="0.25">
      <c r="A186" s="1">
        <v>43485</v>
      </c>
      <c r="B186" s="16">
        <v>10280</v>
      </c>
      <c r="C186" s="18">
        <f t="shared" si="145"/>
        <v>0.72277297335301971</v>
      </c>
      <c r="D186" s="18">
        <f t="shared" si="146"/>
        <v>97</v>
      </c>
      <c r="E186" s="16">
        <v>10857</v>
      </c>
      <c r="F186" s="18">
        <f t="shared" si="142"/>
        <v>0.73120959051724133</v>
      </c>
      <c r="G186" s="18">
        <f t="shared" si="155"/>
        <v>93</v>
      </c>
      <c r="H186" s="16">
        <v>11414</v>
      </c>
      <c r="I186" s="18">
        <f t="shared" si="143"/>
        <v>0.76557783888926156</v>
      </c>
      <c r="J186" s="18">
        <f t="shared" si="151"/>
        <v>98</v>
      </c>
      <c r="L186" s="18">
        <f t="shared" ref="L186" si="204">+K186/MAX(K$2:K$318)</f>
        <v>0</v>
      </c>
      <c r="O186">
        <v>91</v>
      </c>
      <c r="P186">
        <v>10773</v>
      </c>
    </row>
    <row r="187" spans="1:16" x14ac:dyDescent="0.25">
      <c r="A187" s="1">
        <v>43486</v>
      </c>
      <c r="B187" s="16">
        <v>10184</v>
      </c>
      <c r="C187" s="18">
        <f t="shared" si="145"/>
        <v>0.71602334247345845</v>
      </c>
      <c r="D187" s="18">
        <f t="shared" si="146"/>
        <v>98</v>
      </c>
      <c r="E187" s="16">
        <v>10602</v>
      </c>
      <c r="F187" s="18">
        <f t="shared" si="142"/>
        <v>0.71403556034482762</v>
      </c>
      <c r="G187" s="18">
        <f t="shared" si="155"/>
        <v>94</v>
      </c>
      <c r="H187" s="16">
        <v>11447</v>
      </c>
      <c r="I187" s="18">
        <f t="shared" si="143"/>
        <v>0.76779126701992084</v>
      </c>
      <c r="J187" s="18">
        <f t="shared" si="151"/>
        <v>99</v>
      </c>
      <c r="L187" s="18">
        <f t="shared" ref="L187" si="205">+K187/MAX(K$2:K$318)</f>
        <v>0</v>
      </c>
      <c r="O187">
        <v>92</v>
      </c>
      <c r="P187">
        <v>10803.7</v>
      </c>
    </row>
    <row r="188" spans="1:16" x14ac:dyDescent="0.25">
      <c r="A188" s="1">
        <v>43487</v>
      </c>
      <c r="B188" s="16">
        <v>10227</v>
      </c>
      <c r="C188" s="18">
        <f t="shared" si="145"/>
        <v>0.71904661463826192</v>
      </c>
      <c r="D188" s="18">
        <f t="shared" si="146"/>
        <v>99</v>
      </c>
      <c r="E188" s="16">
        <v>10683</v>
      </c>
      <c r="F188" s="18">
        <f t="shared" si="142"/>
        <v>0.71949084051724133</v>
      </c>
      <c r="G188" s="18">
        <f t="shared" si="155"/>
        <v>95</v>
      </c>
      <c r="H188" s="16">
        <v>11361</v>
      </c>
      <c r="I188" s="18">
        <f t="shared" si="143"/>
        <v>0.76202293916426322</v>
      </c>
      <c r="J188" s="18">
        <f t="shared" si="151"/>
        <v>100</v>
      </c>
      <c r="L188" s="18">
        <f t="shared" ref="L188" si="206">+K188/MAX(K$2:K$318)</f>
        <v>0</v>
      </c>
      <c r="O188">
        <v>93</v>
      </c>
      <c r="P188">
        <v>10531.3</v>
      </c>
    </row>
    <row r="189" spans="1:16" x14ac:dyDescent="0.25">
      <c r="A189" s="1">
        <v>43488</v>
      </c>
      <c r="B189" s="16">
        <v>10240</v>
      </c>
      <c r="C189" s="18">
        <f t="shared" si="145"/>
        <v>0.71996062715320253</v>
      </c>
      <c r="D189" s="18">
        <f t="shared" si="146"/>
        <v>100</v>
      </c>
      <c r="E189" s="16">
        <v>10298</v>
      </c>
      <c r="F189" s="18">
        <f t="shared" si="142"/>
        <v>0.69356142241379315</v>
      </c>
      <c r="G189" s="18">
        <f t="shared" si="155"/>
        <v>96</v>
      </c>
      <c r="H189" s="16">
        <v>11521</v>
      </c>
      <c r="I189" s="18">
        <f t="shared" si="143"/>
        <v>0.77275471191897516</v>
      </c>
      <c r="J189" s="18">
        <f t="shared" si="151"/>
        <v>101</v>
      </c>
      <c r="L189" s="18">
        <f t="shared" ref="L189" si="207">+K189/MAX(K$2:K$318)</f>
        <v>0</v>
      </c>
      <c r="O189">
        <v>94</v>
      </c>
      <c r="P189">
        <v>10784.7</v>
      </c>
    </row>
    <row r="190" spans="1:16" x14ac:dyDescent="0.25">
      <c r="A190" s="1">
        <v>43489</v>
      </c>
      <c r="B190" s="16">
        <v>10678</v>
      </c>
      <c r="C190" s="18">
        <f t="shared" si="145"/>
        <v>0.75075581804120084</v>
      </c>
      <c r="D190" s="18">
        <f t="shared" si="146"/>
        <v>101</v>
      </c>
      <c r="E190" s="16">
        <v>10027</v>
      </c>
      <c r="F190" s="18">
        <f t="shared" si="142"/>
        <v>0.67530980603448276</v>
      </c>
      <c r="G190" s="18">
        <f t="shared" si="155"/>
        <v>97</v>
      </c>
      <c r="H190" s="16">
        <v>11504</v>
      </c>
      <c r="I190" s="18">
        <f t="shared" si="143"/>
        <v>0.77161446106378695</v>
      </c>
      <c r="J190" s="18">
        <f t="shared" si="151"/>
        <v>102</v>
      </c>
      <c r="L190" s="18">
        <f t="shared" ref="L190" si="208">+K190/MAX(K$2:K$318)</f>
        <v>0</v>
      </c>
      <c r="O190">
        <v>95</v>
      </c>
      <c r="P190">
        <v>10756</v>
      </c>
    </row>
    <row r="191" spans="1:16" x14ac:dyDescent="0.25">
      <c r="A191" s="1">
        <v>43490</v>
      </c>
      <c r="B191" s="16">
        <v>10317</v>
      </c>
      <c r="C191" s="18">
        <f t="shared" si="145"/>
        <v>0.72537439358785072</v>
      </c>
      <c r="D191" s="18">
        <f t="shared" si="146"/>
        <v>102</v>
      </c>
      <c r="E191" s="16">
        <v>10088</v>
      </c>
      <c r="F191" s="18">
        <f t="shared" si="142"/>
        <v>0.67941810344827591</v>
      </c>
      <c r="G191" s="18">
        <f t="shared" si="155"/>
        <v>98</v>
      </c>
      <c r="H191" s="16">
        <v>11377</v>
      </c>
      <c r="I191" s="18">
        <f t="shared" si="143"/>
        <v>0.76309611643973441</v>
      </c>
      <c r="J191" s="18">
        <f t="shared" si="151"/>
        <v>103</v>
      </c>
      <c r="L191" s="18">
        <f t="shared" ref="L191" si="209">+K191/MAX(K$2:K$318)</f>
        <v>0</v>
      </c>
      <c r="O191">
        <v>96</v>
      </c>
      <c r="P191">
        <v>10710.7</v>
      </c>
    </row>
    <row r="192" spans="1:16" x14ac:dyDescent="0.25">
      <c r="A192" s="1">
        <v>43491</v>
      </c>
      <c r="B192" s="16">
        <v>9599</v>
      </c>
      <c r="C192" s="18">
        <f t="shared" si="145"/>
        <v>0.67489277930113201</v>
      </c>
      <c r="D192" s="18">
        <f t="shared" si="146"/>
        <v>103</v>
      </c>
      <c r="E192" s="16">
        <v>9654</v>
      </c>
      <c r="F192" s="18">
        <f t="shared" si="142"/>
        <v>0.65018857758620685</v>
      </c>
      <c r="G192" s="18">
        <f t="shared" si="155"/>
        <v>99</v>
      </c>
      <c r="H192" s="16">
        <v>11056</v>
      </c>
      <c r="I192" s="18">
        <f t="shared" si="143"/>
        <v>0.74156549735059363</v>
      </c>
      <c r="J192" s="18">
        <f t="shared" si="151"/>
        <v>104</v>
      </c>
      <c r="L192" s="18">
        <f t="shared" ref="L192" si="210">+K192/MAX(K$2:K$318)</f>
        <v>0</v>
      </c>
      <c r="O192">
        <v>97</v>
      </c>
      <c r="P192">
        <v>10646.3</v>
      </c>
    </row>
    <row r="193" spans="1:16" x14ac:dyDescent="0.25">
      <c r="A193" s="1">
        <v>43492</v>
      </c>
      <c r="B193" s="16">
        <v>9692</v>
      </c>
      <c r="C193" s="18">
        <f t="shared" si="145"/>
        <v>0.68143148421570698</v>
      </c>
      <c r="D193" s="18">
        <f t="shared" si="146"/>
        <v>104</v>
      </c>
      <c r="E193" s="16">
        <v>10008</v>
      </c>
      <c r="F193" s="18">
        <f t="shared" si="142"/>
        <v>0.67403017241379315</v>
      </c>
      <c r="G193" s="18">
        <f t="shared" si="155"/>
        <v>100</v>
      </c>
      <c r="H193" s="16">
        <v>10896</v>
      </c>
      <c r="I193" s="18">
        <f t="shared" si="143"/>
        <v>0.7308337245958817</v>
      </c>
      <c r="J193" s="18">
        <f t="shared" si="151"/>
        <v>105</v>
      </c>
      <c r="L193" s="18">
        <f t="shared" ref="L193" si="211">+K193/MAX(K$2:K$318)</f>
        <v>0</v>
      </c>
      <c r="O193">
        <v>98</v>
      </c>
      <c r="P193">
        <v>10562</v>
      </c>
    </row>
    <row r="194" spans="1:16" x14ac:dyDescent="0.25">
      <c r="A194" s="1">
        <v>43493</v>
      </c>
      <c r="B194" s="16">
        <v>9652</v>
      </c>
      <c r="C194" s="18">
        <f t="shared" si="145"/>
        <v>0.6786191380158898</v>
      </c>
      <c r="D194" s="18">
        <f t="shared" si="146"/>
        <v>105</v>
      </c>
      <c r="E194" s="16">
        <v>9707</v>
      </c>
      <c r="F194" s="18">
        <f t="shared" ref="F194:F257" si="212">+E194/MAX(E$2:E$318)</f>
        <v>0.65375808189655171</v>
      </c>
      <c r="G194" s="18">
        <f t="shared" si="155"/>
        <v>101</v>
      </c>
      <c r="H194" s="16">
        <v>10234</v>
      </c>
      <c r="I194" s="18">
        <f t="shared" ref="I194:I257" si="213">+H194/MAX(H$2:H$318)</f>
        <v>0.68643101482326108</v>
      </c>
      <c r="J194" s="18">
        <f t="shared" si="151"/>
        <v>106</v>
      </c>
      <c r="L194" s="18">
        <f t="shared" ref="L194" si="214">+K194/MAX(K$2:K$318)</f>
        <v>0</v>
      </c>
      <c r="O194">
        <v>99</v>
      </c>
      <c r="P194">
        <v>10442.700000000001</v>
      </c>
    </row>
    <row r="195" spans="1:16" x14ac:dyDescent="0.25">
      <c r="A195" s="1">
        <v>43494</v>
      </c>
      <c r="B195" s="16">
        <v>9381</v>
      </c>
      <c r="C195" s="18">
        <f t="shared" ref="C195:C258" si="215">+B195/MAX(B$2:B$318)</f>
        <v>0.65956549251212826</v>
      </c>
      <c r="D195" s="18">
        <f t="shared" ref="D195:D258" si="216">+A195-$A$89</f>
        <v>106</v>
      </c>
      <c r="E195" s="16">
        <v>9573</v>
      </c>
      <c r="F195" s="18">
        <f t="shared" si="212"/>
        <v>0.64473329741379315</v>
      </c>
      <c r="G195" s="18">
        <f t="shared" si="155"/>
        <v>102</v>
      </c>
      <c r="H195" s="16">
        <v>10330</v>
      </c>
      <c r="I195" s="18">
        <f t="shared" si="213"/>
        <v>0.69287007847608828</v>
      </c>
      <c r="J195" s="18">
        <f t="shared" si="151"/>
        <v>107</v>
      </c>
      <c r="L195" s="18">
        <f t="shared" ref="L195" si="217">+K195/MAX(K$2:K$318)</f>
        <v>0</v>
      </c>
      <c r="O195">
        <v>100</v>
      </c>
      <c r="P195">
        <v>10536.3</v>
      </c>
    </row>
    <row r="196" spans="1:16" x14ac:dyDescent="0.25">
      <c r="A196" s="1">
        <v>43495</v>
      </c>
      <c r="B196" s="16">
        <v>9886</v>
      </c>
      <c r="C196" s="18">
        <f t="shared" si="215"/>
        <v>0.69507136328482033</v>
      </c>
      <c r="D196" s="18">
        <f t="shared" si="216"/>
        <v>107</v>
      </c>
      <c r="E196" s="16">
        <v>9572</v>
      </c>
      <c r="F196" s="18">
        <f t="shared" si="212"/>
        <v>0.6446659482758621</v>
      </c>
      <c r="G196" s="18">
        <f t="shared" si="155"/>
        <v>103</v>
      </c>
      <c r="H196" s="16">
        <v>9987</v>
      </c>
      <c r="I196" s="18">
        <f t="shared" si="213"/>
        <v>0.66986384063317461</v>
      </c>
      <c r="J196" s="18">
        <f t="shared" si="151"/>
        <v>108</v>
      </c>
      <c r="L196" s="18">
        <f t="shared" ref="L196" si="218">+K196/MAX(K$2:K$318)</f>
        <v>0</v>
      </c>
      <c r="O196">
        <v>101</v>
      </c>
      <c r="P196">
        <v>10635.3</v>
      </c>
    </row>
    <row r="197" spans="1:16" x14ac:dyDescent="0.25">
      <c r="A197" s="1">
        <v>43496</v>
      </c>
      <c r="B197" s="16">
        <v>9912</v>
      </c>
      <c r="C197" s="18">
        <f t="shared" si="215"/>
        <v>0.69689938831470155</v>
      </c>
      <c r="D197" s="18">
        <f t="shared" si="216"/>
        <v>108</v>
      </c>
      <c r="E197" s="16">
        <v>9676</v>
      </c>
      <c r="F197" s="18">
        <f t="shared" si="212"/>
        <v>0.65167025862068961</v>
      </c>
      <c r="G197" s="18">
        <f t="shared" si="155"/>
        <v>104</v>
      </c>
      <c r="H197" s="16">
        <v>10079</v>
      </c>
      <c r="I197" s="18">
        <f t="shared" si="213"/>
        <v>0.67603460996713394</v>
      </c>
      <c r="J197" s="18">
        <f t="shared" si="151"/>
        <v>109</v>
      </c>
      <c r="L197" s="18">
        <f t="shared" ref="L197" si="219">+K197/MAX(K$2:K$318)</f>
        <v>0</v>
      </c>
      <c r="O197">
        <v>102</v>
      </c>
      <c r="P197">
        <v>10464.700000000001</v>
      </c>
    </row>
    <row r="198" spans="1:16" x14ac:dyDescent="0.25">
      <c r="A198" s="1">
        <v>43497</v>
      </c>
      <c r="B198" s="16">
        <v>10593</v>
      </c>
      <c r="C198" s="18">
        <f t="shared" si="215"/>
        <v>0.74477958236658937</v>
      </c>
      <c r="D198" s="18">
        <f t="shared" si="216"/>
        <v>109</v>
      </c>
      <c r="E198" s="16">
        <v>9309</v>
      </c>
      <c r="F198" s="18">
        <f t="shared" si="212"/>
        <v>0.626953125</v>
      </c>
      <c r="G198" s="18">
        <f t="shared" si="155"/>
        <v>105</v>
      </c>
      <c r="H198" s="16">
        <v>10340</v>
      </c>
      <c r="I198" s="18">
        <f t="shared" si="213"/>
        <v>0.69354081427325776</v>
      </c>
      <c r="J198" s="18">
        <f t="shared" si="151"/>
        <v>110</v>
      </c>
      <c r="L198" s="18">
        <f t="shared" ref="L198" si="220">+K198/MAX(K$2:K$318)</f>
        <v>0</v>
      </c>
      <c r="O198">
        <v>103</v>
      </c>
      <c r="P198">
        <v>10182.700000000001</v>
      </c>
    </row>
    <row r="199" spans="1:16" x14ac:dyDescent="0.25">
      <c r="A199" s="1">
        <v>43498</v>
      </c>
      <c r="B199" s="16">
        <v>9917</v>
      </c>
      <c r="C199" s="18">
        <f t="shared" si="215"/>
        <v>0.69725093158967866</v>
      </c>
      <c r="D199" s="18">
        <f t="shared" si="216"/>
        <v>110</v>
      </c>
      <c r="E199" s="16">
        <v>9314</v>
      </c>
      <c r="F199" s="18">
        <f t="shared" si="212"/>
        <v>0.62728987068965514</v>
      </c>
      <c r="G199" s="18">
        <f t="shared" si="155"/>
        <v>106</v>
      </c>
      <c r="H199" s="16">
        <v>10227</v>
      </c>
      <c r="I199" s="18">
        <f t="shared" si="213"/>
        <v>0.68596149976524246</v>
      </c>
      <c r="J199" s="18">
        <f t="shared" ref="J199:J262" si="221">+A199-$A$88</f>
        <v>111</v>
      </c>
      <c r="L199" s="18">
        <f t="shared" ref="L199" si="222">+K199/MAX(K$2:K$318)</f>
        <v>0</v>
      </c>
      <c r="O199">
        <v>104</v>
      </c>
      <c r="P199">
        <v>10141.299999999999</v>
      </c>
    </row>
    <row r="200" spans="1:16" x14ac:dyDescent="0.25">
      <c r="A200" s="1">
        <v>43499</v>
      </c>
      <c r="B200" s="16">
        <v>9494</v>
      </c>
      <c r="C200" s="18">
        <f t="shared" si="215"/>
        <v>0.66751037052661177</v>
      </c>
      <c r="D200" s="18">
        <f t="shared" si="216"/>
        <v>111</v>
      </c>
      <c r="E200" s="16">
        <v>9388</v>
      </c>
      <c r="F200" s="18">
        <f t="shared" si="212"/>
        <v>0.63227370689655171</v>
      </c>
      <c r="G200" s="18">
        <f t="shared" si="155"/>
        <v>107</v>
      </c>
      <c r="H200" s="16">
        <v>10323</v>
      </c>
      <c r="I200" s="18">
        <f t="shared" si="213"/>
        <v>0.69240056341806966</v>
      </c>
      <c r="J200" s="18">
        <f t="shared" si="221"/>
        <v>112</v>
      </c>
      <c r="L200" s="18">
        <f t="shared" ref="L200" si="223">+K200/MAX(K$2:K$318)</f>
        <v>0</v>
      </c>
      <c r="O200">
        <v>105</v>
      </c>
      <c r="P200">
        <v>9952.2999999999993</v>
      </c>
    </row>
    <row r="201" spans="1:16" x14ac:dyDescent="0.25">
      <c r="A201" s="1">
        <v>43500</v>
      </c>
      <c r="B201" s="16">
        <v>9738</v>
      </c>
      <c r="C201" s="18">
        <f t="shared" si="215"/>
        <v>0.68466568234549674</v>
      </c>
      <c r="D201" s="18">
        <f t="shared" si="216"/>
        <v>112</v>
      </c>
      <c r="E201" s="16">
        <v>9265</v>
      </c>
      <c r="F201" s="18">
        <f t="shared" si="212"/>
        <v>0.62398976293103448</v>
      </c>
      <c r="G201" s="18">
        <f t="shared" si="155"/>
        <v>108</v>
      </c>
      <c r="H201" s="16">
        <v>10086</v>
      </c>
      <c r="I201" s="18">
        <f t="shared" si="213"/>
        <v>0.67650412502515256</v>
      </c>
      <c r="J201" s="18">
        <f t="shared" si="221"/>
        <v>113</v>
      </c>
      <c r="L201" s="18">
        <f t="shared" ref="L201" si="224">+K201/MAX(K$2:K$318)</f>
        <v>0</v>
      </c>
      <c r="O201">
        <v>106</v>
      </c>
      <c r="P201">
        <v>9643</v>
      </c>
    </row>
    <row r="202" spans="1:16" x14ac:dyDescent="0.25">
      <c r="A202" s="1">
        <v>43501</v>
      </c>
      <c r="B202" s="16">
        <v>9553</v>
      </c>
      <c r="C202" s="18">
        <f t="shared" si="215"/>
        <v>0.67165858117134214</v>
      </c>
      <c r="D202" s="18">
        <f t="shared" si="216"/>
        <v>113</v>
      </c>
      <c r="E202" s="16">
        <v>9593</v>
      </c>
      <c r="F202" s="18">
        <f t="shared" si="212"/>
        <v>0.64608028017241381</v>
      </c>
      <c r="G202" s="18">
        <f t="shared" ref="G202:G265" si="225">+A202-$A$93</f>
        <v>109</v>
      </c>
      <c r="H202" s="16">
        <v>9512</v>
      </c>
      <c r="I202" s="18">
        <f t="shared" si="213"/>
        <v>0.63800389026762361</v>
      </c>
      <c r="J202" s="18">
        <f t="shared" si="221"/>
        <v>114</v>
      </c>
      <c r="L202" s="18">
        <f t="shared" ref="L202" si="226">+K202/MAX(K$2:K$318)</f>
        <v>0</v>
      </c>
      <c r="O202">
        <v>107</v>
      </c>
      <c r="P202">
        <v>9868</v>
      </c>
    </row>
    <row r="203" spans="1:16" x14ac:dyDescent="0.25">
      <c r="A203" s="1">
        <v>43502</v>
      </c>
      <c r="B203" s="16">
        <v>9493</v>
      </c>
      <c r="C203" s="18">
        <f t="shared" si="215"/>
        <v>0.66744006187161642</v>
      </c>
      <c r="D203" s="18">
        <f t="shared" si="216"/>
        <v>114</v>
      </c>
      <c r="E203" s="16">
        <v>9062</v>
      </c>
      <c r="F203" s="18">
        <f t="shared" si="212"/>
        <v>0.61031788793103448</v>
      </c>
      <c r="G203" s="18">
        <f t="shared" si="225"/>
        <v>110</v>
      </c>
      <c r="H203" s="16">
        <v>9747</v>
      </c>
      <c r="I203" s="18">
        <f t="shared" si="213"/>
        <v>0.65376618150110677</v>
      </c>
      <c r="J203" s="18">
        <f t="shared" si="221"/>
        <v>115</v>
      </c>
      <c r="L203" s="18">
        <f t="shared" ref="L203" si="227">+K203/MAX(K$2:K$318)</f>
        <v>0</v>
      </c>
      <c r="O203">
        <v>108</v>
      </c>
      <c r="P203">
        <v>9721.2999999999993</v>
      </c>
    </row>
    <row r="204" spans="1:16" x14ac:dyDescent="0.25">
      <c r="A204" s="1">
        <v>43503</v>
      </c>
      <c r="B204" s="16">
        <v>9536</v>
      </c>
      <c r="C204" s="18">
        <f t="shared" si="215"/>
        <v>0.67046333403641989</v>
      </c>
      <c r="D204" s="18">
        <f t="shared" si="216"/>
        <v>115</v>
      </c>
      <c r="E204" s="16">
        <v>8996</v>
      </c>
      <c r="F204" s="18">
        <f t="shared" si="212"/>
        <v>0.60587284482758619</v>
      </c>
      <c r="G204" s="18">
        <f t="shared" si="225"/>
        <v>111</v>
      </c>
      <c r="H204" s="16">
        <v>10009</v>
      </c>
      <c r="I204" s="18">
        <f t="shared" si="213"/>
        <v>0.6713394593869475</v>
      </c>
      <c r="J204" s="18">
        <f t="shared" si="221"/>
        <v>116</v>
      </c>
      <c r="L204" s="18">
        <f t="shared" ref="L204" si="228">+K204/MAX(K$2:K$318)</f>
        <v>0</v>
      </c>
      <c r="O204">
        <v>109</v>
      </c>
      <c r="P204">
        <v>10088.299999999999</v>
      </c>
    </row>
    <row r="205" spans="1:16" x14ac:dyDescent="0.25">
      <c r="A205" s="1">
        <v>43504</v>
      </c>
      <c r="B205" s="16">
        <v>9464</v>
      </c>
      <c r="C205" s="18">
        <f t="shared" si="215"/>
        <v>0.66540111087674891</v>
      </c>
      <c r="D205" s="18">
        <f t="shared" si="216"/>
        <v>116</v>
      </c>
      <c r="E205" s="16">
        <v>8776</v>
      </c>
      <c r="F205" s="18">
        <f t="shared" si="212"/>
        <v>0.59105603448275867</v>
      </c>
      <c r="G205" s="18">
        <f t="shared" si="225"/>
        <v>112</v>
      </c>
      <c r="H205" s="16">
        <v>9865</v>
      </c>
      <c r="I205" s="18">
        <f t="shared" si="213"/>
        <v>0.66168086390770675</v>
      </c>
      <c r="J205" s="18">
        <f t="shared" si="221"/>
        <v>117</v>
      </c>
      <c r="L205" s="18">
        <f t="shared" ref="L205" si="229">+K205/MAX(K$2:K$318)</f>
        <v>0</v>
      </c>
      <c r="O205">
        <v>110</v>
      </c>
      <c r="P205">
        <v>9773</v>
      </c>
    </row>
    <row r="206" spans="1:16" x14ac:dyDescent="0.25">
      <c r="A206" s="1">
        <v>43505</v>
      </c>
      <c r="B206" s="16">
        <v>9116</v>
      </c>
      <c r="C206" s="18">
        <f t="shared" si="215"/>
        <v>0.64093369893833929</v>
      </c>
      <c r="D206" s="18">
        <f t="shared" si="216"/>
        <v>117</v>
      </c>
      <c r="E206" s="16">
        <v>9031</v>
      </c>
      <c r="F206" s="18">
        <f t="shared" si="212"/>
        <v>0.60823006465517238</v>
      </c>
      <c r="G206" s="18">
        <f t="shared" si="225"/>
        <v>113</v>
      </c>
      <c r="H206" s="16">
        <v>9847</v>
      </c>
      <c r="I206" s="18">
        <f t="shared" si="213"/>
        <v>0.66047353947280163</v>
      </c>
      <c r="J206" s="18">
        <f t="shared" si="221"/>
        <v>118</v>
      </c>
      <c r="L206" s="18">
        <f t="shared" ref="L206" si="230">+K206/MAX(K$2:K$318)</f>
        <v>0</v>
      </c>
      <c r="O206">
        <v>111</v>
      </c>
      <c r="P206">
        <v>9572.2999999999993</v>
      </c>
    </row>
    <row r="207" spans="1:16" x14ac:dyDescent="0.25">
      <c r="A207" s="1">
        <v>43506</v>
      </c>
      <c r="B207" s="16">
        <v>9567</v>
      </c>
      <c r="C207" s="18">
        <f t="shared" si="215"/>
        <v>0.67264290234127821</v>
      </c>
      <c r="D207" s="18">
        <f t="shared" si="216"/>
        <v>118</v>
      </c>
      <c r="E207" s="16">
        <v>8301</v>
      </c>
      <c r="F207" s="18">
        <f t="shared" si="212"/>
        <v>0.55906519396551724</v>
      </c>
      <c r="G207" s="18">
        <f t="shared" si="225"/>
        <v>114</v>
      </c>
      <c r="H207" s="16">
        <v>10044</v>
      </c>
      <c r="I207" s="18">
        <f t="shared" si="213"/>
        <v>0.67368703467704072</v>
      </c>
      <c r="J207" s="18">
        <f t="shared" si="221"/>
        <v>119</v>
      </c>
      <c r="L207" s="18">
        <f t="shared" ref="L207" si="231">+K207/MAX(K$2:K$318)</f>
        <v>0</v>
      </c>
      <c r="O207">
        <v>112</v>
      </c>
      <c r="P207">
        <v>9612.2999999999993</v>
      </c>
    </row>
    <row r="208" spans="1:16" x14ac:dyDescent="0.25">
      <c r="A208" s="1">
        <v>43507</v>
      </c>
      <c r="B208" s="16">
        <v>9277</v>
      </c>
      <c r="C208" s="18">
        <f t="shared" si="215"/>
        <v>0.65225339239260349</v>
      </c>
      <c r="D208" s="18">
        <f t="shared" si="216"/>
        <v>119</v>
      </c>
      <c r="E208" s="16">
        <v>8058</v>
      </c>
      <c r="F208" s="18">
        <f t="shared" si="212"/>
        <v>0.54269935344827591</v>
      </c>
      <c r="G208" s="18">
        <f t="shared" si="225"/>
        <v>115</v>
      </c>
      <c r="H208" s="16">
        <v>9877</v>
      </c>
      <c r="I208" s="18">
        <f t="shared" si="213"/>
        <v>0.66248574686431017</v>
      </c>
      <c r="J208" s="18">
        <f t="shared" si="221"/>
        <v>120</v>
      </c>
      <c r="L208" s="18">
        <f t="shared" ref="L208" si="232">+K208/MAX(K$2:K$318)</f>
        <v>0</v>
      </c>
      <c r="O208">
        <v>113</v>
      </c>
      <c r="P208">
        <v>9556.7000000000007</v>
      </c>
    </row>
    <row r="209" spans="1:16" x14ac:dyDescent="0.25">
      <c r="A209" s="1">
        <v>43508</v>
      </c>
      <c r="B209" s="16">
        <v>9564</v>
      </c>
      <c r="C209" s="18">
        <f t="shared" si="215"/>
        <v>0.67243197637629193</v>
      </c>
      <c r="D209" s="18">
        <f t="shared" si="216"/>
        <v>120</v>
      </c>
      <c r="E209" s="16">
        <v>8287</v>
      </c>
      <c r="F209" s="18">
        <f t="shared" si="212"/>
        <v>0.55812230603448276</v>
      </c>
      <c r="G209" s="18">
        <f t="shared" si="225"/>
        <v>116</v>
      </c>
      <c r="H209" s="16">
        <v>9922</v>
      </c>
      <c r="I209" s="18">
        <f t="shared" si="213"/>
        <v>0.66550405795157286</v>
      </c>
      <c r="J209" s="18">
        <f t="shared" si="221"/>
        <v>121</v>
      </c>
      <c r="L209" s="18">
        <f t="shared" ref="L209" si="233">+K209/MAX(K$2:K$318)</f>
        <v>0</v>
      </c>
      <c r="O209">
        <v>114</v>
      </c>
      <c r="P209">
        <v>9102</v>
      </c>
    </row>
    <row r="210" spans="1:16" x14ac:dyDescent="0.25">
      <c r="A210" s="1">
        <v>43509</v>
      </c>
      <c r="B210" s="16">
        <v>9367</v>
      </c>
      <c r="C210" s="18">
        <f t="shared" si="215"/>
        <v>0.65858117134219218</v>
      </c>
      <c r="D210" s="18">
        <f t="shared" si="216"/>
        <v>121</v>
      </c>
      <c r="E210" s="16">
        <v>8489</v>
      </c>
      <c r="F210" s="18">
        <f t="shared" si="212"/>
        <v>0.57172683189655171</v>
      </c>
      <c r="G210" s="18">
        <f t="shared" si="225"/>
        <v>117</v>
      </c>
      <c r="H210" s="16">
        <v>9680</v>
      </c>
      <c r="I210" s="18">
        <f t="shared" si="213"/>
        <v>0.64927225166007108</v>
      </c>
      <c r="J210" s="18">
        <f t="shared" si="221"/>
        <v>122</v>
      </c>
      <c r="L210" s="18">
        <f t="shared" ref="L210" si="234">+K210/MAX(K$2:K$318)</f>
        <v>0</v>
      </c>
      <c r="O210">
        <v>115</v>
      </c>
      <c r="P210">
        <v>9113.7000000000007</v>
      </c>
    </row>
    <row r="211" spans="1:16" x14ac:dyDescent="0.25">
      <c r="A211" s="1">
        <v>43510</v>
      </c>
      <c r="B211" s="16">
        <v>9049</v>
      </c>
      <c r="C211" s="18">
        <f t="shared" si="215"/>
        <v>0.63622301905364553</v>
      </c>
      <c r="D211" s="18">
        <f t="shared" si="216"/>
        <v>122</v>
      </c>
      <c r="E211" s="16">
        <v>8524</v>
      </c>
      <c r="F211" s="18">
        <f t="shared" si="212"/>
        <v>0.5740840517241379</v>
      </c>
      <c r="G211" s="18">
        <f t="shared" si="225"/>
        <v>118</v>
      </c>
      <c r="H211" s="16">
        <v>9595</v>
      </c>
      <c r="I211" s="18">
        <f t="shared" si="213"/>
        <v>0.64357099738413037</v>
      </c>
      <c r="J211" s="18">
        <f t="shared" si="221"/>
        <v>123</v>
      </c>
      <c r="L211" s="18">
        <f t="shared" ref="L211" si="235">+K211/MAX(K$2:K$318)</f>
        <v>0</v>
      </c>
      <c r="O211">
        <v>116</v>
      </c>
      <c r="P211">
        <v>9253.2999999999993</v>
      </c>
    </row>
    <row r="212" spans="1:16" x14ac:dyDescent="0.25">
      <c r="A212" s="1">
        <v>43511</v>
      </c>
      <c r="B212" s="16">
        <v>9353</v>
      </c>
      <c r="C212" s="18">
        <f t="shared" si="215"/>
        <v>0.65759685017225622</v>
      </c>
      <c r="D212" s="18">
        <f t="shared" si="216"/>
        <v>123</v>
      </c>
      <c r="E212" s="16">
        <v>9003</v>
      </c>
      <c r="F212" s="18">
        <f t="shared" si="212"/>
        <v>0.60634428879310343</v>
      </c>
      <c r="G212" s="18">
        <f t="shared" si="225"/>
        <v>119</v>
      </c>
      <c r="H212" s="16">
        <v>9966</v>
      </c>
      <c r="I212" s="18">
        <f t="shared" si="213"/>
        <v>0.66845529545911864</v>
      </c>
      <c r="J212" s="18">
        <f t="shared" si="221"/>
        <v>124</v>
      </c>
      <c r="L212" s="18">
        <f t="shared" ref="L212" si="236">+K212/MAX(K$2:K$318)</f>
        <v>0</v>
      </c>
      <c r="O212">
        <v>117</v>
      </c>
      <c r="P212">
        <v>9156.7000000000007</v>
      </c>
    </row>
    <row r="213" spans="1:16" x14ac:dyDescent="0.25">
      <c r="A213" s="1">
        <v>43512</v>
      </c>
      <c r="B213" s="16">
        <v>9344</v>
      </c>
      <c r="C213" s="18">
        <f t="shared" si="215"/>
        <v>0.65696407227729736</v>
      </c>
      <c r="D213" s="18">
        <f t="shared" si="216"/>
        <v>124</v>
      </c>
      <c r="E213" s="16">
        <v>8657</v>
      </c>
      <c r="F213" s="18">
        <f t="shared" si="212"/>
        <v>0.58304148706896552</v>
      </c>
      <c r="G213" s="18">
        <f t="shared" si="225"/>
        <v>120</v>
      </c>
      <c r="H213" s="16">
        <v>9663</v>
      </c>
      <c r="I213" s="18">
        <f t="shared" si="213"/>
        <v>0.64813200080488298</v>
      </c>
      <c r="J213" s="18">
        <f t="shared" si="221"/>
        <v>125</v>
      </c>
      <c r="L213" s="18">
        <f t="shared" ref="L213" si="237">+K213/MAX(K$2:K$318)</f>
        <v>0</v>
      </c>
      <c r="O213">
        <v>118</v>
      </c>
      <c r="P213">
        <v>9312.7000000000007</v>
      </c>
    </row>
    <row r="214" spans="1:16" x14ac:dyDescent="0.25">
      <c r="A214" s="1">
        <v>43513</v>
      </c>
      <c r="B214" s="16">
        <v>9191</v>
      </c>
      <c r="C214" s="18">
        <f t="shared" si="215"/>
        <v>0.64620684806299655</v>
      </c>
      <c r="D214" s="18">
        <f t="shared" si="216"/>
        <v>125</v>
      </c>
      <c r="E214" s="16">
        <v>8480</v>
      </c>
      <c r="F214" s="18">
        <f t="shared" si="212"/>
        <v>0.57112068965517238</v>
      </c>
      <c r="G214" s="18">
        <f t="shared" si="225"/>
        <v>121</v>
      </c>
      <c r="H214" s="16">
        <v>9095</v>
      </c>
      <c r="I214" s="18">
        <f t="shared" si="213"/>
        <v>0.61003420752565563</v>
      </c>
      <c r="J214" s="18">
        <f t="shared" si="221"/>
        <v>126</v>
      </c>
      <c r="L214" s="18">
        <f t="shared" ref="L214" si="238">+K214/MAX(K$2:K$318)</f>
        <v>0</v>
      </c>
      <c r="O214">
        <v>119</v>
      </c>
      <c r="P214">
        <v>9441.2999999999993</v>
      </c>
    </row>
    <row r="215" spans="1:16" x14ac:dyDescent="0.25">
      <c r="A215" s="1">
        <v>43514</v>
      </c>
      <c r="B215" s="16">
        <v>8882</v>
      </c>
      <c r="C215" s="18">
        <f t="shared" si="215"/>
        <v>0.62448147366940865</v>
      </c>
      <c r="D215" s="18">
        <f t="shared" si="216"/>
        <v>126</v>
      </c>
      <c r="E215" s="16">
        <v>8231</v>
      </c>
      <c r="F215" s="18">
        <f t="shared" si="212"/>
        <v>0.55435075431034486</v>
      </c>
      <c r="G215" s="18">
        <f t="shared" si="225"/>
        <v>122</v>
      </c>
      <c r="H215" s="16">
        <v>9030</v>
      </c>
      <c r="I215" s="18">
        <f t="shared" si="213"/>
        <v>0.60567442484405398</v>
      </c>
      <c r="J215" s="18">
        <f t="shared" si="221"/>
        <v>127</v>
      </c>
      <c r="L215" s="18">
        <f t="shared" ref="L215" si="239">+K215/MAX(K$2:K$318)</f>
        <v>0</v>
      </c>
      <c r="O215">
        <v>120</v>
      </c>
      <c r="P215">
        <v>9366</v>
      </c>
    </row>
    <row r="216" spans="1:16" x14ac:dyDescent="0.25">
      <c r="A216" s="1">
        <v>43515</v>
      </c>
      <c r="B216" s="16">
        <v>8672</v>
      </c>
      <c r="C216" s="18">
        <f t="shared" si="215"/>
        <v>0.60971665612036841</v>
      </c>
      <c r="D216" s="18">
        <f t="shared" si="216"/>
        <v>127</v>
      </c>
      <c r="E216" s="16">
        <v>8102</v>
      </c>
      <c r="F216" s="18">
        <f t="shared" si="212"/>
        <v>0.54566271551724133</v>
      </c>
      <c r="G216" s="18">
        <f t="shared" si="225"/>
        <v>123</v>
      </c>
      <c r="H216" s="16">
        <v>9411</v>
      </c>
      <c r="I216" s="18">
        <f t="shared" si="213"/>
        <v>0.63122945871621172</v>
      </c>
      <c r="J216" s="18">
        <f t="shared" si="221"/>
        <v>128</v>
      </c>
      <c r="L216" s="18">
        <f t="shared" ref="L216" si="240">+K216/MAX(K$2:K$318)</f>
        <v>0</v>
      </c>
      <c r="O216">
        <v>121</v>
      </c>
      <c r="P216">
        <v>9256.2999999999993</v>
      </c>
    </row>
    <row r="217" spans="1:16" x14ac:dyDescent="0.25">
      <c r="A217" s="1">
        <v>43516</v>
      </c>
      <c r="B217" s="16">
        <v>8764</v>
      </c>
      <c r="C217" s="18">
        <f t="shared" si="215"/>
        <v>0.61618505237994792</v>
      </c>
      <c r="D217" s="18">
        <f t="shared" si="216"/>
        <v>128</v>
      </c>
      <c r="E217" s="16">
        <v>7990</v>
      </c>
      <c r="F217" s="18">
        <f t="shared" si="212"/>
        <v>0.53811961206896552</v>
      </c>
      <c r="G217" s="18">
        <f t="shared" si="225"/>
        <v>124</v>
      </c>
      <c r="H217" s="16">
        <v>9665</v>
      </c>
      <c r="I217" s="18">
        <f t="shared" si="213"/>
        <v>0.64826614796431681</v>
      </c>
      <c r="J217" s="18">
        <f t="shared" si="221"/>
        <v>129</v>
      </c>
      <c r="L217" s="18">
        <f t="shared" ref="L217" si="241">+K217/MAX(K$2:K$318)</f>
        <v>0</v>
      </c>
      <c r="O217">
        <v>122</v>
      </c>
      <c r="P217">
        <v>8986.7000000000007</v>
      </c>
    </row>
    <row r="218" spans="1:16" x14ac:dyDescent="0.25">
      <c r="A218" s="1">
        <v>43517</v>
      </c>
      <c r="B218" s="16">
        <v>9148</v>
      </c>
      <c r="C218" s="18">
        <f t="shared" si="215"/>
        <v>0.64318357589819308</v>
      </c>
      <c r="D218" s="18">
        <f t="shared" si="216"/>
        <v>129</v>
      </c>
      <c r="E218" s="16">
        <v>7831</v>
      </c>
      <c r="F218" s="18">
        <f t="shared" si="212"/>
        <v>0.52741109913793105</v>
      </c>
      <c r="G218" s="18">
        <f t="shared" si="225"/>
        <v>125</v>
      </c>
      <c r="H218" s="16">
        <v>9854</v>
      </c>
      <c r="I218" s="18">
        <f t="shared" si="213"/>
        <v>0.66094305453082036</v>
      </c>
      <c r="J218" s="18">
        <f t="shared" si="221"/>
        <v>130</v>
      </c>
      <c r="L218" s="18">
        <f t="shared" ref="L218" si="242">+K218/MAX(K$2:K$318)</f>
        <v>0</v>
      </c>
      <c r="O218">
        <v>123</v>
      </c>
      <c r="P218">
        <v>9016.7000000000007</v>
      </c>
    </row>
    <row r="219" spans="1:16" x14ac:dyDescent="0.25">
      <c r="A219" s="1">
        <v>43518</v>
      </c>
      <c r="B219" s="16">
        <v>8568</v>
      </c>
      <c r="C219" s="18">
        <f t="shared" si="215"/>
        <v>0.60240455600084375</v>
      </c>
      <c r="D219" s="18">
        <f t="shared" si="216"/>
        <v>130</v>
      </c>
      <c r="E219" s="16">
        <v>7977</v>
      </c>
      <c r="F219" s="18">
        <f t="shared" si="212"/>
        <v>0.5372440732758621</v>
      </c>
      <c r="G219" s="18">
        <f t="shared" si="225"/>
        <v>126</v>
      </c>
      <c r="H219" s="16">
        <v>9794</v>
      </c>
      <c r="I219" s="18">
        <f t="shared" si="213"/>
        <v>0.65691863974780329</v>
      </c>
      <c r="J219" s="18">
        <f t="shared" si="221"/>
        <v>131</v>
      </c>
      <c r="L219" s="18">
        <f t="shared" ref="L219" si="243">+K219/MAX(K$2:K$318)</f>
        <v>0</v>
      </c>
      <c r="O219">
        <v>124</v>
      </c>
      <c r="P219">
        <v>9100</v>
      </c>
    </row>
    <row r="220" spans="1:16" x14ac:dyDescent="0.25">
      <c r="A220" s="1">
        <v>43519</v>
      </c>
      <c r="B220" s="16">
        <v>8912</v>
      </c>
      <c r="C220" s="18">
        <f t="shared" si="215"/>
        <v>0.62659073331927162</v>
      </c>
      <c r="D220" s="18">
        <f t="shared" si="216"/>
        <v>131</v>
      </c>
      <c r="E220" s="16">
        <v>7772</v>
      </c>
      <c r="F220" s="18">
        <f t="shared" si="212"/>
        <v>0.5234375</v>
      </c>
      <c r="G220" s="18">
        <f t="shared" si="225"/>
        <v>127</v>
      </c>
      <c r="H220" s="16">
        <v>9663</v>
      </c>
      <c r="I220" s="18">
        <f t="shared" si="213"/>
        <v>0.64813200080488298</v>
      </c>
      <c r="J220" s="18">
        <f t="shared" si="221"/>
        <v>132</v>
      </c>
      <c r="L220" s="18">
        <f t="shared" ref="L220" si="244">+K220/MAX(K$2:K$318)</f>
        <v>0</v>
      </c>
      <c r="O220">
        <v>125</v>
      </c>
      <c r="P220">
        <v>8895</v>
      </c>
    </row>
    <row r="221" spans="1:16" x14ac:dyDescent="0.25">
      <c r="A221" s="1">
        <v>43520</v>
      </c>
      <c r="B221" s="16">
        <v>8860</v>
      </c>
      <c r="C221" s="18">
        <f t="shared" si="215"/>
        <v>0.62293468325950929</v>
      </c>
      <c r="D221" s="18">
        <f t="shared" si="216"/>
        <v>132</v>
      </c>
      <c r="E221" s="16">
        <v>7734</v>
      </c>
      <c r="F221" s="18">
        <f t="shared" si="212"/>
        <v>0.52087823275862066</v>
      </c>
      <c r="G221" s="18">
        <f t="shared" si="225"/>
        <v>128</v>
      </c>
      <c r="H221" s="16">
        <v>10106</v>
      </c>
      <c r="I221" s="18">
        <f t="shared" si="213"/>
        <v>0.67784559661949162</v>
      </c>
      <c r="J221" s="18">
        <f t="shared" si="221"/>
        <v>133</v>
      </c>
      <c r="L221" s="18">
        <f t="shared" ref="L221" si="245">+K221/MAX(K$2:K$318)</f>
        <v>0</v>
      </c>
      <c r="O221">
        <v>126</v>
      </c>
      <c r="P221">
        <v>8651.2999999999993</v>
      </c>
    </row>
    <row r="222" spans="1:16" x14ac:dyDescent="0.25">
      <c r="A222" s="1">
        <v>43521</v>
      </c>
      <c r="B222" s="16">
        <v>8965</v>
      </c>
      <c r="C222" s="18">
        <f t="shared" si="215"/>
        <v>0.63031709203402941</v>
      </c>
      <c r="D222" s="18">
        <f t="shared" si="216"/>
        <v>133</v>
      </c>
      <c r="E222" s="16">
        <v>7672</v>
      </c>
      <c r="F222" s="18">
        <f t="shared" si="212"/>
        <v>0.51670258620689657</v>
      </c>
      <c r="G222" s="18">
        <f t="shared" si="225"/>
        <v>129</v>
      </c>
      <c r="H222" s="16">
        <v>8779</v>
      </c>
      <c r="I222" s="18">
        <f t="shared" si="213"/>
        <v>0.58883895633509964</v>
      </c>
      <c r="J222" s="18">
        <f t="shared" si="221"/>
        <v>134</v>
      </c>
      <c r="L222" s="18">
        <f t="shared" ref="L222" si="246">+K222/MAX(K$2:K$318)</f>
        <v>0</v>
      </c>
      <c r="O222">
        <v>127</v>
      </c>
      <c r="P222">
        <v>8491.2999999999993</v>
      </c>
    </row>
    <row r="223" spans="1:16" x14ac:dyDescent="0.25">
      <c r="A223" s="1">
        <v>43522</v>
      </c>
      <c r="B223" s="16">
        <v>9129</v>
      </c>
      <c r="C223" s="18">
        <f t="shared" si="215"/>
        <v>0.6418477114532799</v>
      </c>
      <c r="D223" s="18">
        <f t="shared" si="216"/>
        <v>134</v>
      </c>
      <c r="E223" s="16">
        <v>8206</v>
      </c>
      <c r="F223" s="18">
        <f t="shared" si="212"/>
        <v>0.55266702586206895</v>
      </c>
      <c r="G223" s="18">
        <f t="shared" si="225"/>
        <v>130</v>
      </c>
      <c r="H223" s="16">
        <v>8788</v>
      </c>
      <c r="I223" s="18">
        <f t="shared" si="213"/>
        <v>0.5894426185525522</v>
      </c>
      <c r="J223" s="18">
        <f t="shared" si="221"/>
        <v>135</v>
      </c>
      <c r="L223" s="18">
        <f t="shared" ref="L223" si="247">+K223/MAX(K$2:K$318)</f>
        <v>0</v>
      </c>
      <c r="O223">
        <v>128</v>
      </c>
      <c r="P223">
        <v>8636.2999999999993</v>
      </c>
    </row>
    <row r="224" spans="1:16" x14ac:dyDescent="0.25">
      <c r="A224" s="1">
        <v>43523</v>
      </c>
      <c r="B224" s="16">
        <v>8765</v>
      </c>
      <c r="C224" s="18">
        <f t="shared" si="215"/>
        <v>0.61625536103494338</v>
      </c>
      <c r="D224" s="18">
        <f t="shared" si="216"/>
        <v>135</v>
      </c>
      <c r="E224" s="16">
        <v>8130</v>
      </c>
      <c r="F224" s="18">
        <f t="shared" si="212"/>
        <v>0.54754849137931039</v>
      </c>
      <c r="G224" s="18">
        <f t="shared" si="225"/>
        <v>131</v>
      </c>
      <c r="H224" s="16">
        <v>8586</v>
      </c>
      <c r="I224" s="18">
        <f t="shared" si="213"/>
        <v>0.57589375544972832</v>
      </c>
      <c r="J224" s="18">
        <f t="shared" si="221"/>
        <v>136</v>
      </c>
      <c r="L224" s="18">
        <f t="shared" ref="L224" si="248">+K224/MAX(K$2:K$318)</f>
        <v>0</v>
      </c>
      <c r="O224">
        <v>129</v>
      </c>
      <c r="P224">
        <v>8828.2999999999993</v>
      </c>
    </row>
    <row r="225" spans="1:16" x14ac:dyDescent="0.25">
      <c r="A225" s="1">
        <v>43524</v>
      </c>
      <c r="B225" s="16">
        <v>8533</v>
      </c>
      <c r="C225" s="18">
        <f t="shared" si="215"/>
        <v>0.59994375307600367</v>
      </c>
      <c r="D225" s="18">
        <f t="shared" si="216"/>
        <v>136</v>
      </c>
      <c r="E225" s="16">
        <v>8361</v>
      </c>
      <c r="F225" s="18">
        <f t="shared" si="212"/>
        <v>0.56310614224137934</v>
      </c>
      <c r="G225" s="18">
        <f t="shared" si="225"/>
        <v>132</v>
      </c>
      <c r="H225" s="16">
        <v>8184</v>
      </c>
      <c r="I225" s="18">
        <f t="shared" si="213"/>
        <v>0.5489301764035146</v>
      </c>
      <c r="J225" s="18">
        <f t="shared" si="221"/>
        <v>137</v>
      </c>
      <c r="L225" s="18">
        <f t="shared" ref="L225" si="249">+K225/MAX(K$2:K$318)</f>
        <v>0</v>
      </c>
      <c r="O225">
        <v>130</v>
      </c>
      <c r="P225">
        <v>8876</v>
      </c>
    </row>
    <row r="226" spans="1:16" x14ac:dyDescent="0.25">
      <c r="A226" s="1">
        <v>43525</v>
      </c>
      <c r="B226" s="16">
        <v>8363</v>
      </c>
      <c r="C226" s="18">
        <f t="shared" si="215"/>
        <v>0.58799128172678061</v>
      </c>
      <c r="D226" s="18">
        <f t="shared" si="216"/>
        <v>137</v>
      </c>
      <c r="E226" s="16">
        <v>8017</v>
      </c>
      <c r="F226" s="18">
        <f t="shared" si="212"/>
        <v>0.53993803879310343</v>
      </c>
      <c r="G226" s="18">
        <f t="shared" si="225"/>
        <v>133</v>
      </c>
      <c r="H226" s="16">
        <v>8451</v>
      </c>
      <c r="I226" s="18">
        <f t="shared" si="213"/>
        <v>0.56683882218794013</v>
      </c>
      <c r="J226" s="18">
        <f t="shared" si="221"/>
        <v>138</v>
      </c>
      <c r="L226" s="18">
        <f t="shared" ref="L226" si="250">+K226/MAX(K$2:K$318)</f>
        <v>0</v>
      </c>
      <c r="O226">
        <v>131</v>
      </c>
      <c r="P226">
        <v>8945.2999999999993</v>
      </c>
    </row>
    <row r="227" spans="1:16" x14ac:dyDescent="0.25">
      <c r="A227" s="1">
        <v>43526</v>
      </c>
      <c r="B227" s="16">
        <v>8102</v>
      </c>
      <c r="C227" s="18">
        <f t="shared" si="215"/>
        <v>0.5696407227729734</v>
      </c>
      <c r="D227" s="18">
        <f t="shared" si="216"/>
        <v>138</v>
      </c>
      <c r="E227" s="16">
        <v>8181</v>
      </c>
      <c r="F227" s="18">
        <f t="shared" si="212"/>
        <v>0.55098329741379315</v>
      </c>
      <c r="G227" s="18">
        <f t="shared" si="225"/>
        <v>134</v>
      </c>
      <c r="H227" s="16">
        <v>8530</v>
      </c>
      <c r="I227" s="18">
        <f t="shared" si="213"/>
        <v>0.57213763498557924</v>
      </c>
      <c r="J227" s="18">
        <f t="shared" si="221"/>
        <v>139</v>
      </c>
      <c r="L227" s="18">
        <f t="shared" ref="L227" si="251">+K227/MAX(K$2:K$318)</f>
        <v>0</v>
      </c>
      <c r="O227">
        <v>132</v>
      </c>
      <c r="P227">
        <v>8961.2999999999993</v>
      </c>
    </row>
    <row r="228" spans="1:16" x14ac:dyDescent="0.25">
      <c r="A228" s="1">
        <v>43527</v>
      </c>
      <c r="B228" s="16">
        <v>8452</v>
      </c>
      <c r="C228" s="18">
        <f t="shared" si="215"/>
        <v>0.59424875202137384</v>
      </c>
      <c r="D228" s="18">
        <f t="shared" si="216"/>
        <v>139</v>
      </c>
      <c r="E228" s="16">
        <v>8084</v>
      </c>
      <c r="F228" s="18">
        <f t="shared" si="212"/>
        <v>0.54445043103448276</v>
      </c>
      <c r="G228" s="18">
        <f t="shared" si="225"/>
        <v>135</v>
      </c>
      <c r="H228" s="16">
        <v>8507</v>
      </c>
      <c r="I228" s="18">
        <f t="shared" si="213"/>
        <v>0.57059494265208932</v>
      </c>
      <c r="J228" s="18">
        <f t="shared" si="221"/>
        <v>140</v>
      </c>
      <c r="L228" s="18">
        <f t="shared" ref="L228" si="252">+K228/MAX(K$2:K$318)</f>
        <v>0</v>
      </c>
      <c r="O228">
        <v>133</v>
      </c>
      <c r="P228">
        <v>9029.2999999999993</v>
      </c>
    </row>
    <row r="229" spans="1:16" x14ac:dyDescent="0.25">
      <c r="A229" s="1">
        <v>43528</v>
      </c>
      <c r="B229" s="16">
        <v>8065</v>
      </c>
      <c r="C229" s="18">
        <f t="shared" si="215"/>
        <v>0.5670393025381425</v>
      </c>
      <c r="D229" s="18">
        <f t="shared" si="216"/>
        <v>140</v>
      </c>
      <c r="E229" s="16">
        <v>7756</v>
      </c>
      <c r="F229" s="18">
        <f t="shared" si="212"/>
        <v>0.52235991379310343</v>
      </c>
      <c r="G229" s="18">
        <f t="shared" si="225"/>
        <v>136</v>
      </c>
      <c r="H229" s="16">
        <v>8510</v>
      </c>
      <c r="I229" s="18">
        <f t="shared" si="213"/>
        <v>0.57079616339124017</v>
      </c>
      <c r="J229" s="18">
        <f t="shared" si="221"/>
        <v>141</v>
      </c>
      <c r="L229" s="18">
        <f t="shared" ref="L229" si="253">+K229/MAX(K$2:K$318)</f>
        <v>0</v>
      </c>
      <c r="O229">
        <v>134</v>
      </c>
      <c r="P229">
        <v>8696.2999999999993</v>
      </c>
    </row>
    <row r="230" spans="1:16" x14ac:dyDescent="0.25">
      <c r="A230" s="1">
        <v>43529</v>
      </c>
      <c r="B230" s="16">
        <v>8008</v>
      </c>
      <c r="C230" s="18">
        <f t="shared" si="215"/>
        <v>0.56303170920340295</v>
      </c>
      <c r="D230" s="18">
        <f t="shared" si="216"/>
        <v>141</v>
      </c>
      <c r="E230" s="16">
        <v>7808</v>
      </c>
      <c r="F230" s="18">
        <f t="shared" si="212"/>
        <v>0.52586206896551724</v>
      </c>
      <c r="G230" s="18">
        <f t="shared" si="225"/>
        <v>137</v>
      </c>
      <c r="H230" s="16">
        <v>8446</v>
      </c>
      <c r="I230" s="18">
        <f t="shared" si="213"/>
        <v>0.56650345428935545</v>
      </c>
      <c r="J230" s="18">
        <f t="shared" si="221"/>
        <v>142</v>
      </c>
      <c r="L230" s="18">
        <f t="shared" ref="L230" si="254">+K230/MAX(K$2:K$318)</f>
        <v>0</v>
      </c>
      <c r="O230">
        <v>135</v>
      </c>
      <c r="P230">
        <v>8545.7000000000007</v>
      </c>
    </row>
    <row r="231" spans="1:16" x14ac:dyDescent="0.25">
      <c r="A231" s="1">
        <v>43530</v>
      </c>
      <c r="B231" s="16">
        <v>8251</v>
      </c>
      <c r="C231" s="18">
        <f t="shared" si="215"/>
        <v>0.58011671236729245</v>
      </c>
      <c r="D231" s="18">
        <f t="shared" si="216"/>
        <v>142</v>
      </c>
      <c r="E231" s="16">
        <v>7974</v>
      </c>
      <c r="F231" s="18">
        <f t="shared" si="212"/>
        <v>0.53704202586206895</v>
      </c>
      <c r="G231" s="18">
        <f t="shared" si="225"/>
        <v>138</v>
      </c>
      <c r="H231" s="16">
        <v>8351</v>
      </c>
      <c r="I231" s="18">
        <f t="shared" si="213"/>
        <v>0.56013146421624527</v>
      </c>
      <c r="J231" s="18">
        <f t="shared" si="221"/>
        <v>143</v>
      </c>
      <c r="L231" s="18">
        <f t="shared" ref="L231" si="255">+K231/MAX(K$2:K$318)</f>
        <v>0</v>
      </c>
      <c r="O231">
        <v>136</v>
      </c>
      <c r="P231">
        <v>8291.7000000000007</v>
      </c>
    </row>
    <row r="232" spans="1:16" x14ac:dyDescent="0.25">
      <c r="A232" s="1">
        <v>43531</v>
      </c>
      <c r="B232" s="16">
        <v>8219</v>
      </c>
      <c r="C232" s="18">
        <f t="shared" si="215"/>
        <v>0.57786683540743866</v>
      </c>
      <c r="D232" s="18">
        <f t="shared" si="216"/>
        <v>143</v>
      </c>
      <c r="E232" s="16">
        <v>7928</v>
      </c>
      <c r="F232" s="18">
        <f t="shared" si="212"/>
        <v>0.53394396551724133</v>
      </c>
      <c r="G232" s="18">
        <f t="shared" si="225"/>
        <v>139</v>
      </c>
      <c r="H232" s="16">
        <v>8364</v>
      </c>
      <c r="I232" s="18">
        <f t="shared" si="213"/>
        <v>0.5610034207525656</v>
      </c>
      <c r="J232" s="18">
        <f t="shared" si="221"/>
        <v>144</v>
      </c>
      <c r="L232" s="18">
        <f t="shared" ref="L232" si="256">+K232/MAX(K$2:K$318)</f>
        <v>0</v>
      </c>
      <c r="O232">
        <v>137</v>
      </c>
      <c r="P232">
        <v>8118.3</v>
      </c>
    </row>
    <row r="233" spans="1:16" x14ac:dyDescent="0.25">
      <c r="A233" s="1">
        <v>43532</v>
      </c>
      <c r="B233" s="16">
        <v>8038</v>
      </c>
      <c r="C233" s="18">
        <f t="shared" si="215"/>
        <v>0.56514096885326581</v>
      </c>
      <c r="D233" s="18">
        <f t="shared" si="216"/>
        <v>144</v>
      </c>
      <c r="E233" s="16">
        <v>7950</v>
      </c>
      <c r="F233" s="18">
        <f t="shared" si="212"/>
        <v>0.53542564655172409</v>
      </c>
      <c r="G233" s="18">
        <f t="shared" si="225"/>
        <v>140</v>
      </c>
      <c r="H233" s="16">
        <v>8189</v>
      </c>
      <c r="I233" s="18">
        <f t="shared" si="213"/>
        <v>0.5492655443020994</v>
      </c>
      <c r="J233" s="18">
        <f t="shared" si="221"/>
        <v>145</v>
      </c>
      <c r="L233" s="18">
        <f t="shared" ref="L233" si="257">+K233/MAX(K$2:K$318)</f>
        <v>0</v>
      </c>
      <c r="O233">
        <v>138</v>
      </c>
      <c r="P233">
        <v>8175.7</v>
      </c>
    </row>
    <row r="234" spans="1:16" x14ac:dyDescent="0.25">
      <c r="A234" s="1">
        <v>43533</v>
      </c>
      <c r="B234" s="16">
        <v>7757</v>
      </c>
      <c r="C234" s="18">
        <f t="shared" si="215"/>
        <v>0.54538423679955006</v>
      </c>
      <c r="D234" s="18">
        <f t="shared" si="216"/>
        <v>145</v>
      </c>
      <c r="E234" s="16">
        <v>7731</v>
      </c>
      <c r="F234" s="18">
        <f t="shared" si="212"/>
        <v>0.52067618534482762</v>
      </c>
      <c r="G234" s="18">
        <f t="shared" si="225"/>
        <v>141</v>
      </c>
      <c r="H234" s="16">
        <v>8681</v>
      </c>
      <c r="I234" s="18">
        <f t="shared" si="213"/>
        <v>0.58226574552283861</v>
      </c>
      <c r="J234" s="18">
        <f t="shared" si="221"/>
        <v>146</v>
      </c>
      <c r="L234" s="18">
        <f t="shared" ref="L234" si="258">+K234/MAX(K$2:K$318)</f>
        <v>0</v>
      </c>
      <c r="O234">
        <v>139</v>
      </c>
      <c r="P234">
        <v>8303.2999999999993</v>
      </c>
    </row>
    <row r="235" spans="1:16" x14ac:dyDescent="0.25">
      <c r="A235" s="1">
        <v>43534</v>
      </c>
      <c r="B235" s="16">
        <v>7858</v>
      </c>
      <c r="C235" s="18">
        <f t="shared" si="215"/>
        <v>0.55248541095408843</v>
      </c>
      <c r="D235" s="18">
        <f t="shared" si="216"/>
        <v>146</v>
      </c>
      <c r="E235" s="16">
        <v>7868</v>
      </c>
      <c r="F235" s="18">
        <f t="shared" si="212"/>
        <v>0.52990301724137934</v>
      </c>
      <c r="G235" s="18">
        <f t="shared" si="225"/>
        <v>142</v>
      </c>
      <c r="H235" s="16">
        <v>8453</v>
      </c>
      <c r="I235" s="18">
        <f t="shared" si="213"/>
        <v>0.56697296934737407</v>
      </c>
      <c r="J235" s="18">
        <f t="shared" si="221"/>
        <v>147</v>
      </c>
      <c r="L235" s="18">
        <f t="shared" ref="L235" si="259">+K235/MAX(K$2:K$318)</f>
        <v>0</v>
      </c>
      <c r="O235">
        <v>140</v>
      </c>
      <c r="P235">
        <v>8174</v>
      </c>
    </row>
    <row r="236" spans="1:16" x14ac:dyDescent="0.25">
      <c r="A236" s="1">
        <v>43535</v>
      </c>
      <c r="B236" s="16">
        <v>7939</v>
      </c>
      <c r="C236" s="18">
        <f t="shared" si="215"/>
        <v>0.55818041200871826</v>
      </c>
      <c r="D236" s="18">
        <f t="shared" si="216"/>
        <v>147</v>
      </c>
      <c r="E236" s="16">
        <v>7712</v>
      </c>
      <c r="F236" s="18">
        <f t="shared" si="212"/>
        <v>0.5193965517241379</v>
      </c>
      <c r="G236" s="18">
        <f t="shared" si="225"/>
        <v>143</v>
      </c>
      <c r="H236" s="16">
        <v>8468</v>
      </c>
      <c r="I236" s="18">
        <f t="shared" si="213"/>
        <v>0.56797907304312834</v>
      </c>
      <c r="J236" s="18">
        <f t="shared" si="221"/>
        <v>148</v>
      </c>
      <c r="L236" s="18">
        <f t="shared" ref="L236" si="260">+K236/MAX(K$2:K$318)</f>
        <v>0</v>
      </c>
      <c r="O236">
        <v>141</v>
      </c>
      <c r="P236">
        <v>8083</v>
      </c>
    </row>
    <row r="237" spans="1:16" x14ac:dyDescent="0.25">
      <c r="A237" s="1">
        <v>43536</v>
      </c>
      <c r="B237" s="16">
        <v>7886</v>
      </c>
      <c r="C237" s="18">
        <f t="shared" si="215"/>
        <v>0.55445405329396047</v>
      </c>
      <c r="D237" s="18">
        <f t="shared" si="216"/>
        <v>148</v>
      </c>
      <c r="E237" s="16">
        <v>7790</v>
      </c>
      <c r="F237" s="18">
        <f t="shared" si="212"/>
        <v>0.52464978448275867</v>
      </c>
      <c r="G237" s="18">
        <f t="shared" si="225"/>
        <v>144</v>
      </c>
      <c r="H237" s="16">
        <v>8495</v>
      </c>
      <c r="I237" s="18">
        <f t="shared" si="213"/>
        <v>0.56979005969548591</v>
      </c>
      <c r="J237" s="18">
        <f t="shared" si="221"/>
        <v>149</v>
      </c>
      <c r="L237" s="18">
        <f t="shared" ref="L237" si="261">+K237/MAX(K$2:K$318)</f>
        <v>0</v>
      </c>
      <c r="O237">
        <v>142</v>
      </c>
      <c r="P237">
        <v>8188.3</v>
      </c>
    </row>
    <row r="238" spans="1:16" x14ac:dyDescent="0.25">
      <c r="A238" s="1">
        <v>43537</v>
      </c>
      <c r="B238" s="16">
        <v>7703</v>
      </c>
      <c r="C238" s="18">
        <f t="shared" si="215"/>
        <v>0.5415875694297968</v>
      </c>
      <c r="D238" s="18">
        <f t="shared" si="216"/>
        <v>149</v>
      </c>
      <c r="E238" s="16">
        <v>7746</v>
      </c>
      <c r="F238" s="18">
        <f t="shared" si="212"/>
        <v>0.52168642241379315</v>
      </c>
      <c r="G238" s="18">
        <f t="shared" si="225"/>
        <v>145</v>
      </c>
      <c r="H238" s="16">
        <v>8498</v>
      </c>
      <c r="I238" s="18">
        <f t="shared" si="213"/>
        <v>0.56999128043463676</v>
      </c>
      <c r="J238" s="18">
        <f t="shared" si="221"/>
        <v>150</v>
      </c>
      <c r="L238" s="18">
        <f t="shared" ref="L238" si="262">+K238/MAX(K$2:K$318)</f>
        <v>0</v>
      </c>
      <c r="O238">
        <v>143</v>
      </c>
      <c r="P238">
        <v>8094</v>
      </c>
    </row>
    <row r="239" spans="1:16" x14ac:dyDescent="0.25">
      <c r="A239" s="1">
        <v>43538</v>
      </c>
      <c r="B239" s="16">
        <v>7681</v>
      </c>
      <c r="C239" s="18">
        <f t="shared" si="215"/>
        <v>0.54004077901989733</v>
      </c>
      <c r="D239" s="18">
        <f t="shared" si="216"/>
        <v>150</v>
      </c>
      <c r="E239" s="16">
        <v>7476</v>
      </c>
      <c r="F239" s="18">
        <f t="shared" si="212"/>
        <v>0.50350215517241381</v>
      </c>
      <c r="G239" s="18">
        <f t="shared" si="225"/>
        <v>146</v>
      </c>
      <c r="H239" s="16">
        <v>8227</v>
      </c>
      <c r="I239" s="18">
        <f t="shared" si="213"/>
        <v>0.55181434033134347</v>
      </c>
      <c r="J239" s="18">
        <f t="shared" si="221"/>
        <v>151</v>
      </c>
      <c r="L239" s="18">
        <f t="shared" ref="L239" si="263">+K239/MAX(K$2:K$318)</f>
        <v>0</v>
      </c>
      <c r="O239">
        <v>144</v>
      </c>
      <c r="P239">
        <v>8064</v>
      </c>
    </row>
    <row r="240" spans="1:16" x14ac:dyDescent="0.25">
      <c r="A240" s="1">
        <v>43539</v>
      </c>
      <c r="B240" s="16">
        <v>7644</v>
      </c>
      <c r="C240" s="18">
        <f t="shared" si="215"/>
        <v>0.53743935878506643</v>
      </c>
      <c r="D240" s="18">
        <f t="shared" si="216"/>
        <v>151</v>
      </c>
      <c r="E240" s="16">
        <v>7197</v>
      </c>
      <c r="F240" s="18">
        <f t="shared" si="212"/>
        <v>0.48471174568965519</v>
      </c>
      <c r="G240" s="18">
        <f t="shared" si="225"/>
        <v>147</v>
      </c>
      <c r="H240" s="16">
        <v>8410</v>
      </c>
      <c r="I240" s="18">
        <f t="shared" si="213"/>
        <v>0.5640888054195452</v>
      </c>
      <c r="J240" s="18">
        <f t="shared" si="221"/>
        <v>152</v>
      </c>
      <c r="L240" s="18">
        <f t="shared" ref="L240" si="264">+K240/MAX(K$2:K$318)</f>
        <v>0</v>
      </c>
      <c r="O240">
        <v>145</v>
      </c>
      <c r="P240">
        <v>7897.3</v>
      </c>
    </row>
    <row r="241" spans="1:16" x14ac:dyDescent="0.25">
      <c r="A241" s="1">
        <v>43540</v>
      </c>
      <c r="B241" s="16">
        <v>7962</v>
      </c>
      <c r="C241" s="18">
        <f t="shared" si="215"/>
        <v>0.5597975110736132</v>
      </c>
      <c r="D241" s="18">
        <f t="shared" si="216"/>
        <v>152</v>
      </c>
      <c r="E241" s="16">
        <v>7589</v>
      </c>
      <c r="F241" s="18">
        <f t="shared" si="212"/>
        <v>0.51111260775862066</v>
      </c>
      <c r="G241" s="18">
        <f t="shared" si="225"/>
        <v>148</v>
      </c>
      <c r="H241" s="16">
        <v>8476</v>
      </c>
      <c r="I241" s="18">
        <f t="shared" si="213"/>
        <v>0.56851566168086387</v>
      </c>
      <c r="J241" s="18">
        <f t="shared" si="221"/>
        <v>153</v>
      </c>
      <c r="L241" s="18">
        <f t="shared" ref="L241" si="265">+K241/MAX(K$2:K$318)</f>
        <v>0</v>
      </c>
      <c r="O241">
        <v>146</v>
      </c>
      <c r="P241">
        <v>8005</v>
      </c>
    </row>
    <row r="242" spans="1:16" x14ac:dyDescent="0.25">
      <c r="A242" s="1">
        <v>43541</v>
      </c>
      <c r="B242" s="16">
        <v>7785</v>
      </c>
      <c r="C242" s="18">
        <f t="shared" si="215"/>
        <v>0.5473528791394221</v>
      </c>
      <c r="D242" s="18">
        <f t="shared" si="216"/>
        <v>153</v>
      </c>
      <c r="E242" s="16">
        <v>7435</v>
      </c>
      <c r="F242" s="18">
        <f t="shared" si="212"/>
        <v>0.50074084051724133</v>
      </c>
      <c r="G242" s="18">
        <f t="shared" si="225"/>
        <v>149</v>
      </c>
      <c r="H242" s="16">
        <v>8374</v>
      </c>
      <c r="I242" s="18">
        <f t="shared" si="213"/>
        <v>0.56167415654973507</v>
      </c>
      <c r="J242" s="18">
        <f t="shared" si="221"/>
        <v>154</v>
      </c>
      <c r="L242" s="18">
        <f t="shared" ref="L242" si="266">+K242/MAX(K$2:K$318)</f>
        <v>0</v>
      </c>
      <c r="O242">
        <v>147</v>
      </c>
      <c r="P242">
        <v>7863</v>
      </c>
    </row>
    <row r="243" spans="1:16" x14ac:dyDescent="0.25">
      <c r="A243" s="1">
        <v>43542</v>
      </c>
      <c r="B243" s="16">
        <v>7799</v>
      </c>
      <c r="C243" s="18">
        <f t="shared" si="215"/>
        <v>0.54833720030935806</v>
      </c>
      <c r="D243" s="18">
        <f t="shared" si="216"/>
        <v>154</v>
      </c>
      <c r="E243" s="16">
        <v>7403</v>
      </c>
      <c r="F243" s="18">
        <f t="shared" si="212"/>
        <v>0.49858566810344829</v>
      </c>
      <c r="G243" s="18">
        <f t="shared" si="225"/>
        <v>150</v>
      </c>
      <c r="H243" s="16">
        <v>8645</v>
      </c>
      <c r="I243" s="18">
        <f t="shared" si="213"/>
        <v>0.57985109665302836</v>
      </c>
      <c r="J243" s="18">
        <f t="shared" si="221"/>
        <v>155</v>
      </c>
      <c r="L243" s="18">
        <f t="shared" ref="L243" si="267">+K243/MAX(K$2:K$318)</f>
        <v>0</v>
      </c>
      <c r="O243">
        <v>148</v>
      </c>
      <c r="P243">
        <v>7981</v>
      </c>
    </row>
    <row r="244" spans="1:16" x14ac:dyDescent="0.25">
      <c r="A244" s="1">
        <v>43543</v>
      </c>
      <c r="B244" s="16">
        <v>7846</v>
      </c>
      <c r="C244" s="18">
        <f t="shared" si="215"/>
        <v>0.55164170709414329</v>
      </c>
      <c r="D244" s="18">
        <f t="shared" si="216"/>
        <v>155</v>
      </c>
      <c r="E244" s="16">
        <v>7107</v>
      </c>
      <c r="F244" s="18">
        <f t="shared" si="212"/>
        <v>0.47865032327586204</v>
      </c>
      <c r="G244" s="18">
        <f t="shared" si="225"/>
        <v>151</v>
      </c>
      <c r="H244" s="16">
        <v>8393</v>
      </c>
      <c r="I244" s="18">
        <f t="shared" si="213"/>
        <v>0.56294855456435711</v>
      </c>
      <c r="J244" s="18">
        <f t="shared" si="221"/>
        <v>156</v>
      </c>
      <c r="L244" s="18">
        <f t="shared" ref="L244" si="268">+K244/MAX(K$2:K$318)</f>
        <v>0</v>
      </c>
      <c r="O244">
        <v>149</v>
      </c>
      <c r="P244">
        <v>7877.7</v>
      </c>
    </row>
    <row r="245" spans="1:16" x14ac:dyDescent="0.25">
      <c r="A245" s="1">
        <v>43544</v>
      </c>
      <c r="B245" s="16">
        <v>7295</v>
      </c>
      <c r="C245" s="18">
        <f t="shared" si="215"/>
        <v>0.51290163819166135</v>
      </c>
      <c r="D245" s="18">
        <f t="shared" si="216"/>
        <v>156</v>
      </c>
      <c r="E245" s="16">
        <v>7496</v>
      </c>
      <c r="F245" s="18">
        <f t="shared" si="212"/>
        <v>0.50484913793103448</v>
      </c>
      <c r="G245" s="18">
        <f t="shared" si="225"/>
        <v>152</v>
      </c>
      <c r="H245" s="16">
        <v>8660</v>
      </c>
      <c r="I245" s="18">
        <f t="shared" si="213"/>
        <v>0.58085720034878263</v>
      </c>
      <c r="J245" s="18">
        <f t="shared" si="221"/>
        <v>157</v>
      </c>
      <c r="L245" s="18">
        <f t="shared" ref="L245" si="269">+K245/MAX(K$2:K$318)</f>
        <v>0</v>
      </c>
      <c r="O245">
        <v>150</v>
      </c>
      <c r="P245">
        <v>7860.7</v>
      </c>
    </row>
    <row r="246" spans="1:16" x14ac:dyDescent="0.25">
      <c r="A246" s="1">
        <v>43545</v>
      </c>
      <c r="B246" s="16">
        <v>7636</v>
      </c>
      <c r="C246" s="18">
        <f t="shared" si="215"/>
        <v>0.53687688954510304</v>
      </c>
      <c r="D246" s="18">
        <f t="shared" si="216"/>
        <v>157</v>
      </c>
      <c r="E246" s="16">
        <v>6873</v>
      </c>
      <c r="F246" s="18">
        <f t="shared" si="212"/>
        <v>0.462890625</v>
      </c>
      <c r="G246" s="18">
        <f t="shared" si="225"/>
        <v>153</v>
      </c>
      <c r="H246" s="16">
        <v>8457</v>
      </c>
      <c r="I246" s="18">
        <f t="shared" si="213"/>
        <v>0.56724126366624184</v>
      </c>
      <c r="J246" s="18">
        <f t="shared" si="221"/>
        <v>158</v>
      </c>
      <c r="L246" s="18">
        <f t="shared" ref="L246" si="270">+K246/MAX(K$2:K$318)</f>
        <v>0</v>
      </c>
      <c r="O246">
        <v>151</v>
      </c>
      <c r="P246">
        <v>7659.3</v>
      </c>
    </row>
    <row r="247" spans="1:16" x14ac:dyDescent="0.25">
      <c r="A247" s="1">
        <v>43546</v>
      </c>
      <c r="B247" s="16">
        <v>7586</v>
      </c>
      <c r="C247" s="18">
        <f t="shared" si="215"/>
        <v>0.53336145679533153</v>
      </c>
      <c r="D247" s="18">
        <f t="shared" si="216"/>
        <v>158</v>
      </c>
      <c r="E247" s="16">
        <v>7186</v>
      </c>
      <c r="F247" s="18">
        <f t="shared" si="212"/>
        <v>0.48397090517241381</v>
      </c>
      <c r="G247" s="18">
        <f t="shared" si="225"/>
        <v>154</v>
      </c>
      <c r="H247" s="16">
        <v>8316</v>
      </c>
      <c r="I247" s="18">
        <f t="shared" si="213"/>
        <v>0.55778388892615194</v>
      </c>
      <c r="J247" s="18">
        <f t="shared" si="221"/>
        <v>159</v>
      </c>
      <c r="L247" s="18">
        <f t="shared" ref="L247" si="271">+K247/MAX(K$2:K$318)</f>
        <v>0</v>
      </c>
      <c r="O247">
        <v>152</v>
      </c>
      <c r="P247">
        <v>7956</v>
      </c>
    </row>
    <row r="248" spans="1:16" x14ac:dyDescent="0.25">
      <c r="A248" s="1">
        <v>43547</v>
      </c>
      <c r="B248" s="16">
        <v>7584</v>
      </c>
      <c r="C248" s="18">
        <f t="shared" si="215"/>
        <v>0.5332208394853406</v>
      </c>
      <c r="D248" s="18">
        <f t="shared" si="216"/>
        <v>159</v>
      </c>
      <c r="E248" s="16">
        <v>7155</v>
      </c>
      <c r="F248" s="18">
        <f t="shared" si="212"/>
        <v>0.48188308189655171</v>
      </c>
      <c r="G248" s="18">
        <f t="shared" si="225"/>
        <v>155</v>
      </c>
      <c r="H248" s="16">
        <v>8108</v>
      </c>
      <c r="I248" s="18">
        <f t="shared" si="213"/>
        <v>0.54383258434502646</v>
      </c>
      <c r="J248" s="18">
        <f t="shared" si="221"/>
        <v>160</v>
      </c>
      <c r="L248" s="18">
        <f t="shared" ref="L248" si="272">+K248/MAX(K$2:K$318)</f>
        <v>0</v>
      </c>
      <c r="O248">
        <v>153</v>
      </c>
      <c r="P248">
        <v>7711.3</v>
      </c>
    </row>
    <row r="249" spans="1:16" x14ac:dyDescent="0.25">
      <c r="A249" s="1">
        <v>43548</v>
      </c>
      <c r="B249" s="16">
        <v>7558</v>
      </c>
      <c r="C249" s="18">
        <f t="shared" si="215"/>
        <v>0.53139281445545949</v>
      </c>
      <c r="D249" s="18">
        <f t="shared" si="216"/>
        <v>160</v>
      </c>
      <c r="E249" s="16">
        <v>7164</v>
      </c>
      <c r="F249" s="18">
        <f t="shared" si="212"/>
        <v>0.48248922413793105</v>
      </c>
      <c r="G249" s="18">
        <f t="shared" si="225"/>
        <v>156</v>
      </c>
      <c r="H249" s="16">
        <v>8375</v>
      </c>
      <c r="I249" s="18">
        <f t="shared" si="213"/>
        <v>0.56174123012945198</v>
      </c>
      <c r="J249" s="18">
        <f t="shared" si="221"/>
        <v>161</v>
      </c>
      <c r="L249" s="18">
        <f t="shared" ref="L249" si="273">+K249/MAX(K$2:K$318)</f>
        <v>0</v>
      </c>
      <c r="O249">
        <v>154</v>
      </c>
      <c r="P249">
        <v>7786.3</v>
      </c>
    </row>
    <row r="250" spans="1:16" x14ac:dyDescent="0.25">
      <c r="A250" s="1">
        <v>43549</v>
      </c>
      <c r="B250" s="16">
        <v>7261</v>
      </c>
      <c r="C250" s="18">
        <f t="shared" si="215"/>
        <v>0.51051114392181673</v>
      </c>
      <c r="D250" s="18">
        <f t="shared" si="216"/>
        <v>161</v>
      </c>
      <c r="E250" s="16">
        <v>7040</v>
      </c>
      <c r="F250" s="18">
        <f t="shared" si="212"/>
        <v>0.47413793103448276</v>
      </c>
      <c r="G250" s="18">
        <f t="shared" si="225"/>
        <v>157</v>
      </c>
      <c r="H250" s="16">
        <v>8400</v>
      </c>
      <c r="I250" s="18">
        <f t="shared" si="213"/>
        <v>0.56341806962237573</v>
      </c>
      <c r="J250" s="18">
        <f t="shared" si="221"/>
        <v>162</v>
      </c>
      <c r="L250" s="18">
        <f t="shared" ref="L250" si="274">+K250/MAX(K$2:K$318)</f>
        <v>0</v>
      </c>
      <c r="O250">
        <v>155</v>
      </c>
      <c r="P250">
        <v>7882</v>
      </c>
    </row>
    <row r="251" spans="1:16" x14ac:dyDescent="0.25">
      <c r="A251" s="1">
        <v>43550</v>
      </c>
      <c r="B251" s="16">
        <v>7136</v>
      </c>
      <c r="C251" s="18">
        <f t="shared" si="215"/>
        <v>0.50172256204738808</v>
      </c>
      <c r="D251" s="18">
        <f t="shared" si="216"/>
        <v>162</v>
      </c>
      <c r="E251" s="16">
        <v>7103</v>
      </c>
      <c r="F251" s="18">
        <f t="shared" si="212"/>
        <v>0.47838092672413796</v>
      </c>
      <c r="G251" s="18">
        <f t="shared" si="225"/>
        <v>158</v>
      </c>
      <c r="H251" s="16">
        <v>7412</v>
      </c>
      <c r="I251" s="18">
        <f t="shared" si="213"/>
        <v>0.49714937286202965</v>
      </c>
      <c r="J251" s="18">
        <f t="shared" si="221"/>
        <v>163</v>
      </c>
      <c r="L251" s="18">
        <f t="shared" ref="L251" si="275">+K251/MAX(K$2:K$318)</f>
        <v>0</v>
      </c>
      <c r="O251">
        <v>156</v>
      </c>
      <c r="P251">
        <v>7617.3</v>
      </c>
    </row>
    <row r="252" spans="1:16" x14ac:dyDescent="0.25">
      <c r="A252" s="1">
        <v>43551</v>
      </c>
      <c r="B252" s="16">
        <v>7212</v>
      </c>
      <c r="C252" s="18">
        <f t="shared" si="215"/>
        <v>0.50706601982704069</v>
      </c>
      <c r="D252" s="18">
        <f t="shared" si="216"/>
        <v>163</v>
      </c>
      <c r="E252" s="16">
        <f>14626/2</f>
        <v>7313</v>
      </c>
      <c r="F252" s="18">
        <f t="shared" si="212"/>
        <v>0.49252424568965519</v>
      </c>
      <c r="G252" s="18">
        <f t="shared" si="225"/>
        <v>159</v>
      </c>
      <c r="H252" s="16">
        <v>7840</v>
      </c>
      <c r="I252" s="18">
        <f t="shared" si="213"/>
        <v>0.52585686498088402</v>
      </c>
      <c r="J252" s="18">
        <f t="shared" si="221"/>
        <v>164</v>
      </c>
      <c r="L252" s="18">
        <f t="shared" ref="L252" si="276">+K252/MAX(K$2:K$318)</f>
        <v>0</v>
      </c>
      <c r="O252">
        <v>157</v>
      </c>
      <c r="P252">
        <v>7778.7</v>
      </c>
    </row>
    <row r="253" spans="1:16" x14ac:dyDescent="0.25">
      <c r="A253" s="1">
        <v>43552</v>
      </c>
      <c r="B253" s="16">
        <v>7447</v>
      </c>
      <c r="C253" s="18">
        <f t="shared" si="215"/>
        <v>0.52358855375096669</v>
      </c>
      <c r="D253" s="18">
        <f t="shared" si="216"/>
        <v>164</v>
      </c>
      <c r="E253" s="16">
        <f>14626/2</f>
        <v>7313</v>
      </c>
      <c r="F253" s="18">
        <f t="shared" si="212"/>
        <v>0.49252424568965519</v>
      </c>
      <c r="G253" s="18">
        <f t="shared" si="225"/>
        <v>160</v>
      </c>
      <c r="H253" s="16">
        <v>7155</v>
      </c>
      <c r="I253" s="18">
        <f t="shared" si="213"/>
        <v>0.47991146287477365</v>
      </c>
      <c r="J253" s="18">
        <f t="shared" si="221"/>
        <v>165</v>
      </c>
      <c r="L253" s="18">
        <f t="shared" ref="L253" si="277">+K253/MAX(K$2:K$318)</f>
        <v>0</v>
      </c>
      <c r="O253">
        <v>158</v>
      </c>
      <c r="P253">
        <v>7715.3</v>
      </c>
    </row>
    <row r="254" spans="1:16" x14ac:dyDescent="0.25">
      <c r="A254" s="1">
        <v>43553</v>
      </c>
      <c r="B254" s="16">
        <v>7443</v>
      </c>
      <c r="C254" s="18">
        <f t="shared" si="215"/>
        <v>0.52330731913098505</v>
      </c>
      <c r="D254" s="18">
        <f t="shared" si="216"/>
        <v>165</v>
      </c>
      <c r="E254" s="16">
        <f>14619/2</f>
        <v>7309.5</v>
      </c>
      <c r="F254" s="18">
        <f t="shared" si="212"/>
        <v>0.49228852370689657</v>
      </c>
      <c r="G254" s="18">
        <f t="shared" si="225"/>
        <v>161</v>
      </c>
      <c r="H254" s="16">
        <v>7812</v>
      </c>
      <c r="I254" s="18">
        <f t="shared" si="213"/>
        <v>0.52397880474880942</v>
      </c>
      <c r="J254" s="18">
        <f t="shared" si="221"/>
        <v>166</v>
      </c>
      <c r="L254" s="18">
        <f t="shared" ref="L254" si="278">+K254/MAX(K$2:K$318)</f>
        <v>0</v>
      </c>
      <c r="O254">
        <v>159</v>
      </c>
      <c r="P254">
        <v>7737.7</v>
      </c>
    </row>
    <row r="255" spans="1:16" x14ac:dyDescent="0.25">
      <c r="A255" s="1">
        <v>43554</v>
      </c>
      <c r="B255" s="16">
        <v>7538</v>
      </c>
      <c r="C255" s="18">
        <f t="shared" si="215"/>
        <v>0.52998664135555085</v>
      </c>
      <c r="D255" s="18">
        <f t="shared" si="216"/>
        <v>166</v>
      </c>
      <c r="E255" s="16">
        <f>14619/2</f>
        <v>7309.5</v>
      </c>
      <c r="F255" s="18">
        <f t="shared" si="212"/>
        <v>0.49228852370689657</v>
      </c>
      <c r="G255" s="18">
        <f t="shared" si="225"/>
        <v>162</v>
      </c>
      <c r="H255" s="16">
        <v>7621</v>
      </c>
      <c r="I255" s="18">
        <f t="shared" si="213"/>
        <v>0.51116775102287204</v>
      </c>
      <c r="J255" s="18">
        <f t="shared" si="221"/>
        <v>167</v>
      </c>
      <c r="L255" s="18">
        <f t="shared" ref="L255" si="279">+K255/MAX(K$2:K$318)</f>
        <v>0</v>
      </c>
      <c r="O255">
        <v>160</v>
      </c>
      <c r="P255">
        <v>7659.7</v>
      </c>
    </row>
    <row r="256" spans="1:16" x14ac:dyDescent="0.25">
      <c r="A256" s="1">
        <v>43555</v>
      </c>
      <c r="B256" s="16">
        <v>7657</v>
      </c>
      <c r="C256" s="18">
        <f t="shared" si="215"/>
        <v>0.53835337130000704</v>
      </c>
      <c r="D256" s="18">
        <f t="shared" si="216"/>
        <v>167</v>
      </c>
      <c r="E256" s="16">
        <f>14078/2</f>
        <v>7039</v>
      </c>
      <c r="F256" s="18">
        <f t="shared" si="212"/>
        <v>0.47407058189655171</v>
      </c>
      <c r="G256" s="18">
        <f t="shared" si="225"/>
        <v>163</v>
      </c>
      <c r="H256" s="16">
        <v>7523</v>
      </c>
      <c r="I256" s="18">
        <f t="shared" si="213"/>
        <v>0.50459454021061101</v>
      </c>
      <c r="J256" s="18">
        <f t="shared" si="221"/>
        <v>168</v>
      </c>
      <c r="L256" s="18">
        <f t="shared" ref="L256" si="280">+K256/MAX(K$2:K$318)</f>
        <v>0</v>
      </c>
      <c r="O256">
        <v>161</v>
      </c>
      <c r="P256">
        <v>7648.5</v>
      </c>
    </row>
    <row r="257" spans="1:16" x14ac:dyDescent="0.25">
      <c r="A257" s="1">
        <v>43556</v>
      </c>
      <c r="B257" s="16">
        <v>7698</v>
      </c>
      <c r="C257" s="18">
        <f t="shared" si="215"/>
        <v>0.54123602615481969</v>
      </c>
      <c r="D257" s="18">
        <f t="shared" si="216"/>
        <v>168</v>
      </c>
      <c r="E257" s="16">
        <f>14078/2</f>
        <v>7039</v>
      </c>
      <c r="F257" s="18">
        <f t="shared" si="212"/>
        <v>0.47407058189655171</v>
      </c>
      <c r="G257" s="18">
        <f t="shared" si="225"/>
        <v>164</v>
      </c>
      <c r="H257" s="16">
        <v>7648</v>
      </c>
      <c r="I257" s="18">
        <f t="shared" si="213"/>
        <v>0.51297873767522972</v>
      </c>
      <c r="J257" s="18">
        <f t="shared" si="221"/>
        <v>169</v>
      </c>
      <c r="L257" s="18">
        <f t="shared" ref="L257" si="281">+K257/MAX(K$2:K$318)</f>
        <v>0</v>
      </c>
      <c r="O257">
        <v>162</v>
      </c>
      <c r="P257">
        <v>7615.2</v>
      </c>
    </row>
    <row r="258" spans="1:16" x14ac:dyDescent="0.25">
      <c r="A258" s="1">
        <v>43557</v>
      </c>
      <c r="B258" s="16">
        <v>7652</v>
      </c>
      <c r="C258" s="18">
        <f t="shared" si="215"/>
        <v>0.53800182802502983</v>
      </c>
      <c r="D258" s="18">
        <f t="shared" si="216"/>
        <v>169</v>
      </c>
      <c r="E258" s="16">
        <f>15064/2</f>
        <v>7532</v>
      </c>
      <c r="F258" s="18">
        <f t="shared" ref="F258:F309" si="282">+E258/MAX(E$2:E$318)</f>
        <v>0.50727370689655171</v>
      </c>
      <c r="G258" s="18">
        <f t="shared" si="225"/>
        <v>165</v>
      </c>
      <c r="H258" s="16">
        <v>7493</v>
      </c>
      <c r="I258" s="18">
        <f t="shared" ref="I258:I317" si="283">+H258/MAX(H$2:H$318)</f>
        <v>0.50258233281910258</v>
      </c>
      <c r="J258" s="18">
        <f t="shared" si="221"/>
        <v>170</v>
      </c>
      <c r="L258" s="18">
        <f t="shared" ref="L258" si="284">+K258/MAX(K$2:K$318)</f>
        <v>0</v>
      </c>
      <c r="O258">
        <v>163</v>
      </c>
      <c r="P258">
        <v>7221</v>
      </c>
    </row>
    <row r="259" spans="1:16" x14ac:dyDescent="0.25">
      <c r="A259" s="1">
        <v>43558</v>
      </c>
      <c r="B259" s="16">
        <v>7632</v>
      </c>
      <c r="C259" s="18">
        <f t="shared" ref="C259:C310" si="285">+B259/MAX(B$2:B$318)</f>
        <v>0.53659565492512129</v>
      </c>
      <c r="D259" s="18">
        <f t="shared" ref="D259:D310" si="286">+A259-$A$89</f>
        <v>170</v>
      </c>
      <c r="E259" s="16">
        <f>15064/2</f>
        <v>7532</v>
      </c>
      <c r="F259" s="18">
        <f t="shared" si="282"/>
        <v>0.50727370689655171</v>
      </c>
      <c r="G259" s="18">
        <f t="shared" si="225"/>
        <v>166</v>
      </c>
      <c r="H259" s="16">
        <v>7658</v>
      </c>
      <c r="I259" s="18">
        <f t="shared" si="283"/>
        <v>0.5136494734723992</v>
      </c>
      <c r="J259" s="18">
        <f t="shared" si="221"/>
        <v>171</v>
      </c>
      <c r="L259" s="18">
        <f t="shared" ref="L259" si="287">+K259/MAX(K$2:K$318)</f>
        <v>0</v>
      </c>
      <c r="O259">
        <v>164</v>
      </c>
      <c r="P259">
        <v>7442</v>
      </c>
    </row>
    <row r="260" spans="1:16" x14ac:dyDescent="0.25">
      <c r="A260" s="1">
        <v>43559</v>
      </c>
      <c r="B260" s="16">
        <v>7871</v>
      </c>
      <c r="C260" s="18">
        <f t="shared" si="285"/>
        <v>0.55339942346902904</v>
      </c>
      <c r="D260" s="18">
        <f t="shared" si="286"/>
        <v>171</v>
      </c>
      <c r="E260" s="16">
        <f>15782/2</f>
        <v>7891</v>
      </c>
      <c r="F260" s="18">
        <f t="shared" si="282"/>
        <v>0.53145204741379315</v>
      </c>
      <c r="G260" s="18">
        <f t="shared" si="225"/>
        <v>167</v>
      </c>
      <c r="H260" s="16">
        <v>7927</v>
      </c>
      <c r="I260" s="18">
        <f t="shared" si="283"/>
        <v>0.53169226641625866</v>
      </c>
      <c r="J260" s="18">
        <f t="shared" si="221"/>
        <v>172</v>
      </c>
      <c r="L260" s="18">
        <f t="shared" ref="L260" si="288">+K260/MAX(K$2:K$318)</f>
        <v>0</v>
      </c>
      <c r="O260">
        <v>165</v>
      </c>
      <c r="P260">
        <v>7376.7</v>
      </c>
    </row>
    <row r="261" spans="1:16" x14ac:dyDescent="0.25">
      <c r="A261" s="1">
        <v>43560</v>
      </c>
      <c r="B261" s="16">
        <v>7878</v>
      </c>
      <c r="C261" s="18">
        <f t="shared" si="285"/>
        <v>0.55389158405399708</v>
      </c>
      <c r="D261" s="18">
        <f t="shared" si="286"/>
        <v>172</v>
      </c>
      <c r="E261" s="16">
        <f>15782/2</f>
        <v>7891</v>
      </c>
      <c r="F261" s="18">
        <f t="shared" si="282"/>
        <v>0.53145204741379315</v>
      </c>
      <c r="G261" s="18">
        <f t="shared" si="225"/>
        <v>168</v>
      </c>
      <c r="H261" s="16">
        <v>7482</v>
      </c>
      <c r="I261" s="18">
        <f t="shared" si="283"/>
        <v>0.50184452344221608</v>
      </c>
      <c r="J261" s="18">
        <f t="shared" si="221"/>
        <v>173</v>
      </c>
      <c r="L261" s="18">
        <f t="shared" ref="L261" si="289">+K261/MAX(K$2:K$318)</f>
        <v>0</v>
      </c>
      <c r="O261">
        <v>166</v>
      </c>
      <c r="P261">
        <v>7627.3</v>
      </c>
    </row>
    <row r="262" spans="1:16" x14ac:dyDescent="0.25">
      <c r="A262" s="1">
        <v>43561</v>
      </c>
      <c r="B262" s="16">
        <v>7582</v>
      </c>
      <c r="C262" s="18">
        <f t="shared" si="285"/>
        <v>0.53308022217534978</v>
      </c>
      <c r="D262" s="18">
        <f t="shared" si="286"/>
        <v>173</v>
      </c>
      <c r="E262" s="16">
        <v>7593</v>
      </c>
      <c r="F262" s="18">
        <f t="shared" si="282"/>
        <v>0.51138200431034486</v>
      </c>
      <c r="G262" s="18">
        <f t="shared" si="225"/>
        <v>169</v>
      </c>
      <c r="H262" s="16">
        <v>7798</v>
      </c>
      <c r="I262" s="18">
        <f t="shared" si="283"/>
        <v>0.52303977463277218</v>
      </c>
      <c r="J262" s="18">
        <f t="shared" si="221"/>
        <v>174</v>
      </c>
      <c r="L262" s="18">
        <f t="shared" ref="L262" si="290">+K262/MAX(K$2:K$318)</f>
        <v>0</v>
      </c>
      <c r="O262">
        <v>167</v>
      </c>
      <c r="P262">
        <v>7723</v>
      </c>
    </row>
    <row r="263" spans="1:16" x14ac:dyDescent="0.25">
      <c r="A263" s="1">
        <v>43562</v>
      </c>
      <c r="B263" s="16">
        <v>7820</v>
      </c>
      <c r="C263" s="18">
        <f t="shared" si="285"/>
        <v>0.54981368206426207</v>
      </c>
      <c r="D263" s="18">
        <f t="shared" si="286"/>
        <v>174</v>
      </c>
      <c r="E263" s="16">
        <v>8051</v>
      </c>
      <c r="F263" s="18">
        <f t="shared" si="282"/>
        <v>0.54222790948275867</v>
      </c>
      <c r="G263" s="18">
        <f t="shared" si="225"/>
        <v>170</v>
      </c>
      <c r="H263" s="16">
        <v>7776</v>
      </c>
      <c r="I263" s="18">
        <f t="shared" si="283"/>
        <v>0.52156415587899929</v>
      </c>
      <c r="J263" s="18">
        <f t="shared" ref="J263:J317" si="291">+A263-$A$88</f>
        <v>175</v>
      </c>
      <c r="L263" s="18">
        <f t="shared" ref="L263" si="292">+K263/MAX(K$2:K$318)</f>
        <v>0</v>
      </c>
      <c r="O263">
        <v>168</v>
      </c>
      <c r="P263">
        <v>7704</v>
      </c>
    </row>
    <row r="264" spans="1:16" x14ac:dyDescent="0.25">
      <c r="A264" s="1">
        <v>43563</v>
      </c>
      <c r="B264" s="16">
        <v>7416</v>
      </c>
      <c r="C264" s="18">
        <f t="shared" si="285"/>
        <v>0.52140898544610836</v>
      </c>
      <c r="D264" s="18">
        <f t="shared" si="286"/>
        <v>175</v>
      </c>
      <c r="E264" s="16">
        <v>8031</v>
      </c>
      <c r="F264" s="18">
        <f t="shared" si="282"/>
        <v>0.5408809267241379</v>
      </c>
      <c r="G264" s="18">
        <f t="shared" si="225"/>
        <v>171</v>
      </c>
      <c r="H264" s="16">
        <v>7893</v>
      </c>
      <c r="I264" s="18">
        <f t="shared" si="283"/>
        <v>0.52941176470588236</v>
      </c>
      <c r="J264" s="18">
        <f t="shared" si="291"/>
        <v>176</v>
      </c>
      <c r="L264" s="18">
        <f t="shared" ref="L264" si="293">+K264/MAX(K$2:K$318)</f>
        <v>0</v>
      </c>
      <c r="O264">
        <v>169</v>
      </c>
      <c r="P264">
        <v>7631</v>
      </c>
    </row>
    <row r="265" spans="1:16" x14ac:dyDescent="0.25">
      <c r="A265" s="1">
        <v>43564</v>
      </c>
      <c r="B265" s="16">
        <v>7155</v>
      </c>
      <c r="C265" s="18">
        <f t="shared" si="285"/>
        <v>0.50305842649230115</v>
      </c>
      <c r="D265" s="18">
        <f t="shared" si="286"/>
        <v>176</v>
      </c>
      <c r="E265" s="16">
        <v>7964</v>
      </c>
      <c r="F265" s="18">
        <f t="shared" si="282"/>
        <v>0.53636853448275867</v>
      </c>
      <c r="G265" s="18">
        <f t="shared" si="225"/>
        <v>172</v>
      </c>
      <c r="H265" s="16">
        <v>7803</v>
      </c>
      <c r="I265" s="18">
        <f t="shared" si="283"/>
        <v>0.52337514253135686</v>
      </c>
      <c r="J265" s="18">
        <f t="shared" si="291"/>
        <v>177</v>
      </c>
      <c r="L265" s="18">
        <f t="shared" ref="L265" si="294">+K265/MAX(K$2:K$318)</f>
        <v>0</v>
      </c>
      <c r="O265">
        <v>170</v>
      </c>
      <c r="P265">
        <v>7725.3</v>
      </c>
    </row>
    <row r="266" spans="1:16" x14ac:dyDescent="0.25">
      <c r="A266" s="1">
        <v>43565</v>
      </c>
      <c r="B266" s="16">
        <v>6911</v>
      </c>
      <c r="C266" s="18">
        <f t="shared" si="285"/>
        <v>0.48590311467341629</v>
      </c>
      <c r="D266" s="18">
        <f t="shared" si="286"/>
        <v>177</v>
      </c>
      <c r="E266" s="16">
        <v>8150</v>
      </c>
      <c r="F266" s="18">
        <f t="shared" si="282"/>
        <v>0.54889547413793105</v>
      </c>
      <c r="G266" s="18">
        <f t="shared" ref="G266:G309" si="295">+A266-$A$93</f>
        <v>173</v>
      </c>
      <c r="H266" s="16">
        <v>7947</v>
      </c>
      <c r="I266" s="18">
        <f t="shared" si="283"/>
        <v>0.53303373801059761</v>
      </c>
      <c r="J266" s="18">
        <f t="shared" si="291"/>
        <v>178</v>
      </c>
      <c r="L266" s="18">
        <f t="shared" ref="L266" si="296">+K266/MAX(K$2:K$318)</f>
        <v>0</v>
      </c>
      <c r="O266">
        <v>171</v>
      </c>
      <c r="P266">
        <v>7853.3</v>
      </c>
    </row>
    <row r="267" spans="1:16" x14ac:dyDescent="0.25">
      <c r="A267" s="1">
        <v>43566</v>
      </c>
      <c r="B267" s="16">
        <v>7011</v>
      </c>
      <c r="C267" s="18">
        <f t="shared" si="285"/>
        <v>0.49293398017295931</v>
      </c>
      <c r="D267" s="18">
        <f t="shared" si="286"/>
        <v>178</v>
      </c>
      <c r="E267" s="16">
        <v>8309</v>
      </c>
      <c r="F267" s="18">
        <f t="shared" si="282"/>
        <v>0.55960398706896552</v>
      </c>
      <c r="G267" s="18">
        <f t="shared" si="295"/>
        <v>174</v>
      </c>
      <c r="H267" s="16">
        <v>7928</v>
      </c>
      <c r="I267" s="18">
        <f t="shared" si="283"/>
        <v>0.53175933999597558</v>
      </c>
      <c r="J267" s="18">
        <f t="shared" si="291"/>
        <v>179</v>
      </c>
      <c r="L267" s="18">
        <f t="shared" ref="L267" si="297">+K267/MAX(K$2:K$318)</f>
        <v>0</v>
      </c>
      <c r="O267">
        <v>172</v>
      </c>
      <c r="P267">
        <v>7923</v>
      </c>
    </row>
    <row r="268" spans="1:16" x14ac:dyDescent="0.25">
      <c r="A268" s="1">
        <v>43567</v>
      </c>
      <c r="B268" s="16">
        <v>7465</v>
      </c>
      <c r="C268" s="18">
        <f t="shared" si="285"/>
        <v>0.52485410954088452</v>
      </c>
      <c r="D268" s="18">
        <f t="shared" si="286"/>
        <v>179</v>
      </c>
      <c r="E268" s="16">
        <v>7916</v>
      </c>
      <c r="F268" s="18">
        <f t="shared" si="282"/>
        <v>0.53313577586206895</v>
      </c>
      <c r="G268" s="18">
        <f t="shared" si="295"/>
        <v>175</v>
      </c>
      <c r="H268" s="16">
        <v>8044</v>
      </c>
      <c r="I268" s="18">
        <f t="shared" si="283"/>
        <v>0.53953987524314173</v>
      </c>
      <c r="J268" s="18">
        <f t="shared" si="291"/>
        <v>180</v>
      </c>
      <c r="L268" s="18">
        <f t="shared" ref="L268" si="298">+K268/MAX(K$2:K$318)</f>
        <v>0</v>
      </c>
      <c r="O268">
        <v>173</v>
      </c>
      <c r="P268">
        <v>7738</v>
      </c>
    </row>
    <row r="269" spans="1:16" x14ac:dyDescent="0.25">
      <c r="A269" s="1">
        <v>43568</v>
      </c>
      <c r="B269" s="16">
        <v>7339</v>
      </c>
      <c r="C269" s="18">
        <f t="shared" si="285"/>
        <v>0.51599521901146028</v>
      </c>
      <c r="D269" s="18">
        <f t="shared" si="286"/>
        <v>180</v>
      </c>
      <c r="E269" s="16">
        <v>8035</v>
      </c>
      <c r="F269" s="18">
        <f t="shared" si="282"/>
        <v>0.5411503232758621</v>
      </c>
      <c r="G269" s="18">
        <f t="shared" si="295"/>
        <v>176</v>
      </c>
      <c r="H269" s="16">
        <v>7754</v>
      </c>
      <c r="I269" s="18">
        <f t="shared" si="283"/>
        <v>0.5200885371252264</v>
      </c>
      <c r="J269" s="18">
        <f t="shared" si="291"/>
        <v>181</v>
      </c>
      <c r="L269" s="18">
        <f t="shared" ref="L269" si="299">+K269/MAX(K$2:K$318)</f>
        <v>0</v>
      </c>
      <c r="O269">
        <v>174</v>
      </c>
      <c r="P269">
        <v>7975.7</v>
      </c>
    </row>
    <row r="270" spans="1:16" x14ac:dyDescent="0.25">
      <c r="A270" s="1">
        <v>43569</v>
      </c>
      <c r="B270" s="16">
        <v>7308</v>
      </c>
      <c r="C270" s="18">
        <f t="shared" si="285"/>
        <v>0.51381565070660196</v>
      </c>
      <c r="D270" s="18">
        <f t="shared" si="286"/>
        <v>181</v>
      </c>
      <c r="E270" s="16">
        <v>8177</v>
      </c>
      <c r="F270" s="18">
        <f t="shared" si="282"/>
        <v>0.55071390086206895</v>
      </c>
      <c r="G270" s="18">
        <f t="shared" si="295"/>
        <v>177</v>
      </c>
      <c r="H270" s="16">
        <v>7995</v>
      </c>
      <c r="I270" s="18">
        <f t="shared" si="283"/>
        <v>0.53625326983701116</v>
      </c>
      <c r="J270" s="18">
        <f t="shared" si="291"/>
        <v>182</v>
      </c>
      <c r="L270" s="18">
        <f t="shared" ref="L270" si="300">+K270/MAX(K$2:K$318)</f>
        <v>0</v>
      </c>
      <c r="O270">
        <v>175</v>
      </c>
      <c r="P270">
        <v>7702.7</v>
      </c>
    </row>
    <row r="271" spans="1:16" x14ac:dyDescent="0.25">
      <c r="A271" s="1">
        <v>43570</v>
      </c>
      <c r="B271" s="16">
        <v>7384</v>
      </c>
      <c r="C271" s="18">
        <f t="shared" si="285"/>
        <v>0.51915910848625468</v>
      </c>
      <c r="D271" s="18">
        <f t="shared" si="286"/>
        <v>182</v>
      </c>
      <c r="E271" s="16">
        <v>8251</v>
      </c>
      <c r="F271" s="18">
        <f t="shared" si="282"/>
        <v>0.55569773706896552</v>
      </c>
      <c r="G271" s="18">
        <f t="shared" si="295"/>
        <v>178</v>
      </c>
      <c r="H271" s="16">
        <v>7398</v>
      </c>
      <c r="I271" s="18">
        <f t="shared" si="283"/>
        <v>0.49621034274599235</v>
      </c>
      <c r="J271" s="18">
        <f t="shared" si="291"/>
        <v>183</v>
      </c>
      <c r="L271" s="18">
        <f t="shared" ref="L271" si="301">+K271/MAX(K$2:K$318)</f>
        <v>0</v>
      </c>
      <c r="O271">
        <v>176</v>
      </c>
      <c r="P271">
        <v>7694.3</v>
      </c>
    </row>
    <row r="272" spans="1:16" x14ac:dyDescent="0.25">
      <c r="A272" s="1">
        <v>43571</v>
      </c>
      <c r="B272" s="16">
        <v>7497</v>
      </c>
      <c r="C272" s="18">
        <f t="shared" si="285"/>
        <v>0.5271039865007382</v>
      </c>
      <c r="D272" s="18">
        <f t="shared" si="286"/>
        <v>183</v>
      </c>
      <c r="E272" s="16">
        <v>7948</v>
      </c>
      <c r="F272" s="18">
        <f t="shared" si="282"/>
        <v>0.5352909482758621</v>
      </c>
      <c r="G272" s="18">
        <f t="shared" si="295"/>
        <v>179</v>
      </c>
      <c r="H272" s="16">
        <v>7969</v>
      </c>
      <c r="I272" s="18">
        <f t="shared" si="283"/>
        <v>0.5345093567643705</v>
      </c>
      <c r="J272" s="18">
        <f t="shared" si="291"/>
        <v>184</v>
      </c>
      <c r="L272" s="18">
        <f t="shared" ref="L272" si="302">+K272/MAX(K$2:K$318)</f>
        <v>0</v>
      </c>
      <c r="O272">
        <v>177</v>
      </c>
      <c r="P272">
        <v>7630.3</v>
      </c>
    </row>
    <row r="273" spans="1:16" x14ac:dyDescent="0.25">
      <c r="A273" s="1">
        <v>43572</v>
      </c>
      <c r="B273" s="16">
        <v>7299</v>
      </c>
      <c r="C273" s="18">
        <f t="shared" si="285"/>
        <v>0.5131828728116431</v>
      </c>
      <c r="D273" s="18">
        <f t="shared" si="286"/>
        <v>184</v>
      </c>
      <c r="E273" s="16">
        <v>8012</v>
      </c>
      <c r="F273" s="18">
        <f t="shared" si="282"/>
        <v>0.53960129310344829</v>
      </c>
      <c r="G273" s="18">
        <f t="shared" si="295"/>
        <v>180</v>
      </c>
      <c r="H273" s="16">
        <v>7750</v>
      </c>
      <c r="I273" s="18">
        <f t="shared" si="283"/>
        <v>0.51982024280635852</v>
      </c>
      <c r="J273" s="18">
        <f t="shared" si="291"/>
        <v>185</v>
      </c>
      <c r="L273" s="18">
        <f t="shared" ref="L273" si="303">+K273/MAX(K$2:K$318)</f>
        <v>0</v>
      </c>
      <c r="O273">
        <v>178</v>
      </c>
      <c r="P273">
        <v>7736.3</v>
      </c>
    </row>
    <row r="274" spans="1:16" x14ac:dyDescent="0.25">
      <c r="A274" s="1">
        <v>43573</v>
      </c>
      <c r="B274" s="16">
        <v>7207</v>
      </c>
      <c r="C274" s="18">
        <f t="shared" si="285"/>
        <v>0.50671447655206359</v>
      </c>
      <c r="D274" s="18">
        <f t="shared" si="286"/>
        <v>185</v>
      </c>
      <c r="E274" s="16">
        <v>8260</v>
      </c>
      <c r="F274" s="18">
        <f t="shared" si="282"/>
        <v>0.55630387931034486</v>
      </c>
      <c r="G274" s="18">
        <f t="shared" si="295"/>
        <v>181</v>
      </c>
      <c r="H274" s="16">
        <v>7763</v>
      </c>
      <c r="I274" s="18">
        <f t="shared" si="283"/>
        <v>0.52069219934267896</v>
      </c>
      <c r="J274" s="18">
        <f t="shared" si="291"/>
        <v>186</v>
      </c>
      <c r="L274" s="18">
        <f t="shared" ref="L274" si="304">+K274/MAX(K$2:K$318)</f>
        <v>0</v>
      </c>
      <c r="O274">
        <v>179</v>
      </c>
      <c r="P274">
        <v>7780.3</v>
      </c>
    </row>
    <row r="275" spans="1:16" x14ac:dyDescent="0.25">
      <c r="A275" s="1">
        <v>43574</v>
      </c>
      <c r="B275" s="16">
        <v>7167</v>
      </c>
      <c r="C275" s="18">
        <f t="shared" si="285"/>
        <v>0.5039021303522464</v>
      </c>
      <c r="D275" s="18">
        <f t="shared" si="286"/>
        <v>186</v>
      </c>
      <c r="E275" s="16">
        <v>8087</v>
      </c>
      <c r="F275" s="18">
        <f t="shared" si="282"/>
        <v>0.54465247844827591</v>
      </c>
      <c r="G275" s="18">
        <f t="shared" si="295"/>
        <v>182</v>
      </c>
      <c r="H275" s="16">
        <v>7394</v>
      </c>
      <c r="I275" s="18">
        <f t="shared" si="283"/>
        <v>0.49594204842712458</v>
      </c>
      <c r="J275" s="18">
        <f t="shared" si="291"/>
        <v>187</v>
      </c>
      <c r="L275" s="18">
        <f t="shared" ref="L275" si="305">+K275/MAX(K$2:K$318)</f>
        <v>0</v>
      </c>
      <c r="O275">
        <v>180</v>
      </c>
      <c r="P275">
        <v>7798.3</v>
      </c>
    </row>
    <row r="276" spans="1:16" x14ac:dyDescent="0.25">
      <c r="A276" s="1">
        <v>43575</v>
      </c>
      <c r="B276" s="16">
        <v>7444</v>
      </c>
      <c r="C276" s="18">
        <f t="shared" si="285"/>
        <v>0.5233776277859804</v>
      </c>
      <c r="D276" s="18">
        <f t="shared" si="286"/>
        <v>187</v>
      </c>
      <c r="E276" s="16">
        <v>7928</v>
      </c>
      <c r="F276" s="18">
        <f t="shared" si="282"/>
        <v>0.53394396551724133</v>
      </c>
      <c r="G276" s="18">
        <f t="shared" si="295"/>
        <v>183</v>
      </c>
      <c r="H276" s="16">
        <v>7708</v>
      </c>
      <c r="I276" s="18">
        <f t="shared" si="283"/>
        <v>0.51700315245824668</v>
      </c>
      <c r="J276" s="18">
        <f t="shared" si="291"/>
        <v>188</v>
      </c>
      <c r="L276" s="18">
        <f t="shared" ref="L276" si="306">+K276/MAX(K$2:K$318)</f>
        <v>0</v>
      </c>
      <c r="O276">
        <v>181</v>
      </c>
      <c r="P276">
        <v>7774</v>
      </c>
    </row>
    <row r="277" spans="1:16" x14ac:dyDescent="0.25">
      <c r="A277" s="1">
        <v>43576</v>
      </c>
      <c r="B277" s="16">
        <v>7177</v>
      </c>
      <c r="C277" s="18">
        <f t="shared" si="285"/>
        <v>0.50460521690220062</v>
      </c>
      <c r="D277" s="18">
        <f t="shared" si="286"/>
        <v>188</v>
      </c>
      <c r="E277" s="16">
        <v>8184</v>
      </c>
      <c r="F277" s="18">
        <f t="shared" si="282"/>
        <v>0.55118534482758619</v>
      </c>
      <c r="G277" s="18">
        <f t="shared" si="295"/>
        <v>184</v>
      </c>
      <c r="H277" s="16">
        <v>7772</v>
      </c>
      <c r="I277" s="18">
        <f t="shared" si="283"/>
        <v>0.52129586156013141</v>
      </c>
      <c r="J277" s="18">
        <f t="shared" si="291"/>
        <v>189</v>
      </c>
      <c r="L277" s="18">
        <f t="shared" ref="L277" si="307">+K277/MAX(K$2:K$318)</f>
        <v>0</v>
      </c>
      <c r="O277">
        <v>182</v>
      </c>
      <c r="P277">
        <v>7822</v>
      </c>
    </row>
    <row r="278" spans="1:16" x14ac:dyDescent="0.25">
      <c r="A278" s="1">
        <v>43577</v>
      </c>
      <c r="B278" s="16">
        <v>6914</v>
      </c>
      <c r="C278" s="18">
        <f t="shared" si="285"/>
        <v>0.48611404063840258</v>
      </c>
      <c r="D278" s="18">
        <f t="shared" si="286"/>
        <v>189</v>
      </c>
      <c r="E278" s="16">
        <v>8039</v>
      </c>
      <c r="F278" s="18">
        <f t="shared" si="282"/>
        <v>0.54141971982758619</v>
      </c>
      <c r="G278" s="18">
        <f t="shared" si="295"/>
        <v>185</v>
      </c>
      <c r="H278" s="16">
        <v>7948</v>
      </c>
      <c r="I278" s="18">
        <f t="shared" si="283"/>
        <v>0.53310081159031453</v>
      </c>
      <c r="J278" s="18">
        <f t="shared" si="291"/>
        <v>190</v>
      </c>
      <c r="L278" s="18">
        <f t="shared" ref="L278" si="308">+K278/MAX(K$2:K$318)</f>
        <v>0</v>
      </c>
      <c r="O278">
        <v>183</v>
      </c>
      <c r="P278">
        <v>7607.7</v>
      </c>
    </row>
    <row r="279" spans="1:16" x14ac:dyDescent="0.25">
      <c r="A279" s="1">
        <v>43578</v>
      </c>
      <c r="B279" s="16">
        <v>6571</v>
      </c>
      <c r="C279" s="18">
        <f t="shared" si="285"/>
        <v>0.46199817197497012</v>
      </c>
      <c r="D279" s="18">
        <f t="shared" si="286"/>
        <v>190</v>
      </c>
      <c r="E279" s="16">
        <v>8130</v>
      </c>
      <c r="F279" s="18">
        <f t="shared" si="282"/>
        <v>0.54754849137931039</v>
      </c>
      <c r="G279" s="18">
        <f t="shared" si="295"/>
        <v>186</v>
      </c>
      <c r="H279" s="16">
        <v>7484</v>
      </c>
      <c r="I279" s="18">
        <f t="shared" si="283"/>
        <v>0.50197867060165002</v>
      </c>
      <c r="J279" s="18">
        <f t="shared" si="291"/>
        <v>191</v>
      </c>
      <c r="L279" s="18">
        <f t="shared" ref="L279" si="309">+K279/MAX(K$2:K$318)</f>
        <v>0</v>
      </c>
      <c r="O279">
        <v>184</v>
      </c>
      <c r="P279">
        <v>7817.3</v>
      </c>
    </row>
    <row r="280" spans="1:16" x14ac:dyDescent="0.25">
      <c r="A280" s="1">
        <v>43579</v>
      </c>
      <c r="B280" s="16">
        <v>6761</v>
      </c>
      <c r="C280" s="18">
        <f t="shared" si="285"/>
        <v>0.47535681642410182</v>
      </c>
      <c r="D280" s="18">
        <f t="shared" si="286"/>
        <v>191</v>
      </c>
      <c r="E280" s="16">
        <v>8069</v>
      </c>
      <c r="F280" s="18">
        <f t="shared" si="282"/>
        <v>0.54344019396551724</v>
      </c>
      <c r="G280" s="18">
        <f t="shared" si="295"/>
        <v>187</v>
      </c>
      <c r="H280" s="16">
        <v>7945</v>
      </c>
      <c r="I280" s="18">
        <f t="shared" si="283"/>
        <v>0.53289959085116367</v>
      </c>
      <c r="J280" s="18">
        <f t="shared" si="291"/>
        <v>192</v>
      </c>
      <c r="L280" s="18">
        <f t="shared" ref="L280" si="310">+K280/MAX(K$2:K$318)</f>
        <v>0</v>
      </c>
      <c r="O280">
        <v>185</v>
      </c>
      <c r="P280">
        <v>7665.3</v>
      </c>
    </row>
    <row r="281" spans="1:16" x14ac:dyDescent="0.25">
      <c r="A281" s="1">
        <v>43580</v>
      </c>
      <c r="B281" s="16">
        <v>6311</v>
      </c>
      <c r="C281" s="18">
        <f t="shared" si="285"/>
        <v>0.44371792167615831</v>
      </c>
      <c r="D281" s="18">
        <f t="shared" si="286"/>
        <v>192</v>
      </c>
      <c r="E281" s="16">
        <v>7831</v>
      </c>
      <c r="F281" s="18">
        <f t="shared" si="282"/>
        <v>0.52741109913793105</v>
      </c>
      <c r="G281" s="18">
        <f t="shared" si="295"/>
        <v>188</v>
      </c>
      <c r="H281" s="16">
        <v>7836</v>
      </c>
      <c r="I281" s="18">
        <f t="shared" si="283"/>
        <v>0.52558857066201625</v>
      </c>
      <c r="J281" s="18">
        <f t="shared" si="291"/>
        <v>193</v>
      </c>
      <c r="L281" s="18">
        <f t="shared" ref="L281" si="311">+K281/MAX(K$2:K$318)</f>
        <v>0</v>
      </c>
      <c r="O281">
        <v>186</v>
      </c>
      <c r="P281">
        <v>7686.7</v>
      </c>
    </row>
    <row r="282" spans="1:16" x14ac:dyDescent="0.25">
      <c r="A282" s="1">
        <v>43581</v>
      </c>
      <c r="B282" s="16">
        <v>7016</v>
      </c>
      <c r="C282" s="18">
        <f t="shared" si="285"/>
        <v>0.49328552344793641</v>
      </c>
      <c r="D282" s="18">
        <f t="shared" si="286"/>
        <v>193</v>
      </c>
      <c r="E282" s="16">
        <v>8094</v>
      </c>
      <c r="F282" s="18">
        <f t="shared" si="282"/>
        <v>0.54512392241379315</v>
      </c>
      <c r="G282" s="18">
        <f t="shared" si="295"/>
        <v>189</v>
      </c>
      <c r="H282" s="16">
        <v>7915</v>
      </c>
      <c r="I282" s="18">
        <f t="shared" si="283"/>
        <v>0.53088738345965525</v>
      </c>
      <c r="J282" s="18">
        <f t="shared" si="291"/>
        <v>194</v>
      </c>
      <c r="L282" s="18">
        <f t="shared" ref="L282" si="312">+K282/MAX(K$2:K$318)</f>
        <v>0</v>
      </c>
      <c r="O282">
        <v>187</v>
      </c>
      <c r="P282">
        <v>7635.7</v>
      </c>
    </row>
    <row r="283" spans="1:16" x14ac:dyDescent="0.25">
      <c r="A283" s="1">
        <v>43582</v>
      </c>
      <c r="B283" s="16">
        <v>7284</v>
      </c>
      <c r="C283" s="18">
        <f t="shared" si="285"/>
        <v>0.51212824298671167</v>
      </c>
      <c r="D283" s="18">
        <f t="shared" si="286"/>
        <v>194</v>
      </c>
      <c r="E283" s="16">
        <v>8256</v>
      </c>
      <c r="F283" s="18">
        <f t="shared" si="282"/>
        <v>0.55603448275862066</v>
      </c>
      <c r="G283" s="18">
        <f t="shared" si="295"/>
        <v>190</v>
      </c>
      <c r="H283" s="16">
        <v>7424</v>
      </c>
      <c r="I283" s="18">
        <f t="shared" si="283"/>
        <v>0.49795425581863306</v>
      </c>
      <c r="J283" s="18">
        <f t="shared" si="291"/>
        <v>195</v>
      </c>
      <c r="L283" s="18">
        <f t="shared" ref="L283" si="313">+K283/MAX(K$2:K$318)</f>
        <v>0</v>
      </c>
      <c r="O283">
        <v>188</v>
      </c>
      <c r="P283">
        <v>7572</v>
      </c>
    </row>
    <row r="284" spans="1:16" x14ac:dyDescent="0.25">
      <c r="A284" s="1">
        <v>43583</v>
      </c>
      <c r="B284" s="16">
        <v>6594</v>
      </c>
      <c r="C284" s="18">
        <f t="shared" si="285"/>
        <v>0.463615271039865</v>
      </c>
      <c r="D284" s="18">
        <f t="shared" si="286"/>
        <v>195</v>
      </c>
      <c r="E284" s="16">
        <v>7959</v>
      </c>
      <c r="F284" s="18">
        <f t="shared" si="282"/>
        <v>0.53603178879310343</v>
      </c>
      <c r="G284" s="18">
        <f t="shared" si="295"/>
        <v>191</v>
      </c>
      <c r="H284" s="16">
        <v>7802</v>
      </c>
      <c r="I284" s="18">
        <f t="shared" si="283"/>
        <v>0.52330806895163995</v>
      </c>
      <c r="J284" s="18">
        <f t="shared" si="291"/>
        <v>196</v>
      </c>
      <c r="L284" s="18">
        <f t="shared" ref="L284" si="314">+K284/MAX(K$2:K$318)</f>
        <v>0</v>
      </c>
      <c r="O284">
        <v>189</v>
      </c>
      <c r="P284">
        <v>7593.3</v>
      </c>
    </row>
    <row r="285" spans="1:16" x14ac:dyDescent="0.25">
      <c r="A285" s="1">
        <v>43584</v>
      </c>
      <c r="B285" s="16">
        <v>6527</v>
      </c>
      <c r="C285" s="18">
        <f t="shared" si="285"/>
        <v>0.45890459115517118</v>
      </c>
      <c r="D285" s="18">
        <f t="shared" si="286"/>
        <v>196</v>
      </c>
      <c r="E285" s="16">
        <v>7783</v>
      </c>
      <c r="F285" s="18">
        <f t="shared" si="282"/>
        <v>0.52417834051724133</v>
      </c>
      <c r="G285" s="18">
        <f t="shared" si="295"/>
        <v>192</v>
      </c>
      <c r="H285" s="16">
        <v>7582</v>
      </c>
      <c r="I285" s="18">
        <f t="shared" si="283"/>
        <v>0.50855188141391106</v>
      </c>
      <c r="J285" s="18">
        <f t="shared" si="291"/>
        <v>197</v>
      </c>
      <c r="L285" s="18">
        <f t="shared" ref="L285" si="315">+K285/MAX(K$2:K$318)</f>
        <v>0</v>
      </c>
      <c r="O285">
        <v>190</v>
      </c>
      <c r="P285">
        <v>7591.7</v>
      </c>
    </row>
    <row r="286" spans="1:16" x14ac:dyDescent="0.25">
      <c r="A286" s="1">
        <v>43585</v>
      </c>
      <c r="B286" s="16">
        <v>6420</v>
      </c>
      <c r="C286" s="18">
        <f t="shared" si="285"/>
        <v>0.45138156507066018</v>
      </c>
      <c r="D286" s="18">
        <f t="shared" si="286"/>
        <v>197</v>
      </c>
      <c r="E286" s="16">
        <v>7630</v>
      </c>
      <c r="F286" s="18">
        <f t="shared" si="282"/>
        <v>0.51387392241379315</v>
      </c>
      <c r="G286" s="18">
        <f t="shared" si="295"/>
        <v>193</v>
      </c>
      <c r="H286" s="16">
        <v>7515</v>
      </c>
      <c r="I286" s="18">
        <f t="shared" si="283"/>
        <v>0.50405795157287547</v>
      </c>
      <c r="J286" s="18">
        <f t="shared" si="291"/>
        <v>198</v>
      </c>
      <c r="L286" s="18">
        <f t="shared" ref="L286" si="316">+K286/MAX(K$2:K$318)</f>
        <v>0</v>
      </c>
      <c r="O286">
        <v>191</v>
      </c>
      <c r="P286">
        <v>7401.3</v>
      </c>
    </row>
    <row r="287" spans="1:16" x14ac:dyDescent="0.25">
      <c r="A287" s="1">
        <v>43586</v>
      </c>
      <c r="B287" s="16">
        <v>6375</v>
      </c>
      <c r="C287" s="18">
        <f t="shared" si="285"/>
        <v>0.44821767559586584</v>
      </c>
      <c r="D287" s="18">
        <f t="shared" si="286"/>
        <v>198</v>
      </c>
      <c r="E287" s="16">
        <v>7676</v>
      </c>
      <c r="F287" s="18">
        <f t="shared" si="282"/>
        <v>0.51697198275862066</v>
      </c>
      <c r="G287" s="18">
        <f t="shared" si="295"/>
        <v>194</v>
      </c>
      <c r="H287" s="16">
        <v>8069</v>
      </c>
      <c r="I287" s="18">
        <f t="shared" si="283"/>
        <v>0.54121671473606547</v>
      </c>
      <c r="J287" s="18">
        <f t="shared" si="291"/>
        <v>199</v>
      </c>
      <c r="L287" s="18">
        <f t="shared" ref="L287" si="317">+K287/MAX(K$2:K$318)</f>
        <v>0</v>
      </c>
      <c r="O287">
        <v>192</v>
      </c>
      <c r="P287">
        <v>7346.3</v>
      </c>
    </row>
    <row r="288" spans="1:16" x14ac:dyDescent="0.25">
      <c r="A288" s="1">
        <v>43587</v>
      </c>
      <c r="B288" s="16">
        <v>4736</v>
      </c>
      <c r="C288" s="18">
        <f t="shared" si="285"/>
        <v>0.33298179005835621</v>
      </c>
      <c r="D288" s="18">
        <f t="shared" si="286"/>
        <v>199</v>
      </c>
      <c r="E288" s="16">
        <v>7643</v>
      </c>
      <c r="F288" s="18">
        <f t="shared" si="282"/>
        <v>0.51474946120689657</v>
      </c>
      <c r="G288" s="18">
        <f t="shared" si="295"/>
        <v>195</v>
      </c>
      <c r="H288" s="16">
        <v>7483</v>
      </c>
      <c r="I288" s="18">
        <f t="shared" si="283"/>
        <v>0.50191159702193311</v>
      </c>
      <c r="J288" s="18">
        <f t="shared" si="291"/>
        <v>200</v>
      </c>
      <c r="L288" s="18">
        <f t="shared" ref="L288" si="318">+K288/MAX(K$2:K$318)</f>
        <v>0</v>
      </c>
      <c r="O288">
        <v>193</v>
      </c>
      <c r="P288">
        <v>7494</v>
      </c>
    </row>
    <row r="289" spans="1:16" x14ac:dyDescent="0.25">
      <c r="A289" s="1">
        <v>43588</v>
      </c>
      <c r="B289" s="16">
        <v>5242</v>
      </c>
      <c r="C289" s="18">
        <f t="shared" si="285"/>
        <v>0.36855796948604375</v>
      </c>
      <c r="D289" s="18">
        <f t="shared" si="286"/>
        <v>200</v>
      </c>
      <c r="E289" s="16">
        <v>7497</v>
      </c>
      <c r="F289" s="18">
        <f t="shared" si="282"/>
        <v>0.50491648706896552</v>
      </c>
      <c r="G289" s="18">
        <f t="shared" si="295"/>
        <v>196</v>
      </c>
      <c r="H289" s="16">
        <v>7285</v>
      </c>
      <c r="I289" s="18">
        <f t="shared" si="283"/>
        <v>0.48863102823797705</v>
      </c>
      <c r="J289" s="18">
        <f t="shared" si="291"/>
        <v>201</v>
      </c>
      <c r="L289" s="18">
        <f t="shared" ref="L289" si="319">+K289/MAX(K$2:K$318)</f>
        <v>0</v>
      </c>
      <c r="O289">
        <v>194</v>
      </c>
      <c r="P289">
        <v>7625</v>
      </c>
    </row>
    <row r="290" spans="1:16" x14ac:dyDescent="0.25">
      <c r="A290" s="1">
        <v>43589</v>
      </c>
      <c r="B290" s="16">
        <v>5134</v>
      </c>
      <c r="C290" s="18">
        <f t="shared" si="285"/>
        <v>0.36096463474653728</v>
      </c>
      <c r="D290" s="18">
        <f t="shared" si="286"/>
        <v>201</v>
      </c>
      <c r="E290" s="16">
        <v>7798</v>
      </c>
      <c r="F290" s="18">
        <f t="shared" si="282"/>
        <v>0.52518857758620685</v>
      </c>
      <c r="G290" s="18">
        <f t="shared" si="295"/>
        <v>197</v>
      </c>
      <c r="H290" s="16">
        <v>7627</v>
      </c>
      <c r="I290" s="18">
        <f t="shared" si="283"/>
        <v>0.51157019250117375</v>
      </c>
      <c r="J290" s="18">
        <f t="shared" si="291"/>
        <v>202</v>
      </c>
      <c r="L290" s="18">
        <f t="shared" ref="L290" si="320">+K290/MAX(K$2:K$318)</f>
        <v>0</v>
      </c>
      <c r="O290">
        <v>195</v>
      </c>
      <c r="P290">
        <v>7220.3</v>
      </c>
    </row>
    <row r="291" spans="1:16" x14ac:dyDescent="0.25">
      <c r="A291" s="1">
        <v>43590</v>
      </c>
      <c r="B291" s="16">
        <v>4945</v>
      </c>
      <c r="C291" s="18">
        <f t="shared" si="285"/>
        <v>0.34767629895240104</v>
      </c>
      <c r="D291" s="18">
        <f t="shared" si="286"/>
        <v>202</v>
      </c>
      <c r="E291" s="16">
        <v>7987</v>
      </c>
      <c r="F291" s="18">
        <f t="shared" si="282"/>
        <v>0.53791756465517238</v>
      </c>
      <c r="G291" s="18">
        <f t="shared" si="295"/>
        <v>198</v>
      </c>
      <c r="H291" s="16">
        <v>7495</v>
      </c>
      <c r="I291" s="18">
        <f t="shared" si="283"/>
        <v>0.50271647997853641</v>
      </c>
      <c r="J291" s="18">
        <f t="shared" si="291"/>
        <v>203</v>
      </c>
      <c r="L291" s="18">
        <f t="shared" ref="L291" si="321">+K291/MAX(K$2:K$318)</f>
        <v>0</v>
      </c>
      <c r="O291">
        <v>196</v>
      </c>
      <c r="P291">
        <v>7275.3</v>
      </c>
    </row>
    <row r="292" spans="1:16" x14ac:dyDescent="0.25">
      <c r="A292" s="1">
        <v>43591</v>
      </c>
      <c r="B292" s="16">
        <v>5508</v>
      </c>
      <c r="C292" s="18">
        <f t="shared" si="285"/>
        <v>0.38726007171482807</v>
      </c>
      <c r="D292" s="18">
        <f t="shared" si="286"/>
        <v>203</v>
      </c>
      <c r="E292" s="16">
        <v>7311</v>
      </c>
      <c r="F292" s="18">
        <f t="shared" si="282"/>
        <v>0.49238954741379309</v>
      </c>
      <c r="G292" s="18">
        <f t="shared" si="295"/>
        <v>199</v>
      </c>
      <c r="H292" s="16">
        <v>9124</v>
      </c>
      <c r="I292" s="18">
        <f t="shared" si="283"/>
        <v>0.61197934133744714</v>
      </c>
      <c r="J292" s="18">
        <f t="shared" si="291"/>
        <v>204</v>
      </c>
      <c r="L292" s="18">
        <f t="shared" ref="L292" si="322">+K292/MAX(K$2:K$318)</f>
        <v>0</v>
      </c>
      <c r="O292">
        <v>197</v>
      </c>
      <c r="P292">
        <v>7266.7</v>
      </c>
    </row>
    <row r="293" spans="1:16" x14ac:dyDescent="0.25">
      <c r="A293" s="1">
        <v>43592</v>
      </c>
      <c r="B293" s="16">
        <v>5361</v>
      </c>
      <c r="C293" s="18">
        <f t="shared" si="285"/>
        <v>0.37692469943049989</v>
      </c>
      <c r="D293" s="18">
        <f t="shared" si="286"/>
        <v>204</v>
      </c>
      <c r="E293" s="16">
        <v>7263</v>
      </c>
      <c r="F293" s="18">
        <f t="shared" si="282"/>
        <v>0.48915678879310343</v>
      </c>
      <c r="G293" s="18">
        <f t="shared" si="295"/>
        <v>200</v>
      </c>
      <c r="H293" s="16">
        <v>8080</v>
      </c>
      <c r="I293" s="18">
        <f t="shared" si="283"/>
        <v>0.54195452411295186</v>
      </c>
      <c r="J293" s="18">
        <f t="shared" si="291"/>
        <v>205</v>
      </c>
      <c r="L293" s="18">
        <f t="shared" ref="L293" si="323">+K293/MAX(K$2:K$318)</f>
        <v>0</v>
      </c>
      <c r="O293">
        <v>198</v>
      </c>
      <c r="P293">
        <v>7292.3</v>
      </c>
    </row>
    <row r="294" spans="1:16" x14ac:dyDescent="0.25">
      <c r="A294" s="1">
        <v>43593</v>
      </c>
      <c r="B294" s="16">
        <v>5286</v>
      </c>
      <c r="C294" s="18">
        <f t="shared" si="285"/>
        <v>0.37165155030584263</v>
      </c>
      <c r="D294" s="18">
        <f t="shared" si="286"/>
        <v>205</v>
      </c>
      <c r="E294" s="16">
        <v>7317</v>
      </c>
      <c r="F294" s="18">
        <f t="shared" si="282"/>
        <v>0.49279364224137934</v>
      </c>
      <c r="G294" s="18">
        <f t="shared" si="295"/>
        <v>201</v>
      </c>
      <c r="H294" s="16">
        <v>5652</v>
      </c>
      <c r="I294" s="18">
        <f t="shared" si="283"/>
        <v>0.37909987256019856</v>
      </c>
      <c r="J294" s="18">
        <f t="shared" si="291"/>
        <v>206</v>
      </c>
      <c r="L294" s="18">
        <f t="shared" ref="L294" si="324">+K294/MAX(K$2:K$318)</f>
        <v>0</v>
      </c>
      <c r="O294">
        <v>199</v>
      </c>
      <c r="P294">
        <v>6705.3</v>
      </c>
    </row>
    <row r="295" spans="1:16" x14ac:dyDescent="0.25">
      <c r="A295" s="1">
        <v>43594</v>
      </c>
      <c r="B295" s="16">
        <v>5449</v>
      </c>
      <c r="C295" s="18">
        <f t="shared" si="285"/>
        <v>0.3831118610700977</v>
      </c>
      <c r="D295" s="18">
        <f t="shared" si="286"/>
        <v>206</v>
      </c>
      <c r="E295" s="16">
        <v>7353</v>
      </c>
      <c r="F295" s="18">
        <f t="shared" si="282"/>
        <v>0.49521821120689657</v>
      </c>
      <c r="G295" s="18">
        <f t="shared" si="295"/>
        <v>202</v>
      </c>
      <c r="H295" s="16">
        <v>6183</v>
      </c>
      <c r="I295" s="18">
        <f t="shared" si="283"/>
        <v>0.4147159433898987</v>
      </c>
      <c r="J295" s="18">
        <f t="shared" si="291"/>
        <v>207</v>
      </c>
      <c r="L295" s="18">
        <f t="shared" ref="L295" si="325">+K295/MAX(K$2:K$318)</f>
        <v>0</v>
      </c>
      <c r="O295">
        <v>200</v>
      </c>
      <c r="P295">
        <v>6662.7</v>
      </c>
    </row>
    <row r="296" spans="1:16" x14ac:dyDescent="0.25">
      <c r="A296" s="1">
        <v>43595</v>
      </c>
      <c r="B296" s="16">
        <v>5595</v>
      </c>
      <c r="C296" s="18">
        <f t="shared" si="285"/>
        <v>0.39337692469943047</v>
      </c>
      <c r="D296" s="18">
        <f t="shared" si="286"/>
        <v>207</v>
      </c>
      <c r="E296" s="16">
        <v>7329</v>
      </c>
      <c r="F296" s="18">
        <f t="shared" si="282"/>
        <v>0.49360183189655171</v>
      </c>
      <c r="G296" s="18">
        <f t="shared" si="295"/>
        <v>203</v>
      </c>
      <c r="H296" s="16">
        <v>8416</v>
      </c>
      <c r="I296" s="18">
        <f t="shared" si="283"/>
        <v>0.56449124689784691</v>
      </c>
      <c r="J296" s="18">
        <f t="shared" si="291"/>
        <v>208</v>
      </c>
      <c r="L296" s="18">
        <f t="shared" ref="L296" si="326">+K296/MAX(K$2:K$318)</f>
        <v>0</v>
      </c>
      <c r="O296">
        <v>201</v>
      </c>
      <c r="P296">
        <v>6578.7</v>
      </c>
    </row>
    <row r="297" spans="1:16" x14ac:dyDescent="0.25">
      <c r="A297" s="1">
        <v>43596</v>
      </c>
      <c r="B297" s="16">
        <v>5784</v>
      </c>
      <c r="C297" s="18">
        <f t="shared" si="285"/>
        <v>0.40666526049356677</v>
      </c>
      <c r="D297" s="18">
        <f t="shared" si="286"/>
        <v>208</v>
      </c>
      <c r="E297" s="16">
        <v>7710</v>
      </c>
      <c r="F297" s="18">
        <f t="shared" si="282"/>
        <v>0.51926185344827591</v>
      </c>
      <c r="G297" s="18">
        <f t="shared" si="295"/>
        <v>204</v>
      </c>
      <c r="H297" s="16">
        <v>5554</v>
      </c>
      <c r="I297" s="18">
        <f t="shared" si="283"/>
        <v>0.37252666174793747</v>
      </c>
      <c r="J297" s="18">
        <f t="shared" si="291"/>
        <v>209</v>
      </c>
      <c r="L297" s="18">
        <f t="shared" ref="L297" si="327">+K297/MAX(K$2:K$318)</f>
        <v>0</v>
      </c>
      <c r="O297">
        <v>202</v>
      </c>
      <c r="P297">
        <v>6641.7</v>
      </c>
    </row>
    <row r="298" spans="1:16" x14ac:dyDescent="0.25">
      <c r="A298" s="1">
        <v>43597</v>
      </c>
      <c r="B298" s="16">
        <v>5192</v>
      </c>
      <c r="C298" s="18">
        <f t="shared" si="285"/>
        <v>0.36504253673627224</v>
      </c>
      <c r="D298" s="18">
        <f t="shared" si="286"/>
        <v>209</v>
      </c>
      <c r="E298" s="16">
        <v>7695</v>
      </c>
      <c r="F298" s="18">
        <f t="shared" si="282"/>
        <v>0.51825161637931039</v>
      </c>
      <c r="G298" s="18">
        <f t="shared" si="295"/>
        <v>205</v>
      </c>
      <c r="H298" s="16">
        <v>7798</v>
      </c>
      <c r="I298" s="18">
        <f t="shared" si="283"/>
        <v>0.52303977463277218</v>
      </c>
      <c r="J298" s="18">
        <f t="shared" si="291"/>
        <v>210</v>
      </c>
      <c r="L298" s="18">
        <f t="shared" ref="L298" si="328">+K298/MAX(K$2:K$318)</f>
        <v>0</v>
      </c>
      <c r="O298">
        <v>203</v>
      </c>
      <c r="P298">
        <v>6777.3</v>
      </c>
    </row>
    <row r="299" spans="1:16" x14ac:dyDescent="0.25">
      <c r="A299" s="1">
        <v>43598</v>
      </c>
      <c r="B299" s="16">
        <v>5556</v>
      </c>
      <c r="C299" s="18">
        <f t="shared" si="285"/>
        <v>0.39063488715460876</v>
      </c>
      <c r="D299" s="18">
        <f t="shared" si="286"/>
        <v>210</v>
      </c>
      <c r="E299" s="16">
        <v>7613</v>
      </c>
      <c r="F299" s="18">
        <f t="shared" si="282"/>
        <v>0.51272898706896552</v>
      </c>
      <c r="G299" s="18">
        <f t="shared" si="295"/>
        <v>206</v>
      </c>
      <c r="H299" s="16">
        <v>5408</v>
      </c>
      <c r="I299" s="18">
        <f t="shared" si="283"/>
        <v>0.36273391910926284</v>
      </c>
      <c r="J299" s="18">
        <f t="shared" si="291"/>
        <v>211</v>
      </c>
      <c r="L299" s="18">
        <f t="shared" ref="L299" si="329">+K299/MAX(K$2:K$318)</f>
        <v>0</v>
      </c>
      <c r="O299">
        <v>204</v>
      </c>
      <c r="P299">
        <v>6663.2</v>
      </c>
    </row>
    <row r="300" spans="1:16" x14ac:dyDescent="0.25">
      <c r="A300" s="1">
        <v>43599</v>
      </c>
      <c r="B300" s="16">
        <v>4835</v>
      </c>
      <c r="C300" s="18">
        <f t="shared" si="285"/>
        <v>0.33994234690290376</v>
      </c>
      <c r="D300" s="18">
        <f t="shared" si="286"/>
        <v>211</v>
      </c>
      <c r="E300" s="16">
        <v>7501</v>
      </c>
      <c r="F300" s="18">
        <f t="shared" si="282"/>
        <v>0.50518588362068961</v>
      </c>
      <c r="G300" s="18">
        <f t="shared" si="295"/>
        <v>207</v>
      </c>
      <c r="H300" s="16">
        <v>7584</v>
      </c>
      <c r="I300" s="18">
        <f t="shared" si="283"/>
        <v>0.50868602857334499</v>
      </c>
      <c r="J300" s="18">
        <f t="shared" si="291"/>
        <v>212</v>
      </c>
      <c r="L300" s="18">
        <f t="shared" ref="L300" si="330">+K300/MAX(K$2:K$318)</f>
        <v>0</v>
      </c>
      <c r="O300">
        <v>205</v>
      </c>
      <c r="P300">
        <v>7020.3</v>
      </c>
    </row>
    <row r="301" spans="1:16" x14ac:dyDescent="0.25">
      <c r="A301" s="1">
        <v>43600</v>
      </c>
      <c r="B301" s="16">
        <f>10713/2</f>
        <v>5356.5</v>
      </c>
      <c r="C301" s="18">
        <f t="shared" si="285"/>
        <v>0.37660831048302046</v>
      </c>
      <c r="D301" s="18">
        <f t="shared" si="286"/>
        <v>212</v>
      </c>
      <c r="E301" s="16">
        <v>7565</v>
      </c>
      <c r="F301" s="18">
        <f t="shared" si="282"/>
        <v>0.50949622844827591</v>
      </c>
      <c r="G301" s="18">
        <f t="shared" si="295"/>
        <v>208</v>
      </c>
      <c r="H301" s="16">
        <v>4883</v>
      </c>
      <c r="I301" s="18">
        <f t="shared" si="283"/>
        <v>0.3275202897578644</v>
      </c>
      <c r="J301" s="18">
        <f t="shared" si="291"/>
        <v>213</v>
      </c>
      <c r="L301" s="18">
        <f t="shared" ref="L301" si="331">+K301/MAX(K$2:K$318)</f>
        <v>0</v>
      </c>
      <c r="O301">
        <v>206</v>
      </c>
      <c r="P301">
        <v>6238</v>
      </c>
    </row>
    <row r="302" spans="1:16" x14ac:dyDescent="0.25">
      <c r="A302" s="1">
        <v>43601</v>
      </c>
      <c r="B302" s="16">
        <f>10713/2</f>
        <v>5356.5</v>
      </c>
      <c r="C302" s="18">
        <f t="shared" si="285"/>
        <v>0.37660831048302046</v>
      </c>
      <c r="D302" s="18">
        <f t="shared" si="286"/>
        <v>213</v>
      </c>
      <c r="E302" s="16">
        <v>7097</v>
      </c>
      <c r="F302" s="18">
        <f t="shared" si="282"/>
        <v>0.47797683189655171</v>
      </c>
      <c r="G302" s="18">
        <f t="shared" si="295"/>
        <v>209</v>
      </c>
      <c r="H302" s="16">
        <v>6026</v>
      </c>
      <c r="I302" s="18">
        <f t="shared" si="283"/>
        <v>0.40418539137433762</v>
      </c>
      <c r="J302" s="18">
        <f t="shared" si="291"/>
        <v>214</v>
      </c>
      <c r="L302" s="18">
        <f t="shared" ref="L302" si="332">+K302/MAX(K$2:K$318)</f>
        <v>0</v>
      </c>
      <c r="O302">
        <v>207</v>
      </c>
      <c r="P302">
        <v>6426.3</v>
      </c>
    </row>
    <row r="303" spans="1:16" x14ac:dyDescent="0.25">
      <c r="A303" s="1">
        <v>43602</v>
      </c>
      <c r="B303" s="16">
        <f>11329/2</f>
        <v>5664.5</v>
      </c>
      <c r="C303" s="18">
        <f t="shared" si="285"/>
        <v>0.3982633762216129</v>
      </c>
      <c r="D303" s="18">
        <f t="shared" si="286"/>
        <v>214</v>
      </c>
      <c r="E303" s="16">
        <v>7229</v>
      </c>
      <c r="F303" s="18">
        <f t="shared" si="282"/>
        <v>0.48686691810344829</v>
      </c>
      <c r="G303" s="18">
        <f t="shared" si="295"/>
        <v>210</v>
      </c>
      <c r="H303" s="16">
        <v>4410</v>
      </c>
      <c r="I303" s="18">
        <f t="shared" si="283"/>
        <v>0.29579448655174728</v>
      </c>
      <c r="J303" s="18">
        <f t="shared" si="291"/>
        <v>215</v>
      </c>
      <c r="L303" s="18">
        <f t="shared" ref="L303" si="333">+K303/MAX(K$2:K$318)</f>
        <v>0</v>
      </c>
      <c r="O303">
        <v>208</v>
      </c>
      <c r="P303">
        <v>7255</v>
      </c>
    </row>
    <row r="304" spans="1:16" x14ac:dyDescent="0.25">
      <c r="A304" s="1">
        <v>43603</v>
      </c>
      <c r="B304" s="16">
        <f>11329/2</f>
        <v>5664.5</v>
      </c>
      <c r="C304" s="18">
        <f t="shared" si="285"/>
        <v>0.3982633762216129</v>
      </c>
      <c r="D304" s="18">
        <f t="shared" si="286"/>
        <v>215</v>
      </c>
      <c r="E304" s="16">
        <v>6135</v>
      </c>
      <c r="F304" s="18">
        <f t="shared" si="282"/>
        <v>0.41318696120689657</v>
      </c>
      <c r="G304" s="18">
        <f t="shared" si="295"/>
        <v>211</v>
      </c>
      <c r="H304" s="16">
        <v>4004</v>
      </c>
      <c r="I304" s="18">
        <f t="shared" si="283"/>
        <v>0.2685626131866658</v>
      </c>
      <c r="J304" s="18">
        <f t="shared" si="291"/>
        <v>216</v>
      </c>
      <c r="L304" s="18">
        <f t="shared" ref="L304" si="334">+K304/MAX(K$2:K$318)</f>
        <v>0</v>
      </c>
      <c r="O304">
        <v>209</v>
      </c>
      <c r="P304">
        <v>5947.7</v>
      </c>
    </row>
    <row r="305" spans="1:16" x14ac:dyDescent="0.25">
      <c r="A305" s="1">
        <v>43604</v>
      </c>
      <c r="B305" s="16">
        <f>9901/2</f>
        <v>4950.5</v>
      </c>
      <c r="C305" s="18">
        <f t="shared" si="285"/>
        <v>0.34806299655487588</v>
      </c>
      <c r="D305" s="18">
        <f t="shared" si="286"/>
        <v>216</v>
      </c>
      <c r="E305" s="16">
        <v>5639</v>
      </c>
      <c r="F305" s="18">
        <f t="shared" si="282"/>
        <v>0.37978178879310343</v>
      </c>
      <c r="G305" s="18">
        <f t="shared" si="295"/>
        <v>212</v>
      </c>
      <c r="H305" s="16">
        <v>3871</v>
      </c>
      <c r="I305" s="18">
        <f t="shared" si="283"/>
        <v>0.25964182708431149</v>
      </c>
      <c r="J305" s="18">
        <f t="shared" si="291"/>
        <v>217</v>
      </c>
      <c r="L305" s="18">
        <f t="shared" ref="L305" si="335">+K305/MAX(K$2:K$318)</f>
        <v>0</v>
      </c>
      <c r="O305">
        <v>210</v>
      </c>
      <c r="P305">
        <v>6861</v>
      </c>
    </row>
    <row r="306" spans="1:16" x14ac:dyDescent="0.25">
      <c r="A306" s="1">
        <v>43605</v>
      </c>
      <c r="B306" s="16">
        <f>9901/2</f>
        <v>4950.5</v>
      </c>
      <c r="C306" s="18">
        <f t="shared" si="285"/>
        <v>0.34806299655487588</v>
      </c>
      <c r="D306" s="18">
        <f t="shared" si="286"/>
        <v>217</v>
      </c>
      <c r="E306" s="16">
        <v>5730</v>
      </c>
      <c r="F306" s="18">
        <f t="shared" si="282"/>
        <v>0.38591056034482757</v>
      </c>
      <c r="G306" s="18">
        <f t="shared" si="295"/>
        <v>213</v>
      </c>
      <c r="H306" s="16">
        <v>3474</v>
      </c>
      <c r="I306" s="18">
        <f t="shared" si="283"/>
        <v>0.23301361593668254</v>
      </c>
      <c r="J306" s="18">
        <f t="shared" si="291"/>
        <v>218</v>
      </c>
      <c r="L306" s="18">
        <f t="shared" ref="L306" si="336">+K306/MAX(K$2:K$318)</f>
        <v>0</v>
      </c>
      <c r="O306">
        <v>211</v>
      </c>
      <c r="P306">
        <v>5459.3</v>
      </c>
    </row>
    <row r="307" spans="1:16" x14ac:dyDescent="0.25">
      <c r="A307" s="1">
        <v>43606</v>
      </c>
      <c r="B307" s="16">
        <f>7753/2</f>
        <v>3876.5</v>
      </c>
      <c r="C307" s="18">
        <f t="shared" si="285"/>
        <v>0.27255150108978415</v>
      </c>
      <c r="D307" s="18">
        <f t="shared" si="286"/>
        <v>218</v>
      </c>
      <c r="E307" s="16">
        <v>4814</v>
      </c>
      <c r="F307" s="18">
        <f t="shared" si="282"/>
        <v>0.32421875</v>
      </c>
      <c r="G307" s="18">
        <f t="shared" si="295"/>
        <v>214</v>
      </c>
      <c r="H307" s="16">
        <v>3102</v>
      </c>
      <c r="I307" s="18">
        <f t="shared" si="283"/>
        <v>0.20806224428197734</v>
      </c>
      <c r="J307" s="18">
        <f t="shared" si="291"/>
        <v>219</v>
      </c>
      <c r="L307" s="18">
        <f t="shared" ref="L307" si="337">+K307/MAX(K$2:K$318)</f>
        <v>0</v>
      </c>
      <c r="O307">
        <v>212</v>
      </c>
      <c r="P307">
        <v>6193.2</v>
      </c>
    </row>
    <row r="308" spans="1:16" x14ac:dyDescent="0.25">
      <c r="A308" s="1">
        <v>43607</v>
      </c>
      <c r="B308" s="16">
        <f>7753/2</f>
        <v>3876.5</v>
      </c>
      <c r="C308" s="18">
        <f t="shared" si="285"/>
        <v>0.27255150108978415</v>
      </c>
      <c r="D308" s="18">
        <f t="shared" si="286"/>
        <v>219</v>
      </c>
      <c r="E308" s="16">
        <v>4736</v>
      </c>
      <c r="F308" s="18">
        <f t="shared" si="282"/>
        <v>0.31896551724137934</v>
      </c>
      <c r="G308" s="18">
        <f t="shared" si="295"/>
        <v>215</v>
      </c>
      <c r="H308" s="16">
        <f>4082/2</f>
        <v>2041</v>
      </c>
      <c r="I308" s="18">
        <f t="shared" si="283"/>
        <v>0.13689717620229391</v>
      </c>
      <c r="J308" s="18">
        <f t="shared" si="291"/>
        <v>220</v>
      </c>
      <c r="L308" s="18">
        <f t="shared" ref="L308" si="338">+K308/MAX(K$2:K$318)</f>
        <v>0</v>
      </c>
      <c r="O308">
        <v>213</v>
      </c>
      <c r="P308">
        <v>5323.2</v>
      </c>
    </row>
    <row r="309" spans="1:16" x14ac:dyDescent="0.25">
      <c r="A309" s="1">
        <v>43608</v>
      </c>
      <c r="B309" s="16">
        <f>2841/2</f>
        <v>1420.5</v>
      </c>
      <c r="C309" s="18">
        <f t="shared" si="285"/>
        <v>9.987344442100822E-2</v>
      </c>
      <c r="D309" s="18">
        <f t="shared" si="286"/>
        <v>220</v>
      </c>
      <c r="E309" s="16">
        <v>3290</v>
      </c>
      <c r="F309" s="18">
        <f t="shared" si="282"/>
        <v>0.22157866379310345</v>
      </c>
      <c r="G309" s="18">
        <f t="shared" si="295"/>
        <v>216</v>
      </c>
      <c r="H309" s="16">
        <f>4082/2</f>
        <v>2041</v>
      </c>
      <c r="I309" s="18">
        <f t="shared" si="283"/>
        <v>0.13689717620229391</v>
      </c>
      <c r="J309" s="18">
        <f t="shared" si="291"/>
        <v>221</v>
      </c>
      <c r="L309" s="18">
        <f t="shared" ref="L309" si="339">+K309/MAX(K$2:K$318)</f>
        <v>0</v>
      </c>
      <c r="O309">
        <v>214</v>
      </c>
      <c r="P309">
        <v>5501.5</v>
      </c>
    </row>
    <row r="310" spans="1:16" x14ac:dyDescent="0.25">
      <c r="A310" s="1">
        <v>43609</v>
      </c>
      <c r="B310" s="16">
        <f>2841/2</f>
        <v>1420.5</v>
      </c>
      <c r="C310" s="18">
        <f t="shared" si="285"/>
        <v>9.987344442100822E-2</v>
      </c>
      <c r="D310" s="18">
        <f t="shared" si="286"/>
        <v>221</v>
      </c>
      <c r="H310" s="16">
        <f>3569/2</f>
        <v>1784.5</v>
      </c>
      <c r="I310" s="18">
        <f t="shared" si="283"/>
        <v>0.11969280300489638</v>
      </c>
      <c r="J310" s="18">
        <f t="shared" si="291"/>
        <v>222</v>
      </c>
      <c r="L310" s="18">
        <f t="shared" ref="L310" si="340">+K310/MAX(K$2:K$318)</f>
        <v>0</v>
      </c>
      <c r="O310">
        <v>215</v>
      </c>
      <c r="P310">
        <v>4266</v>
      </c>
    </row>
    <row r="311" spans="1:16" x14ac:dyDescent="0.25">
      <c r="A311" s="1">
        <v>43610</v>
      </c>
      <c r="H311" s="16">
        <f>3569/2</f>
        <v>1784.5</v>
      </c>
      <c r="I311" s="18">
        <f t="shared" si="283"/>
        <v>0.11969280300489638</v>
      </c>
      <c r="J311" s="18">
        <f t="shared" si="291"/>
        <v>223</v>
      </c>
      <c r="L311" s="18">
        <f t="shared" ref="L311" si="341">+K311/MAX(K$2:K$318)</f>
        <v>0</v>
      </c>
      <c r="O311">
        <v>216</v>
      </c>
      <c r="P311">
        <v>3340</v>
      </c>
    </row>
    <row r="312" spans="1:16" x14ac:dyDescent="0.25">
      <c r="A312" s="1">
        <v>43611</v>
      </c>
      <c r="H312" s="16">
        <v>1897</v>
      </c>
      <c r="I312" s="18">
        <f t="shared" si="283"/>
        <v>0.12723858072305319</v>
      </c>
      <c r="J312" s="18">
        <f t="shared" si="291"/>
        <v>224</v>
      </c>
      <c r="L312" s="18">
        <f t="shared" ref="L312" si="342">+K312/MAX(K$2:K$318)</f>
        <v>0</v>
      </c>
      <c r="O312">
        <v>217</v>
      </c>
      <c r="P312">
        <v>4590.1000000000004</v>
      </c>
    </row>
    <row r="313" spans="1:16" x14ac:dyDescent="0.25">
      <c r="A313" s="1">
        <v>43612</v>
      </c>
      <c r="H313" s="16">
        <f>3737/2</f>
        <v>1868.5</v>
      </c>
      <c r="I313" s="18">
        <f t="shared" si="283"/>
        <v>0.12532698370112014</v>
      </c>
      <c r="J313" s="18">
        <f t="shared" si="291"/>
        <v>225</v>
      </c>
      <c r="L313" s="18">
        <f t="shared" ref="L313" si="343">+K313/MAX(K$2:K$318)</f>
        <v>0</v>
      </c>
      <c r="O313">
        <v>218</v>
      </c>
      <c r="P313">
        <v>3854.6</v>
      </c>
    </row>
    <row r="314" spans="1:16" x14ac:dyDescent="0.25">
      <c r="A314" s="1">
        <v>43613</v>
      </c>
      <c r="H314" s="16">
        <f>3737/2</f>
        <v>1868.5</v>
      </c>
      <c r="I314" s="18">
        <f t="shared" si="283"/>
        <v>0.12532698370112014</v>
      </c>
      <c r="J314" s="18">
        <f t="shared" si="291"/>
        <v>226</v>
      </c>
      <c r="L314" s="18">
        <f t="shared" ref="L314" si="344">+K314/MAX(K$2:K$318)</f>
        <v>0</v>
      </c>
      <c r="O314">
        <v>219</v>
      </c>
      <c r="P314">
        <v>3668.6</v>
      </c>
    </row>
    <row r="315" spans="1:16" x14ac:dyDescent="0.25">
      <c r="A315" s="1">
        <v>43614</v>
      </c>
      <c r="H315" s="16">
        <f>2968/2</f>
        <v>1484</v>
      </c>
      <c r="I315" s="18">
        <f t="shared" si="283"/>
        <v>9.9537192299953045E-2</v>
      </c>
      <c r="J315" s="18">
        <f t="shared" si="291"/>
        <v>227</v>
      </c>
      <c r="L315" s="18">
        <f t="shared" ref="L315" si="345">+K315/MAX(K$2:K$318)</f>
        <v>0</v>
      </c>
      <c r="O315">
        <v>220</v>
      </c>
      <c r="P315">
        <v>1910.1</v>
      </c>
    </row>
    <row r="316" spans="1:16" x14ac:dyDescent="0.25">
      <c r="A316" s="1">
        <v>43615</v>
      </c>
      <c r="H316" s="16">
        <f>2968/2</f>
        <v>1484</v>
      </c>
      <c r="I316" s="18">
        <f t="shared" si="283"/>
        <v>9.9537192299953045E-2</v>
      </c>
      <c r="J316" s="18">
        <f t="shared" si="291"/>
        <v>228</v>
      </c>
      <c r="L316" s="18">
        <f t="shared" ref="L316" si="346">+K316/MAX(K$2:K$318)</f>
        <v>0</v>
      </c>
      <c r="O316">
        <v>221</v>
      </c>
      <c r="P316">
        <v>1910.1</v>
      </c>
    </row>
    <row r="317" spans="1:16" x14ac:dyDescent="0.25">
      <c r="A317" s="1">
        <v>43616</v>
      </c>
      <c r="H317" s="16">
        <v>1076</v>
      </c>
      <c r="I317" s="18">
        <f t="shared" si="283"/>
        <v>7.2171171775437651E-2</v>
      </c>
      <c r="J317" s="18">
        <f t="shared" si="291"/>
        <v>229</v>
      </c>
      <c r="L317" s="18">
        <f t="shared" ref="L317" si="347">+K317/MAX(K$2:K$318)</f>
        <v>0</v>
      </c>
      <c r="O317">
        <v>222</v>
      </c>
      <c r="P317">
        <v>1529.1</v>
      </c>
    </row>
    <row r="318" spans="1:16" x14ac:dyDescent="0.25">
      <c r="A318" s="1">
        <v>43982</v>
      </c>
      <c r="L318" s="18">
        <f t="shared" ref="L318" si="348">+K318/MAX(K$2:K$318)</f>
        <v>0</v>
      </c>
      <c r="O318">
        <v>223</v>
      </c>
      <c r="P318">
        <v>1529.1</v>
      </c>
    </row>
    <row r="319" spans="1:16" x14ac:dyDescent="0.25">
      <c r="O319">
        <v>224</v>
      </c>
      <c r="P319">
        <v>1641.6</v>
      </c>
    </row>
    <row r="320" spans="1:16" x14ac:dyDescent="0.25">
      <c r="O320">
        <v>225</v>
      </c>
      <c r="P320">
        <v>1613.1</v>
      </c>
    </row>
    <row r="321" spans="15:16" x14ac:dyDescent="0.25">
      <c r="O321">
        <v>226</v>
      </c>
      <c r="P321">
        <v>1613.1</v>
      </c>
    </row>
    <row r="322" spans="15:16" x14ac:dyDescent="0.25">
      <c r="O322">
        <v>227</v>
      </c>
      <c r="P322">
        <v>1228.5999999999999</v>
      </c>
    </row>
    <row r="323" spans="15:16" x14ac:dyDescent="0.25">
      <c r="O323">
        <v>228</v>
      </c>
      <c r="P323">
        <v>1228.5999999999999</v>
      </c>
    </row>
    <row r="324" spans="15:16" x14ac:dyDescent="0.25">
      <c r="O324">
        <v>229</v>
      </c>
      <c r="P324">
        <v>820.6</v>
      </c>
    </row>
  </sheetData>
  <mergeCells count="1">
    <mergeCell ref="AE12:AH12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788E2A-E0F1-4937-A5E4-8EEA3AF5FCE6}">
  <dimension ref="A1:AB324"/>
  <sheetViews>
    <sheetView topLeftCell="K1" workbookViewId="0">
      <selection activeCell="M6" sqref="M6"/>
    </sheetView>
  </sheetViews>
  <sheetFormatPr defaultRowHeight="15" x14ac:dyDescent="0.25"/>
  <cols>
    <col min="1" max="1" width="12.85546875" customWidth="1"/>
    <col min="2" max="3" width="9.140625" style="16"/>
    <col min="4" max="4" width="10.28515625" style="27" customWidth="1"/>
    <col min="5" max="6" width="9.140625" style="18"/>
    <col min="7" max="9" width="9.140625" style="16"/>
    <col min="10" max="11" width="9.140625" style="18"/>
    <col min="12" max="14" width="9.140625" style="16"/>
    <col min="15" max="16" width="9.140625" style="18"/>
    <col min="17" max="19" width="9.140625" style="16"/>
    <col min="20" max="20" width="9.140625" style="20"/>
    <col min="21" max="21" width="9.140625" style="30"/>
    <col min="22" max="22" width="9.140625" style="20"/>
  </cols>
  <sheetData>
    <row r="1" spans="1:28" ht="60" x14ac:dyDescent="0.25">
      <c r="A1" t="s">
        <v>0</v>
      </c>
      <c r="B1" s="15" t="s">
        <v>4</v>
      </c>
      <c r="C1" s="15" t="s">
        <v>16</v>
      </c>
      <c r="D1" s="26" t="s">
        <v>66</v>
      </c>
      <c r="E1" s="17"/>
      <c r="F1" s="17" t="s">
        <v>5</v>
      </c>
      <c r="G1" s="15" t="s">
        <v>3</v>
      </c>
      <c r="H1" s="15" t="s">
        <v>16</v>
      </c>
      <c r="I1" s="25" t="s">
        <v>66</v>
      </c>
      <c r="J1" s="17"/>
      <c r="K1" s="17"/>
      <c r="L1" s="15" t="s">
        <v>2</v>
      </c>
      <c r="M1" s="15" t="s">
        <v>16</v>
      </c>
      <c r="N1" s="25" t="s">
        <v>66</v>
      </c>
      <c r="O1" s="17"/>
      <c r="P1" s="17"/>
      <c r="Q1" s="15" t="s">
        <v>1</v>
      </c>
      <c r="R1" s="15" t="s">
        <v>16</v>
      </c>
      <c r="S1" s="25" t="s">
        <v>66</v>
      </c>
      <c r="T1" s="19"/>
      <c r="U1" s="29"/>
      <c r="X1" t="s">
        <v>6</v>
      </c>
    </row>
    <row r="2" spans="1:28" x14ac:dyDescent="0.25">
      <c r="A2" s="1">
        <v>43301</v>
      </c>
      <c r="B2" s="16">
        <f>1247/2</f>
        <v>623.5</v>
      </c>
      <c r="C2" s="7">
        <v>617.22222222222217</v>
      </c>
      <c r="D2" s="27">
        <f>+B2/C2</f>
        <v>1.0101710171017102</v>
      </c>
      <c r="E2" s="18">
        <f>+B2/MAX(B$2:B$318)</f>
        <v>4.3837446389650564E-2</v>
      </c>
      <c r="F2" s="18">
        <f>+A2-$A$89</f>
        <v>-87</v>
      </c>
      <c r="J2" s="18">
        <f t="shared" ref="J2:J65" si="0">+G2/MAX(G$2:G$318)</f>
        <v>0</v>
      </c>
      <c r="O2" s="18">
        <f t="shared" ref="O2:O65" si="1">+L2/MAX(L$2:L$318)</f>
        <v>0</v>
      </c>
      <c r="X2" t="s">
        <v>7</v>
      </c>
      <c r="Y2" t="s">
        <v>8</v>
      </c>
    </row>
    <row r="3" spans="1:28" x14ac:dyDescent="0.25">
      <c r="A3" s="1">
        <v>43302</v>
      </c>
      <c r="B3" s="16">
        <f>1514/2</f>
        <v>757</v>
      </c>
      <c r="C3" s="7">
        <v>588.18181818181824</v>
      </c>
      <c r="D3" s="27">
        <f t="shared" ref="D3:D66" si="2">+B3/C3</f>
        <v>1.2870170015455948</v>
      </c>
      <c r="E3" s="18">
        <f t="shared" ref="E3:E66" si="3">+B3/MAX(B$2:B$318)</f>
        <v>5.3223651831540465E-2</v>
      </c>
      <c r="F3" s="18">
        <f t="shared" ref="F3:F66" si="4">+A3-$A$89</f>
        <v>-86</v>
      </c>
      <c r="J3" s="18">
        <f t="shared" si="0"/>
        <v>0</v>
      </c>
      <c r="O3" s="18">
        <f t="shared" si="1"/>
        <v>0</v>
      </c>
      <c r="X3" t="s">
        <v>9</v>
      </c>
      <c r="Y3" t="s">
        <v>10</v>
      </c>
    </row>
    <row r="4" spans="1:28" x14ac:dyDescent="0.25">
      <c r="A4" s="1">
        <v>43303</v>
      </c>
      <c r="B4" s="16">
        <f>1514/2</f>
        <v>757</v>
      </c>
      <c r="C4" s="7">
        <v>588.18181818181824</v>
      </c>
      <c r="D4" s="27">
        <f t="shared" si="2"/>
        <v>1.2870170015455948</v>
      </c>
      <c r="E4" s="18">
        <f t="shared" si="3"/>
        <v>5.3223651831540465E-2</v>
      </c>
      <c r="F4" s="18">
        <f t="shared" si="4"/>
        <v>-85</v>
      </c>
      <c r="J4" s="18">
        <f t="shared" si="0"/>
        <v>0</v>
      </c>
      <c r="O4" s="18">
        <f t="shared" si="1"/>
        <v>0</v>
      </c>
      <c r="X4">
        <v>2018</v>
      </c>
      <c r="Y4">
        <v>15.017200000000001</v>
      </c>
    </row>
    <row r="5" spans="1:28" x14ac:dyDescent="0.25">
      <c r="A5" s="1">
        <v>43304</v>
      </c>
      <c r="B5" s="16">
        <f>1764/2</f>
        <v>882</v>
      </c>
      <c r="C5" s="7">
        <v>605.76923076923072</v>
      </c>
      <c r="D5" s="27">
        <f t="shared" si="2"/>
        <v>1.4560000000000002</v>
      </c>
      <c r="E5" s="18">
        <f t="shared" si="3"/>
        <v>6.2012233705969207E-2</v>
      </c>
      <c r="F5" s="18">
        <f t="shared" si="4"/>
        <v>-84</v>
      </c>
      <c r="J5" s="18">
        <f t="shared" si="0"/>
        <v>0</v>
      </c>
      <c r="O5" s="18">
        <f t="shared" si="1"/>
        <v>0</v>
      </c>
      <c r="U5" s="33" t="s">
        <v>70</v>
      </c>
      <c r="X5">
        <v>2019</v>
      </c>
      <c r="Y5">
        <v>16.744499999999999</v>
      </c>
      <c r="AA5" t="s">
        <v>68</v>
      </c>
      <c r="AB5" s="32" t="s">
        <v>70</v>
      </c>
    </row>
    <row r="6" spans="1:28" x14ac:dyDescent="0.25">
      <c r="A6" s="1">
        <v>43305</v>
      </c>
      <c r="B6" s="16">
        <f>1764/2</f>
        <v>882</v>
      </c>
      <c r="C6" s="7">
        <v>605.76923076923072</v>
      </c>
      <c r="D6" s="27">
        <f t="shared" si="2"/>
        <v>1.4560000000000002</v>
      </c>
      <c r="E6" s="18">
        <f t="shared" si="3"/>
        <v>6.2012233705969207E-2</v>
      </c>
      <c r="F6" s="18">
        <f t="shared" si="4"/>
        <v>-83</v>
      </c>
      <c r="J6" s="18">
        <f t="shared" si="0"/>
        <v>0</v>
      </c>
      <c r="L6" s="16">
        <f>1497/2</f>
        <v>748.5</v>
      </c>
      <c r="M6" s="7">
        <v>587.91666666666663</v>
      </c>
      <c r="N6" s="27">
        <f>+L6/M6</f>
        <v>1.2731396172927003</v>
      </c>
      <c r="O6" s="18">
        <f t="shared" si="1"/>
        <v>5.0204574418136694E-2</v>
      </c>
      <c r="P6" s="18">
        <f>+A6-$A$88</f>
        <v>-82</v>
      </c>
      <c r="T6" t="s">
        <v>67</v>
      </c>
      <c r="U6" s="33"/>
      <c r="X6">
        <v>2020</v>
      </c>
      <c r="Y6">
        <v>16.439599999999999</v>
      </c>
      <c r="Z6" t="s">
        <v>67</v>
      </c>
      <c r="AA6" t="s">
        <v>69</v>
      </c>
      <c r="AB6" s="32"/>
    </row>
    <row r="7" spans="1:28" x14ac:dyDescent="0.25">
      <c r="A7" s="1">
        <v>43306</v>
      </c>
      <c r="B7" s="16">
        <f>2176/2</f>
        <v>1088</v>
      </c>
      <c r="C7" s="7">
        <v>597.8125</v>
      </c>
      <c r="D7" s="27">
        <f t="shared" si="2"/>
        <v>1.8199686356508102</v>
      </c>
      <c r="E7" s="18">
        <f t="shared" si="3"/>
        <v>7.6495816635027775E-2</v>
      </c>
      <c r="F7" s="18">
        <f t="shared" si="4"/>
        <v>-82</v>
      </c>
      <c r="J7" s="18">
        <f t="shared" si="0"/>
        <v>0</v>
      </c>
      <c r="L7" s="16">
        <f>1497/2</f>
        <v>748.5</v>
      </c>
      <c r="M7" s="7">
        <v>587.91666666666663</v>
      </c>
      <c r="N7" s="27">
        <f t="shared" ref="N7:N70" si="5">+L7/M7</f>
        <v>1.2731396172927003</v>
      </c>
      <c r="O7" s="18">
        <f t="shared" si="1"/>
        <v>5.0204574418136694E-2</v>
      </c>
      <c r="P7" s="18">
        <f t="shared" ref="P7:P70" si="6">+A7-$A$88</f>
        <v>-81</v>
      </c>
      <c r="Q7" s="16">
        <f>2134/2</f>
        <v>1067</v>
      </c>
      <c r="R7">
        <v>590</v>
      </c>
      <c r="S7" s="27">
        <f>+Q7/R7</f>
        <v>1.8084745762711865</v>
      </c>
      <c r="T7" s="16">
        <v>15.3</v>
      </c>
      <c r="U7" s="28">
        <f>+T7*S7*10*80/1000</f>
        <v>22.135728813559322</v>
      </c>
      <c r="V7" s="18">
        <f>+A7-$A$95</f>
        <v>-88</v>
      </c>
      <c r="X7" t="s">
        <v>5</v>
      </c>
      <c r="Y7" t="s">
        <v>10</v>
      </c>
    </row>
    <row r="8" spans="1:28" x14ac:dyDescent="0.25">
      <c r="A8" s="1">
        <v>43307</v>
      </c>
      <c r="B8" s="16">
        <f>2176/2</f>
        <v>1088</v>
      </c>
      <c r="C8" s="7">
        <v>597.8125</v>
      </c>
      <c r="D8" s="27">
        <f t="shared" si="2"/>
        <v>1.8199686356508102</v>
      </c>
      <c r="E8" s="18">
        <f t="shared" si="3"/>
        <v>7.6495816635027775E-2</v>
      </c>
      <c r="F8" s="18">
        <f t="shared" si="4"/>
        <v>-81</v>
      </c>
      <c r="J8" s="18">
        <f t="shared" si="0"/>
        <v>0</v>
      </c>
      <c r="L8" s="16">
        <f>2630/2</f>
        <v>1315</v>
      </c>
      <c r="M8" s="7">
        <v>596.90476190476193</v>
      </c>
      <c r="N8" s="27">
        <f t="shared" si="5"/>
        <v>2.203031511767052</v>
      </c>
      <c r="O8" s="18">
        <f t="shared" si="1"/>
        <v>8.820175732778858E-2</v>
      </c>
      <c r="P8" s="18">
        <f t="shared" si="6"/>
        <v>-80</v>
      </c>
      <c r="Q8" s="16">
        <f>2134/2</f>
        <v>1067</v>
      </c>
      <c r="R8">
        <v>590</v>
      </c>
      <c r="S8" s="27">
        <f t="shared" ref="S8:S71" si="7">+Q8/R8</f>
        <v>1.8084745762711865</v>
      </c>
      <c r="T8" s="16">
        <v>15.3</v>
      </c>
      <c r="U8" s="28">
        <f t="shared" ref="U8:U71" si="8">+T8*S8*10*80/1000</f>
        <v>22.135728813559322</v>
      </c>
      <c r="V8" s="18">
        <f t="shared" ref="V8:V71" si="9">+A8-$A$95</f>
        <v>-87</v>
      </c>
      <c r="X8">
        <v>-87</v>
      </c>
      <c r="Y8">
        <v>2.06</v>
      </c>
      <c r="Z8">
        <v>15.06</v>
      </c>
      <c r="AA8">
        <f>+Z8*Y8*10</f>
        <v>310.23599999999999</v>
      </c>
      <c r="AB8" s="28">
        <f>+AA8*80/1000</f>
        <v>24.818879999999996</v>
      </c>
    </row>
    <row r="9" spans="1:28" x14ac:dyDescent="0.25">
      <c r="A9" s="1">
        <v>43308</v>
      </c>
      <c r="B9" s="16">
        <f>2710/2</f>
        <v>1355</v>
      </c>
      <c r="C9" s="7">
        <v>601.74999999999989</v>
      </c>
      <c r="D9" s="27">
        <f t="shared" si="2"/>
        <v>2.2517656834233488</v>
      </c>
      <c r="E9" s="18">
        <f t="shared" si="3"/>
        <v>9.5268227518807563E-2</v>
      </c>
      <c r="F9" s="18">
        <f t="shared" si="4"/>
        <v>-80</v>
      </c>
      <c r="G9" s="16">
        <v>743</v>
      </c>
      <c r="H9" s="7">
        <v>563.33333333333326</v>
      </c>
      <c r="I9" s="27">
        <f>+G9/H9</f>
        <v>1.3189349112426036</v>
      </c>
      <c r="J9" s="18">
        <f t="shared" si="0"/>
        <v>5.0040409482758619E-2</v>
      </c>
      <c r="K9" s="18">
        <f>+A9-$A$93</f>
        <v>-84</v>
      </c>
      <c r="L9" s="16">
        <f>2630/2</f>
        <v>1315</v>
      </c>
      <c r="M9" s="7">
        <v>596.90476190476193</v>
      </c>
      <c r="N9" s="27">
        <f t="shared" si="5"/>
        <v>2.203031511767052</v>
      </c>
      <c r="O9" s="18">
        <f t="shared" si="1"/>
        <v>8.820175732778858E-2</v>
      </c>
      <c r="P9" s="18">
        <f t="shared" si="6"/>
        <v>-79</v>
      </c>
      <c r="Q9" s="16">
        <f>3389/2</f>
        <v>1694.5</v>
      </c>
      <c r="R9">
        <v>590</v>
      </c>
      <c r="S9" s="27">
        <f t="shared" si="7"/>
        <v>2.8720338983050846</v>
      </c>
      <c r="T9" s="16">
        <v>13.1</v>
      </c>
      <c r="U9" s="28">
        <f t="shared" si="8"/>
        <v>30.098915254237284</v>
      </c>
      <c r="V9" s="18">
        <f t="shared" si="9"/>
        <v>-86</v>
      </c>
      <c r="X9">
        <v>-86</v>
      </c>
      <c r="Y9">
        <v>2.34</v>
      </c>
      <c r="Z9">
        <v>12.62</v>
      </c>
      <c r="AA9">
        <f t="shared" ref="AA9:AA72" si="10">+Z9*Y9*10</f>
        <v>295.30799999999994</v>
      </c>
      <c r="AB9" s="28">
        <f t="shared" ref="AB9:AB72" si="11">+AA9*80/1000</f>
        <v>23.624639999999996</v>
      </c>
    </row>
    <row r="10" spans="1:28" x14ac:dyDescent="0.25">
      <c r="A10" s="1">
        <v>43309</v>
      </c>
      <c r="B10" s="16">
        <f>2710/2</f>
        <v>1355</v>
      </c>
      <c r="C10" s="7">
        <v>601.74999999999989</v>
      </c>
      <c r="D10" s="27">
        <f t="shared" si="2"/>
        <v>2.2517656834233488</v>
      </c>
      <c r="E10" s="18">
        <f t="shared" si="3"/>
        <v>9.5268227518807563E-2</v>
      </c>
      <c r="F10" s="18">
        <f t="shared" si="4"/>
        <v>-79</v>
      </c>
      <c r="G10" s="16">
        <f>2426/2</f>
        <v>1213</v>
      </c>
      <c r="H10" s="7">
        <v>563.33333333333326</v>
      </c>
      <c r="I10" s="27">
        <f t="shared" ref="I10:I73" si="12">+G10/H10</f>
        <v>2.1532544378698226</v>
      </c>
      <c r="J10" s="18">
        <f t="shared" si="0"/>
        <v>8.1694504310344834E-2</v>
      </c>
      <c r="K10" s="18">
        <f t="shared" ref="K10:K73" si="13">+A10-$A$93</f>
        <v>-83</v>
      </c>
      <c r="L10" s="16">
        <f>4223/2</f>
        <v>2111.5</v>
      </c>
      <c r="M10" s="7">
        <v>585.58823529411757</v>
      </c>
      <c r="N10" s="27">
        <f t="shared" si="5"/>
        <v>3.6057759919638377</v>
      </c>
      <c r="O10" s="18">
        <f t="shared" si="1"/>
        <v>0.14162586357233886</v>
      </c>
      <c r="P10" s="18">
        <f t="shared" si="6"/>
        <v>-78</v>
      </c>
      <c r="Q10" s="16">
        <f>3389/2</f>
        <v>1694.5</v>
      </c>
      <c r="R10">
        <v>590</v>
      </c>
      <c r="S10" s="27">
        <f t="shared" si="7"/>
        <v>2.8720338983050846</v>
      </c>
      <c r="T10" s="16">
        <v>13.1</v>
      </c>
      <c r="U10" s="28">
        <f t="shared" si="8"/>
        <v>30.098915254237284</v>
      </c>
      <c r="V10" s="18">
        <f t="shared" si="9"/>
        <v>-85</v>
      </c>
      <c r="X10">
        <v>-85</v>
      </c>
      <c r="Y10">
        <v>2.34</v>
      </c>
      <c r="Z10">
        <v>15.73</v>
      </c>
      <c r="AA10">
        <f t="shared" si="10"/>
        <v>368.08199999999999</v>
      </c>
      <c r="AB10" s="28">
        <f t="shared" si="11"/>
        <v>29.446559999999998</v>
      </c>
    </row>
    <row r="11" spans="1:28" x14ac:dyDescent="0.25">
      <c r="A11" s="1">
        <v>43310</v>
      </c>
      <c r="B11" s="16">
        <f>3274/2</f>
        <v>1637</v>
      </c>
      <c r="C11" s="7">
        <v>592.6</v>
      </c>
      <c r="D11" s="27">
        <f t="shared" si="2"/>
        <v>2.7624029699628752</v>
      </c>
      <c r="E11" s="18">
        <f t="shared" si="3"/>
        <v>0.11509526822751881</v>
      </c>
      <c r="F11" s="18">
        <f t="shared" si="4"/>
        <v>-78</v>
      </c>
      <c r="G11" s="16">
        <f>2426/2</f>
        <v>1213</v>
      </c>
      <c r="H11" s="7">
        <v>582.36842105263156</v>
      </c>
      <c r="I11" s="27">
        <f t="shared" si="12"/>
        <v>2.0828739267962044</v>
      </c>
      <c r="J11" s="18">
        <f t="shared" si="0"/>
        <v>8.1694504310344834E-2</v>
      </c>
      <c r="K11" s="18">
        <f t="shared" si="13"/>
        <v>-82</v>
      </c>
      <c r="L11" s="16">
        <f>4223/2</f>
        <v>2111.5</v>
      </c>
      <c r="M11" s="7">
        <v>585.58823529411757</v>
      </c>
      <c r="N11" s="27">
        <f t="shared" si="5"/>
        <v>3.6057759919638377</v>
      </c>
      <c r="O11" s="18">
        <f t="shared" si="1"/>
        <v>0.14162586357233886</v>
      </c>
      <c r="P11" s="18">
        <f t="shared" si="6"/>
        <v>-77</v>
      </c>
      <c r="Q11" s="16">
        <f>5203/2</f>
        <v>2601.5</v>
      </c>
      <c r="R11">
        <v>590</v>
      </c>
      <c r="S11" s="27">
        <f t="shared" si="7"/>
        <v>4.409322033898305</v>
      </c>
      <c r="T11" s="16">
        <v>12.7</v>
      </c>
      <c r="U11" s="28">
        <f t="shared" si="8"/>
        <v>44.798711864406783</v>
      </c>
      <c r="V11" s="18">
        <f t="shared" si="9"/>
        <v>-84</v>
      </c>
      <c r="X11">
        <v>-84</v>
      </c>
      <c r="Y11">
        <v>1.5740000000000001</v>
      </c>
      <c r="Z11">
        <v>15.43</v>
      </c>
      <c r="AA11">
        <f t="shared" si="10"/>
        <v>242.86820000000003</v>
      </c>
      <c r="AB11" s="28">
        <f t="shared" si="11"/>
        <v>19.429456000000002</v>
      </c>
    </row>
    <row r="12" spans="1:28" x14ac:dyDescent="0.25">
      <c r="A12" s="1">
        <v>43311</v>
      </c>
      <c r="B12" s="16">
        <f>3274/2</f>
        <v>1637</v>
      </c>
      <c r="C12" s="7">
        <v>592.6</v>
      </c>
      <c r="D12" s="27">
        <f t="shared" si="2"/>
        <v>2.7624029699628752</v>
      </c>
      <c r="E12" s="18">
        <f t="shared" si="3"/>
        <v>0.11509526822751881</v>
      </c>
      <c r="F12" s="18">
        <f t="shared" si="4"/>
        <v>-77</v>
      </c>
      <c r="G12" s="16">
        <f>4042/2</f>
        <v>2021</v>
      </c>
      <c r="H12" s="7">
        <v>582.36842105263156</v>
      </c>
      <c r="I12" s="27">
        <f t="shared" si="12"/>
        <v>3.4703117939448713</v>
      </c>
      <c r="J12" s="18">
        <f t="shared" si="0"/>
        <v>0.13611260775862069</v>
      </c>
      <c r="K12" s="18">
        <f t="shared" si="13"/>
        <v>-81</v>
      </c>
      <c r="L12" s="16">
        <f>6324/2</f>
        <v>3162</v>
      </c>
      <c r="M12" s="7">
        <v>592.4</v>
      </c>
      <c r="N12" s="27">
        <f t="shared" si="5"/>
        <v>5.3376097231600275</v>
      </c>
      <c r="O12" s="18">
        <f t="shared" si="1"/>
        <v>0.2120866590649943</v>
      </c>
      <c r="P12" s="18">
        <f t="shared" si="6"/>
        <v>-76</v>
      </c>
      <c r="Q12" s="16">
        <f>5203/2</f>
        <v>2601.5</v>
      </c>
      <c r="R12">
        <v>590</v>
      </c>
      <c r="S12" s="27">
        <f t="shared" si="7"/>
        <v>4.409322033898305</v>
      </c>
      <c r="T12" s="16">
        <v>13.1</v>
      </c>
      <c r="U12" s="28">
        <f t="shared" si="8"/>
        <v>46.209694915254239</v>
      </c>
      <c r="V12" s="18">
        <f t="shared" si="9"/>
        <v>-83</v>
      </c>
      <c r="X12">
        <v>-83</v>
      </c>
      <c r="Y12">
        <v>1.9910000000000001</v>
      </c>
      <c r="Z12">
        <v>14.87</v>
      </c>
      <c r="AA12">
        <f t="shared" si="10"/>
        <v>296.06169999999997</v>
      </c>
      <c r="AB12" s="28">
        <f t="shared" si="11"/>
        <v>23.684935999999997</v>
      </c>
    </row>
    <row r="13" spans="1:28" x14ac:dyDescent="0.25">
      <c r="A13" s="1">
        <v>43312</v>
      </c>
      <c r="B13" s="16">
        <f>3673/2</f>
        <v>1836.5</v>
      </c>
      <c r="C13" s="7">
        <v>598.03571428571422</v>
      </c>
      <c r="D13" s="27">
        <f t="shared" si="2"/>
        <v>3.0708868318901166</v>
      </c>
      <c r="E13" s="18">
        <f t="shared" si="3"/>
        <v>0.12912184489910708</v>
      </c>
      <c r="F13" s="18">
        <f t="shared" si="4"/>
        <v>-76</v>
      </c>
      <c r="G13" s="16">
        <f>4042/2</f>
        <v>2021</v>
      </c>
      <c r="H13" s="7">
        <v>597.74193548387098</v>
      </c>
      <c r="I13" s="27">
        <f t="shared" si="12"/>
        <v>3.3810577441985967</v>
      </c>
      <c r="J13" s="18">
        <f t="shared" si="0"/>
        <v>0.13611260775862069</v>
      </c>
      <c r="K13" s="18">
        <f t="shared" si="13"/>
        <v>-80</v>
      </c>
      <c r="L13" s="16">
        <f>6324/2</f>
        <v>3162</v>
      </c>
      <c r="M13" s="7">
        <v>592.4</v>
      </c>
      <c r="N13" s="27">
        <f t="shared" si="5"/>
        <v>5.3376097231600275</v>
      </c>
      <c r="O13" s="18">
        <f t="shared" si="1"/>
        <v>0.2120866590649943</v>
      </c>
      <c r="P13" s="18">
        <f t="shared" si="6"/>
        <v>-75</v>
      </c>
      <c r="Q13" s="16">
        <v>3116</v>
      </c>
      <c r="R13">
        <v>590</v>
      </c>
      <c r="S13" s="27">
        <f t="shared" si="7"/>
        <v>5.2813559322033896</v>
      </c>
      <c r="T13" s="16">
        <v>13.1</v>
      </c>
      <c r="U13" s="28">
        <f t="shared" si="8"/>
        <v>55.348610169491522</v>
      </c>
      <c r="V13" s="18">
        <f t="shared" si="9"/>
        <v>-82</v>
      </c>
      <c r="X13">
        <v>-82</v>
      </c>
      <c r="Y13">
        <v>1.7250000000000001</v>
      </c>
      <c r="Z13">
        <v>15.1</v>
      </c>
      <c r="AA13">
        <f t="shared" si="10"/>
        <v>260.47500000000002</v>
      </c>
      <c r="AB13" s="28">
        <f t="shared" si="11"/>
        <v>20.838000000000001</v>
      </c>
    </row>
    <row r="14" spans="1:28" x14ac:dyDescent="0.25">
      <c r="A14" s="1">
        <v>43313</v>
      </c>
      <c r="B14" s="16">
        <f>3673/2</f>
        <v>1836.5</v>
      </c>
      <c r="C14" s="7">
        <v>598.03571428571422</v>
      </c>
      <c r="D14" s="27">
        <f t="shared" si="2"/>
        <v>3.0708868318901166</v>
      </c>
      <c r="E14" s="18">
        <f t="shared" si="3"/>
        <v>0.12912184489910708</v>
      </c>
      <c r="F14" s="18">
        <f t="shared" si="4"/>
        <v>-75</v>
      </c>
      <c r="G14" s="16">
        <f>5599/2</f>
        <v>2799.5</v>
      </c>
      <c r="H14" s="7">
        <v>597.74193548387098</v>
      </c>
      <c r="I14" s="27">
        <f t="shared" si="12"/>
        <v>4.683459255261738</v>
      </c>
      <c r="J14" s="18">
        <f t="shared" si="0"/>
        <v>0.18854391163793102</v>
      </c>
      <c r="K14" s="18">
        <f t="shared" si="13"/>
        <v>-79</v>
      </c>
      <c r="L14" s="16">
        <f>8136/2</f>
        <v>4068</v>
      </c>
      <c r="M14" s="7">
        <v>587.69230769230762</v>
      </c>
      <c r="N14" s="27">
        <f t="shared" si="5"/>
        <v>6.9219895287958124</v>
      </c>
      <c r="O14" s="18">
        <f t="shared" si="1"/>
        <v>0.27285532228855053</v>
      </c>
      <c r="P14" s="18">
        <f t="shared" si="6"/>
        <v>-74</v>
      </c>
      <c r="Q14" s="16">
        <f>7808/2</f>
        <v>3904</v>
      </c>
      <c r="R14">
        <v>590</v>
      </c>
      <c r="S14" s="27">
        <f t="shared" si="7"/>
        <v>6.6169491525423725</v>
      </c>
      <c r="T14" s="16">
        <v>16.399999999999999</v>
      </c>
      <c r="U14" s="28">
        <f t="shared" si="8"/>
        <v>86.814372881355922</v>
      </c>
      <c r="V14" s="18">
        <f t="shared" si="9"/>
        <v>-81</v>
      </c>
      <c r="X14">
        <v>-81</v>
      </c>
      <c r="Y14">
        <v>2.1880000000000002</v>
      </c>
      <c r="Z14">
        <v>15.37</v>
      </c>
      <c r="AA14">
        <f t="shared" si="10"/>
        <v>336.29559999999998</v>
      </c>
      <c r="AB14" s="28">
        <f t="shared" si="11"/>
        <v>26.903647999999997</v>
      </c>
    </row>
    <row r="15" spans="1:28" x14ac:dyDescent="0.25">
      <c r="A15" s="1">
        <v>43314</v>
      </c>
      <c r="B15" s="16">
        <f>4509/2</f>
        <v>2254.5</v>
      </c>
      <c r="C15" s="7">
        <v>582.2058823529411</v>
      </c>
      <c r="D15" s="27">
        <f t="shared" si="2"/>
        <v>3.8723415003788841</v>
      </c>
      <c r="E15" s="18">
        <f t="shared" si="3"/>
        <v>0.1585108626871968</v>
      </c>
      <c r="F15" s="18">
        <f t="shared" si="4"/>
        <v>-74</v>
      </c>
      <c r="G15" s="16">
        <f>5599/2</f>
        <v>2799.5</v>
      </c>
      <c r="H15" s="7">
        <v>586.59090909090912</v>
      </c>
      <c r="I15" s="27">
        <f t="shared" si="12"/>
        <v>4.7724912824486632</v>
      </c>
      <c r="J15" s="18">
        <f t="shared" si="0"/>
        <v>0.18854391163793102</v>
      </c>
      <c r="K15" s="18">
        <f t="shared" si="13"/>
        <v>-78</v>
      </c>
      <c r="L15" s="16">
        <f>8136/2</f>
        <v>4068</v>
      </c>
      <c r="M15" s="7">
        <v>587.69230769230762</v>
      </c>
      <c r="N15" s="27">
        <f t="shared" si="5"/>
        <v>6.9219895287958124</v>
      </c>
      <c r="O15" s="18">
        <f t="shared" si="1"/>
        <v>0.27285532228855053</v>
      </c>
      <c r="P15" s="18">
        <f t="shared" si="6"/>
        <v>-73</v>
      </c>
      <c r="Q15" s="16">
        <f>7808/2</f>
        <v>3904</v>
      </c>
      <c r="R15">
        <v>590</v>
      </c>
      <c r="S15" s="27">
        <f t="shared" si="7"/>
        <v>6.6169491525423725</v>
      </c>
      <c r="T15" s="16">
        <v>20.2</v>
      </c>
      <c r="U15" s="28">
        <f t="shared" si="8"/>
        <v>106.92989830508472</v>
      </c>
      <c r="V15" s="18">
        <f t="shared" si="9"/>
        <v>-80</v>
      </c>
      <c r="X15">
        <v>-80</v>
      </c>
      <c r="Y15">
        <v>2.6120000000000001</v>
      </c>
      <c r="Z15">
        <v>15.23</v>
      </c>
      <c r="AA15">
        <f t="shared" si="10"/>
        <v>397.80759999999998</v>
      </c>
      <c r="AB15" s="28">
        <f t="shared" si="11"/>
        <v>31.824608000000001</v>
      </c>
    </row>
    <row r="16" spans="1:28" x14ac:dyDescent="0.25">
      <c r="A16" s="1">
        <v>43315</v>
      </c>
      <c r="B16" s="16">
        <f>4509/2</f>
        <v>2254.5</v>
      </c>
      <c r="C16" s="7">
        <v>582.2058823529411</v>
      </c>
      <c r="D16" s="27">
        <f t="shared" si="2"/>
        <v>3.8723415003788841</v>
      </c>
      <c r="E16" s="18">
        <f t="shared" si="3"/>
        <v>0.1585108626871968</v>
      </c>
      <c r="F16" s="18">
        <f t="shared" si="4"/>
        <v>-73</v>
      </c>
      <c r="G16" s="16">
        <v>4896</v>
      </c>
      <c r="H16" s="7">
        <v>586.59090909090912</v>
      </c>
      <c r="I16" s="27">
        <f t="shared" si="12"/>
        <v>8.3465323518016277</v>
      </c>
      <c r="J16" s="18">
        <f t="shared" si="0"/>
        <v>0.32974137931034481</v>
      </c>
      <c r="K16" s="18">
        <f t="shared" si="13"/>
        <v>-77</v>
      </c>
      <c r="L16" s="16">
        <f>9642/2</f>
        <v>4821</v>
      </c>
      <c r="M16" s="7">
        <v>593.09210526315792</v>
      </c>
      <c r="N16" s="27">
        <f t="shared" si="5"/>
        <v>8.1285856905158074</v>
      </c>
      <c r="O16" s="18">
        <f t="shared" si="1"/>
        <v>0.3233617278154135</v>
      </c>
      <c r="P16" s="18">
        <f t="shared" si="6"/>
        <v>-72</v>
      </c>
      <c r="Q16" s="16">
        <v>4615</v>
      </c>
      <c r="R16">
        <v>590</v>
      </c>
      <c r="S16" s="27">
        <f t="shared" si="7"/>
        <v>7.8220338983050848</v>
      </c>
      <c r="T16" s="16">
        <v>20.2</v>
      </c>
      <c r="U16" s="28">
        <f t="shared" si="8"/>
        <v>126.40406779661016</v>
      </c>
      <c r="V16" s="18">
        <f t="shared" si="9"/>
        <v>-79</v>
      </c>
      <c r="X16">
        <v>-79</v>
      </c>
      <c r="Y16">
        <v>3.0459999999999998</v>
      </c>
      <c r="Z16">
        <v>16.13</v>
      </c>
      <c r="AA16">
        <f t="shared" si="10"/>
        <v>491.31979999999993</v>
      </c>
      <c r="AB16" s="28">
        <f t="shared" si="11"/>
        <v>39.305583999999996</v>
      </c>
    </row>
    <row r="17" spans="1:28" x14ac:dyDescent="0.25">
      <c r="A17" s="1">
        <v>43316</v>
      </c>
      <c r="B17" s="16">
        <f>5169/2</f>
        <v>2584.5</v>
      </c>
      <c r="C17" s="7">
        <v>593.84615384615381</v>
      </c>
      <c r="D17" s="27">
        <f t="shared" si="2"/>
        <v>4.3521373056994825</v>
      </c>
      <c r="E17" s="18">
        <f t="shared" si="3"/>
        <v>0.18171271883568868</v>
      </c>
      <c r="F17" s="18">
        <f t="shared" si="4"/>
        <v>-72</v>
      </c>
      <c r="G17" s="16">
        <f>6617/2</f>
        <v>3308.5</v>
      </c>
      <c r="H17" s="7">
        <v>593.2467532467532</v>
      </c>
      <c r="I17" s="27">
        <f t="shared" si="12"/>
        <v>5.5769373905429074</v>
      </c>
      <c r="J17" s="18">
        <f t="shared" si="0"/>
        <v>0.2228246228448276</v>
      </c>
      <c r="K17" s="18">
        <f t="shared" si="13"/>
        <v>-76</v>
      </c>
      <c r="L17" s="16">
        <f>9642/2</f>
        <v>4821</v>
      </c>
      <c r="M17" s="7">
        <v>593.09210526315792</v>
      </c>
      <c r="N17" s="27">
        <f t="shared" si="5"/>
        <v>8.1285856905158074</v>
      </c>
      <c r="O17" s="18">
        <f t="shared" si="1"/>
        <v>0.3233617278154135</v>
      </c>
      <c r="P17" s="18">
        <f t="shared" si="6"/>
        <v>-71</v>
      </c>
      <c r="Q17" s="16">
        <f>10289/2</f>
        <v>5144.5</v>
      </c>
      <c r="R17">
        <v>590</v>
      </c>
      <c r="S17" s="27">
        <f t="shared" si="7"/>
        <v>8.7194915254237291</v>
      </c>
      <c r="T17" s="16">
        <v>20.2</v>
      </c>
      <c r="U17" s="28">
        <f t="shared" si="8"/>
        <v>140.90698305084746</v>
      </c>
      <c r="V17" s="18">
        <f t="shared" si="9"/>
        <v>-78</v>
      </c>
      <c r="X17">
        <v>-78</v>
      </c>
      <c r="Y17">
        <v>3.714</v>
      </c>
      <c r="Z17">
        <v>16.13</v>
      </c>
      <c r="AA17">
        <f t="shared" si="10"/>
        <v>599.06819999999993</v>
      </c>
      <c r="AB17" s="28">
        <f t="shared" si="11"/>
        <v>47.92545599999999</v>
      </c>
    </row>
    <row r="18" spans="1:28" x14ac:dyDescent="0.25">
      <c r="A18" s="1">
        <v>43317</v>
      </c>
      <c r="B18" s="16">
        <f>5169/2</f>
        <v>2584.5</v>
      </c>
      <c r="C18" s="7">
        <v>593.84615384615381</v>
      </c>
      <c r="D18" s="27">
        <f t="shared" si="2"/>
        <v>4.3521373056994825</v>
      </c>
      <c r="E18" s="18">
        <f t="shared" si="3"/>
        <v>0.18171271883568868</v>
      </c>
      <c r="F18" s="18">
        <f t="shared" si="4"/>
        <v>-71</v>
      </c>
      <c r="G18" s="16">
        <f>6617/2</f>
        <v>3308.5</v>
      </c>
      <c r="H18" s="7">
        <v>668.52272727272725</v>
      </c>
      <c r="I18" s="27">
        <f t="shared" si="12"/>
        <v>4.9489716131225565</v>
      </c>
      <c r="J18" s="18">
        <f t="shared" si="0"/>
        <v>0.2228246228448276</v>
      </c>
      <c r="K18" s="18">
        <f t="shared" si="13"/>
        <v>-75</v>
      </c>
      <c r="L18" s="16">
        <f>11304/2</f>
        <v>5652</v>
      </c>
      <c r="M18" s="7">
        <v>590.90909090909088</v>
      </c>
      <c r="N18" s="27">
        <f t="shared" si="5"/>
        <v>9.564923076923078</v>
      </c>
      <c r="O18" s="18">
        <f t="shared" si="1"/>
        <v>0.37909987256019856</v>
      </c>
      <c r="P18" s="18">
        <f t="shared" si="6"/>
        <v>-70</v>
      </c>
      <c r="Q18" s="16">
        <f>10289/2</f>
        <v>5144.5</v>
      </c>
      <c r="R18">
        <v>590</v>
      </c>
      <c r="S18" s="27">
        <f t="shared" si="7"/>
        <v>8.7194915254237291</v>
      </c>
      <c r="T18" s="16">
        <v>20.2</v>
      </c>
      <c r="U18" s="28">
        <f t="shared" si="8"/>
        <v>140.90698305084746</v>
      </c>
      <c r="V18" s="18">
        <f t="shared" si="9"/>
        <v>-77</v>
      </c>
      <c r="X18">
        <v>-77</v>
      </c>
      <c r="Y18">
        <v>4.9050000000000002</v>
      </c>
      <c r="Z18">
        <v>15.93</v>
      </c>
      <c r="AA18">
        <f t="shared" si="10"/>
        <v>781.36650000000009</v>
      </c>
      <c r="AB18" s="28">
        <f t="shared" si="11"/>
        <v>62.50932000000001</v>
      </c>
    </row>
    <row r="19" spans="1:28" x14ac:dyDescent="0.25">
      <c r="A19" s="1">
        <v>43318</v>
      </c>
      <c r="B19" s="16">
        <f>5493/2</f>
        <v>2746.5</v>
      </c>
      <c r="C19" s="7">
        <v>589.16666666666663</v>
      </c>
      <c r="D19" s="27">
        <f t="shared" si="2"/>
        <v>4.6616690240452616</v>
      </c>
      <c r="E19" s="18">
        <f t="shared" si="3"/>
        <v>0.19310272094494832</v>
      </c>
      <c r="F19" s="18">
        <f t="shared" si="4"/>
        <v>-70</v>
      </c>
      <c r="G19" s="16">
        <v>4803</v>
      </c>
      <c r="H19" s="7">
        <v>668.52272727272725</v>
      </c>
      <c r="I19" s="27">
        <f t="shared" si="12"/>
        <v>7.1844977052524222</v>
      </c>
      <c r="J19" s="18">
        <f t="shared" si="0"/>
        <v>0.32347790948275862</v>
      </c>
      <c r="K19" s="18">
        <f t="shared" si="13"/>
        <v>-74</v>
      </c>
      <c r="L19" s="16">
        <f>11304/2</f>
        <v>5652</v>
      </c>
      <c r="M19" s="7">
        <v>590.90909090909088</v>
      </c>
      <c r="N19" s="27">
        <f t="shared" si="5"/>
        <v>9.564923076923078</v>
      </c>
      <c r="O19" s="18">
        <f t="shared" si="1"/>
        <v>0.37909987256019856</v>
      </c>
      <c r="P19" s="18">
        <f t="shared" si="6"/>
        <v>-69</v>
      </c>
      <c r="Q19" s="16">
        <f>11214/2</f>
        <v>5607</v>
      </c>
      <c r="R19">
        <v>590</v>
      </c>
      <c r="S19" s="27">
        <f t="shared" si="7"/>
        <v>9.5033898305084747</v>
      </c>
      <c r="T19" s="16">
        <v>18.399999999999999</v>
      </c>
      <c r="U19" s="28">
        <f t="shared" si="8"/>
        <v>139.88989830508473</v>
      </c>
      <c r="V19" s="18">
        <f t="shared" si="9"/>
        <v>-76</v>
      </c>
      <c r="X19">
        <v>-76</v>
      </c>
      <c r="Y19">
        <v>4.6619999999999999</v>
      </c>
      <c r="Z19">
        <v>16.27</v>
      </c>
      <c r="AA19">
        <f t="shared" si="10"/>
        <v>758.50739999999996</v>
      </c>
      <c r="AB19" s="28">
        <f t="shared" si="11"/>
        <v>60.680591999999997</v>
      </c>
    </row>
    <row r="20" spans="1:28" x14ac:dyDescent="0.25">
      <c r="A20" s="1">
        <v>43319</v>
      </c>
      <c r="B20" s="16">
        <f>5493/2</f>
        <v>2746.5</v>
      </c>
      <c r="C20" s="7">
        <v>589.16666666666663</v>
      </c>
      <c r="D20" s="27">
        <f t="shared" si="2"/>
        <v>4.6616690240452616</v>
      </c>
      <c r="E20" s="18">
        <f t="shared" si="3"/>
        <v>0.19310272094494832</v>
      </c>
      <c r="F20" s="18">
        <f t="shared" si="4"/>
        <v>-69</v>
      </c>
      <c r="G20" s="16">
        <f>11050/2</f>
        <v>5525</v>
      </c>
      <c r="H20" s="7">
        <v>592.19178082191786</v>
      </c>
      <c r="I20" s="27">
        <f t="shared" si="12"/>
        <v>9.329747860282211</v>
      </c>
      <c r="J20" s="18">
        <f t="shared" si="0"/>
        <v>0.37210398706896552</v>
      </c>
      <c r="K20" s="18">
        <f t="shared" si="13"/>
        <v>-73</v>
      </c>
      <c r="L20" s="16">
        <f>12967/2</f>
        <v>6483.5</v>
      </c>
      <c r="M20" s="7">
        <v>590.65</v>
      </c>
      <c r="N20" s="27">
        <f t="shared" si="5"/>
        <v>10.976889867095574</v>
      </c>
      <c r="O20" s="18">
        <f t="shared" si="1"/>
        <v>0.43487155409484202</v>
      </c>
      <c r="P20" s="18">
        <f t="shared" si="6"/>
        <v>-68</v>
      </c>
      <c r="Q20" s="16">
        <f>11214/2</f>
        <v>5607</v>
      </c>
      <c r="R20">
        <v>590</v>
      </c>
      <c r="S20" s="27">
        <f t="shared" si="7"/>
        <v>9.5033898305084747</v>
      </c>
      <c r="T20" s="16">
        <v>18.399999999999999</v>
      </c>
      <c r="U20" s="28">
        <f t="shared" si="8"/>
        <v>139.88989830508473</v>
      </c>
      <c r="V20" s="18">
        <f t="shared" si="9"/>
        <v>-75</v>
      </c>
      <c r="X20">
        <v>-75</v>
      </c>
      <c r="Y20">
        <v>4.452</v>
      </c>
      <c r="Z20">
        <v>16.13</v>
      </c>
      <c r="AA20">
        <f t="shared" si="10"/>
        <v>718.10760000000005</v>
      </c>
      <c r="AB20" s="28">
        <f t="shared" si="11"/>
        <v>57.448608000000007</v>
      </c>
    </row>
    <row r="21" spans="1:28" x14ac:dyDescent="0.25">
      <c r="A21" s="1">
        <v>43320</v>
      </c>
      <c r="B21" s="16">
        <f>6943/2</f>
        <v>3471.5</v>
      </c>
      <c r="C21" s="7">
        <v>589.4</v>
      </c>
      <c r="D21" s="27">
        <f t="shared" si="2"/>
        <v>5.8898880217170007</v>
      </c>
      <c r="E21" s="18">
        <f t="shared" si="3"/>
        <v>0.24407649581663501</v>
      </c>
      <c r="F21" s="18">
        <f t="shared" si="4"/>
        <v>-68</v>
      </c>
      <c r="G21" s="16">
        <f>11050/2</f>
        <v>5525</v>
      </c>
      <c r="H21" s="7">
        <v>586.72619047619048</v>
      </c>
      <c r="I21" s="27">
        <f t="shared" si="12"/>
        <v>9.4166582124378611</v>
      </c>
      <c r="J21" s="18">
        <f t="shared" si="0"/>
        <v>0.37210398706896552</v>
      </c>
      <c r="K21" s="18">
        <f t="shared" si="13"/>
        <v>-72</v>
      </c>
      <c r="L21" s="16">
        <f>12967/2</f>
        <v>6483.5</v>
      </c>
      <c r="M21" s="7">
        <v>590.65</v>
      </c>
      <c r="N21" s="27">
        <f t="shared" si="5"/>
        <v>10.976889867095574</v>
      </c>
      <c r="O21" s="18">
        <f t="shared" si="1"/>
        <v>0.43487155409484202</v>
      </c>
      <c r="P21" s="18">
        <f t="shared" si="6"/>
        <v>-67</v>
      </c>
      <c r="Q21" s="16">
        <f>12971/2</f>
        <v>6485.5</v>
      </c>
      <c r="R21">
        <v>590</v>
      </c>
      <c r="S21" s="27">
        <f t="shared" si="7"/>
        <v>10.992372881355932</v>
      </c>
      <c r="T21" s="16">
        <v>17</v>
      </c>
      <c r="U21" s="28">
        <f t="shared" si="8"/>
        <v>149.49627118644065</v>
      </c>
      <c r="V21" s="18">
        <f t="shared" si="9"/>
        <v>-74</v>
      </c>
      <c r="X21">
        <v>-74</v>
      </c>
      <c r="Y21">
        <v>5.9930000000000003</v>
      </c>
      <c r="Z21">
        <v>16.77</v>
      </c>
      <c r="AA21">
        <f t="shared" si="10"/>
        <v>1005.0261</v>
      </c>
      <c r="AB21" s="28">
        <f t="shared" si="11"/>
        <v>80.402088000000006</v>
      </c>
    </row>
    <row r="22" spans="1:28" x14ac:dyDescent="0.25">
      <c r="A22" s="1">
        <v>43321</v>
      </c>
      <c r="B22" s="16">
        <f>6943/2</f>
        <v>3471.5</v>
      </c>
      <c r="C22" s="7">
        <v>589.4</v>
      </c>
      <c r="D22" s="27">
        <f t="shared" si="2"/>
        <v>5.8898880217170007</v>
      </c>
      <c r="E22" s="18">
        <f t="shared" si="3"/>
        <v>0.24407649581663501</v>
      </c>
      <c r="F22" s="18">
        <f t="shared" si="4"/>
        <v>-67</v>
      </c>
      <c r="G22" s="16">
        <f>12402/2</f>
        <v>6201</v>
      </c>
      <c r="H22" s="7">
        <v>586.72619047619048</v>
      </c>
      <c r="I22" s="27">
        <f t="shared" si="12"/>
        <v>10.568814040783201</v>
      </c>
      <c r="J22" s="18">
        <f t="shared" si="0"/>
        <v>0.41763200431034481</v>
      </c>
      <c r="K22" s="18">
        <f t="shared" si="13"/>
        <v>-71</v>
      </c>
      <c r="L22" s="16">
        <f>14444/2</f>
        <v>7222</v>
      </c>
      <c r="M22" s="7">
        <v>591.44144144144138</v>
      </c>
      <c r="N22" s="27">
        <f t="shared" si="5"/>
        <v>12.210845392231532</v>
      </c>
      <c r="O22" s="18">
        <f t="shared" si="1"/>
        <v>0.48440539271580924</v>
      </c>
      <c r="P22" s="18">
        <f t="shared" si="6"/>
        <v>-66</v>
      </c>
      <c r="Q22" s="16">
        <f>12971/2</f>
        <v>6485.5</v>
      </c>
      <c r="R22">
        <v>590</v>
      </c>
      <c r="S22" s="27">
        <f t="shared" si="7"/>
        <v>10.992372881355932</v>
      </c>
      <c r="T22" s="16">
        <v>17</v>
      </c>
      <c r="U22" s="28">
        <f t="shared" si="8"/>
        <v>149.49627118644065</v>
      </c>
      <c r="V22" s="18">
        <f t="shared" si="9"/>
        <v>-73</v>
      </c>
      <c r="X22">
        <v>-73</v>
      </c>
      <c r="Y22">
        <v>6.7080000000000002</v>
      </c>
      <c r="Z22">
        <v>16.329999999999998</v>
      </c>
      <c r="AA22">
        <f t="shared" si="10"/>
        <v>1095.4163999999998</v>
      </c>
      <c r="AB22" s="28">
        <f t="shared" si="11"/>
        <v>87.633311999999989</v>
      </c>
    </row>
    <row r="23" spans="1:28" x14ac:dyDescent="0.25">
      <c r="A23" s="1">
        <v>43322</v>
      </c>
      <c r="B23" s="16">
        <f>7831/2</f>
        <v>3915.5</v>
      </c>
      <c r="C23" s="7">
        <v>594.13793103448279</v>
      </c>
      <c r="D23" s="27">
        <f t="shared" si="2"/>
        <v>6.5902205455600695</v>
      </c>
      <c r="E23" s="18">
        <f t="shared" si="3"/>
        <v>0.27529353863460593</v>
      </c>
      <c r="F23" s="18">
        <f t="shared" si="4"/>
        <v>-66</v>
      </c>
      <c r="G23" s="16">
        <f>12402/2</f>
        <v>6201</v>
      </c>
      <c r="H23" s="7">
        <v>592.0967741935483</v>
      </c>
      <c r="I23" s="27">
        <f t="shared" si="12"/>
        <v>10.472950149822939</v>
      </c>
      <c r="J23" s="18">
        <f t="shared" si="0"/>
        <v>0.41763200431034481</v>
      </c>
      <c r="K23" s="18">
        <f t="shared" si="13"/>
        <v>-70</v>
      </c>
      <c r="L23" s="16">
        <f>14444/2</f>
        <v>7222</v>
      </c>
      <c r="M23" s="7">
        <v>591.44144144144138</v>
      </c>
      <c r="N23" s="27">
        <f t="shared" si="5"/>
        <v>12.210845392231532</v>
      </c>
      <c r="O23" s="18">
        <f t="shared" si="1"/>
        <v>0.48440539271580924</v>
      </c>
      <c r="P23" s="18">
        <f t="shared" si="6"/>
        <v>-65</v>
      </c>
      <c r="Q23" s="16">
        <f>14115/2</f>
        <v>7057.5</v>
      </c>
      <c r="R23">
        <v>590</v>
      </c>
      <c r="S23" s="27">
        <f t="shared" si="7"/>
        <v>11.961864406779661</v>
      </c>
      <c r="T23" s="16">
        <v>15.9</v>
      </c>
      <c r="U23" s="28">
        <f t="shared" si="8"/>
        <v>152.1549152542373</v>
      </c>
      <c r="V23" s="18">
        <f t="shared" si="9"/>
        <v>-72</v>
      </c>
      <c r="X23">
        <v>-72</v>
      </c>
      <c r="Y23">
        <v>7.2990000000000004</v>
      </c>
      <c r="Z23">
        <v>16.23</v>
      </c>
      <c r="AA23">
        <f t="shared" si="10"/>
        <v>1184.6277</v>
      </c>
      <c r="AB23" s="28">
        <f t="shared" si="11"/>
        <v>94.770216000000005</v>
      </c>
    </row>
    <row r="24" spans="1:28" x14ac:dyDescent="0.25">
      <c r="A24" s="1">
        <v>43323</v>
      </c>
      <c r="B24" s="16">
        <f>7831/2</f>
        <v>3915.5</v>
      </c>
      <c r="C24" s="7">
        <v>594.13793103448279</v>
      </c>
      <c r="D24" s="27">
        <f t="shared" si="2"/>
        <v>6.5902205455600695</v>
      </c>
      <c r="E24" s="18">
        <f t="shared" si="3"/>
        <v>0.27529353863460593</v>
      </c>
      <c r="F24" s="18">
        <f t="shared" si="4"/>
        <v>-65</v>
      </c>
      <c r="G24" s="16">
        <f>13811/2</f>
        <v>6905.5</v>
      </c>
      <c r="H24" s="7">
        <v>592.0967741935483</v>
      </c>
      <c r="I24" s="27">
        <f t="shared" si="12"/>
        <v>11.662789430672843</v>
      </c>
      <c r="J24" s="18">
        <f t="shared" si="0"/>
        <v>0.46507947198275862</v>
      </c>
      <c r="K24" s="18">
        <f t="shared" si="13"/>
        <v>-69</v>
      </c>
      <c r="L24" s="16">
        <v>7658</v>
      </c>
      <c r="M24" s="7">
        <v>588.93805309734523</v>
      </c>
      <c r="N24" s="27">
        <f t="shared" si="5"/>
        <v>13.003065364387677</v>
      </c>
      <c r="O24" s="18">
        <f t="shared" si="1"/>
        <v>0.5136494734723992</v>
      </c>
      <c r="P24" s="18">
        <f t="shared" si="6"/>
        <v>-64</v>
      </c>
      <c r="Q24" s="16">
        <f>14115/2</f>
        <v>7057.5</v>
      </c>
      <c r="R24">
        <v>590</v>
      </c>
      <c r="S24" s="27">
        <f t="shared" si="7"/>
        <v>11.961864406779661</v>
      </c>
      <c r="T24" s="16">
        <v>15.4</v>
      </c>
      <c r="U24" s="28">
        <f t="shared" si="8"/>
        <v>147.37016949152542</v>
      </c>
      <c r="V24" s="18">
        <f t="shared" si="9"/>
        <v>-71</v>
      </c>
      <c r="X24">
        <v>-71</v>
      </c>
      <c r="Y24">
        <v>7.6829999999999998</v>
      </c>
      <c r="Z24">
        <v>15.13</v>
      </c>
      <c r="AA24">
        <f t="shared" si="10"/>
        <v>1162.4379000000001</v>
      </c>
      <c r="AB24" s="28">
        <f t="shared" si="11"/>
        <v>92.995032000000009</v>
      </c>
    </row>
    <row r="25" spans="1:28" x14ac:dyDescent="0.25">
      <c r="A25" s="1">
        <v>43324</v>
      </c>
      <c r="B25" s="16">
        <f>8711/2</f>
        <v>4355.5</v>
      </c>
      <c r="C25" s="7">
        <v>588.030303030303</v>
      </c>
      <c r="D25" s="27">
        <f t="shared" si="2"/>
        <v>7.4069312032981198</v>
      </c>
      <c r="E25" s="18">
        <f t="shared" si="3"/>
        <v>0.30622934683259512</v>
      </c>
      <c r="F25" s="18">
        <f t="shared" si="4"/>
        <v>-64</v>
      </c>
      <c r="G25" s="16">
        <f>13811/2</f>
        <v>6905.5</v>
      </c>
      <c r="H25" s="7">
        <v>592.66990291262141</v>
      </c>
      <c r="I25" s="27">
        <f t="shared" si="12"/>
        <v>11.651511180276843</v>
      </c>
      <c r="J25" s="18">
        <f t="shared" si="0"/>
        <v>0.46507947198275862</v>
      </c>
      <c r="K25" s="18">
        <f t="shared" si="13"/>
        <v>-68</v>
      </c>
      <c r="L25" s="16">
        <v>8092</v>
      </c>
      <c r="M25" s="7">
        <v>590.26785714285711</v>
      </c>
      <c r="N25" s="27">
        <f t="shared" si="5"/>
        <v>13.709030403872335</v>
      </c>
      <c r="O25" s="18">
        <f t="shared" si="1"/>
        <v>0.54275940706955528</v>
      </c>
      <c r="P25" s="18">
        <f t="shared" si="6"/>
        <v>-63</v>
      </c>
      <c r="Q25" s="16">
        <v>7626</v>
      </c>
      <c r="R25">
        <v>590</v>
      </c>
      <c r="S25" s="27">
        <f t="shared" si="7"/>
        <v>12.925423728813559</v>
      </c>
      <c r="T25" s="16">
        <v>12.9</v>
      </c>
      <c r="U25" s="28">
        <f t="shared" si="8"/>
        <v>133.39037288135592</v>
      </c>
      <c r="V25" s="18">
        <f t="shared" si="9"/>
        <v>-70</v>
      </c>
      <c r="X25">
        <v>-70</v>
      </c>
      <c r="Y25">
        <v>8.2330000000000005</v>
      </c>
      <c r="Z25">
        <v>14.23</v>
      </c>
      <c r="AA25">
        <f t="shared" si="10"/>
        <v>1171.5559000000003</v>
      </c>
      <c r="AB25" s="28">
        <f t="shared" si="11"/>
        <v>93.72447200000002</v>
      </c>
    </row>
    <row r="26" spans="1:28" x14ac:dyDescent="0.25">
      <c r="A26" s="1">
        <v>43325</v>
      </c>
      <c r="B26" s="16">
        <f>8711/2</f>
        <v>4355.5</v>
      </c>
      <c r="C26" s="7">
        <v>588.030303030303</v>
      </c>
      <c r="D26" s="27">
        <f t="shared" si="2"/>
        <v>7.4069312032981198</v>
      </c>
      <c r="E26" s="18">
        <f t="shared" si="3"/>
        <v>0.30622934683259512</v>
      </c>
      <c r="F26" s="18">
        <f t="shared" si="4"/>
        <v>-63</v>
      </c>
      <c r="G26" s="16">
        <v>7252</v>
      </c>
      <c r="H26" s="7">
        <v>592.66990291262141</v>
      </c>
      <c r="I26" s="27">
        <f t="shared" si="12"/>
        <v>12.236153657138175</v>
      </c>
      <c r="J26" s="18">
        <f t="shared" si="0"/>
        <v>0.48841594827586204</v>
      </c>
      <c r="K26" s="18">
        <f t="shared" si="13"/>
        <v>-67</v>
      </c>
      <c r="L26" s="16">
        <v>8078</v>
      </c>
      <c r="M26" s="7">
        <v>589.40677966101703</v>
      </c>
      <c r="N26" s="27">
        <f t="shared" si="5"/>
        <v>13.705305535585907</v>
      </c>
      <c r="O26" s="18">
        <f t="shared" si="1"/>
        <v>0.54182037695351803</v>
      </c>
      <c r="P26" s="18">
        <f t="shared" si="6"/>
        <v>-62</v>
      </c>
      <c r="Q26" s="16">
        <v>8252</v>
      </c>
      <c r="R26">
        <v>590</v>
      </c>
      <c r="S26" s="27">
        <f t="shared" si="7"/>
        <v>13.986440677966101</v>
      </c>
      <c r="T26" s="16">
        <v>12.9</v>
      </c>
      <c r="U26" s="28">
        <f t="shared" si="8"/>
        <v>144.34006779661019</v>
      </c>
      <c r="V26" s="18">
        <f t="shared" si="9"/>
        <v>-69</v>
      </c>
      <c r="X26">
        <v>-69</v>
      </c>
      <c r="Y26">
        <v>8.6300000000000008</v>
      </c>
      <c r="Z26">
        <v>13.4</v>
      </c>
      <c r="AA26">
        <f t="shared" si="10"/>
        <v>1156.42</v>
      </c>
      <c r="AB26" s="28">
        <f t="shared" si="11"/>
        <v>92.513600000000011</v>
      </c>
    </row>
    <row r="27" spans="1:28" x14ac:dyDescent="0.25">
      <c r="A27" s="1">
        <v>43326</v>
      </c>
      <c r="B27" s="16">
        <f>10086/2</f>
        <v>5043</v>
      </c>
      <c r="C27" s="7">
        <v>589.41558441558448</v>
      </c>
      <c r="D27" s="27">
        <f t="shared" si="2"/>
        <v>8.5559325768425687</v>
      </c>
      <c r="E27" s="18">
        <f t="shared" si="3"/>
        <v>0.35456654714195318</v>
      </c>
      <c r="F27" s="18">
        <f t="shared" si="4"/>
        <v>-62</v>
      </c>
      <c r="G27" s="16">
        <v>7256</v>
      </c>
      <c r="H27" s="7">
        <v>592.20183486238523</v>
      </c>
      <c r="I27" s="27">
        <f t="shared" si="12"/>
        <v>12.252579395817198</v>
      </c>
      <c r="J27" s="18">
        <f t="shared" si="0"/>
        <v>0.48868534482758619</v>
      </c>
      <c r="K27" s="18">
        <f t="shared" si="13"/>
        <v>-66</v>
      </c>
      <c r="L27" s="16">
        <v>8653</v>
      </c>
      <c r="M27" s="7">
        <v>591.98412698412699</v>
      </c>
      <c r="N27" s="27">
        <f t="shared" si="5"/>
        <v>14.616945971309827</v>
      </c>
      <c r="O27" s="18">
        <f t="shared" si="1"/>
        <v>0.58038768529076401</v>
      </c>
      <c r="P27" s="18">
        <f t="shared" si="6"/>
        <v>-61</v>
      </c>
      <c r="Q27" s="16">
        <v>8448</v>
      </c>
      <c r="R27">
        <v>590</v>
      </c>
      <c r="S27" s="27">
        <f t="shared" si="7"/>
        <v>14.31864406779661</v>
      </c>
      <c r="T27" s="16">
        <v>12.5</v>
      </c>
      <c r="U27" s="28">
        <f t="shared" si="8"/>
        <v>143.18644067796612</v>
      </c>
      <c r="V27" s="18">
        <f t="shared" si="9"/>
        <v>-68</v>
      </c>
      <c r="X27">
        <v>-68</v>
      </c>
      <c r="Y27">
        <v>9.5060000000000002</v>
      </c>
      <c r="Z27">
        <v>13.07</v>
      </c>
      <c r="AA27">
        <f t="shared" si="10"/>
        <v>1242.4341999999999</v>
      </c>
      <c r="AB27" s="28">
        <f t="shared" si="11"/>
        <v>99.394735999999995</v>
      </c>
    </row>
    <row r="28" spans="1:28" x14ac:dyDescent="0.25">
      <c r="A28" s="1">
        <v>43327</v>
      </c>
      <c r="B28" s="16">
        <f>10086/2</f>
        <v>5043</v>
      </c>
      <c r="C28" s="7">
        <v>589.41558441558448</v>
      </c>
      <c r="D28" s="27">
        <f t="shared" si="2"/>
        <v>8.5559325768425687</v>
      </c>
      <c r="E28" s="18">
        <f t="shared" si="3"/>
        <v>0.35456654714195318</v>
      </c>
      <c r="F28" s="18">
        <f t="shared" si="4"/>
        <v>-61</v>
      </c>
      <c r="G28" s="16">
        <v>7668</v>
      </c>
      <c r="H28" s="7">
        <v>588.45454545454538</v>
      </c>
      <c r="I28" s="27">
        <f t="shared" si="12"/>
        <v>13.030743086667698</v>
      </c>
      <c r="J28" s="18">
        <f t="shared" si="0"/>
        <v>0.51643318965517238</v>
      </c>
      <c r="K28" s="18">
        <f t="shared" si="13"/>
        <v>-65</v>
      </c>
      <c r="L28" s="16">
        <v>8384</v>
      </c>
      <c r="M28" s="7">
        <v>590.32786885245912</v>
      </c>
      <c r="N28" s="27">
        <f t="shared" si="5"/>
        <v>14.202277145237431</v>
      </c>
      <c r="O28" s="18">
        <f t="shared" si="1"/>
        <v>0.56234489234690455</v>
      </c>
      <c r="P28" s="18">
        <f t="shared" si="6"/>
        <v>-60</v>
      </c>
      <c r="Q28" s="16">
        <v>8696</v>
      </c>
      <c r="R28">
        <v>590</v>
      </c>
      <c r="S28" s="27">
        <f t="shared" si="7"/>
        <v>14.738983050847457</v>
      </c>
      <c r="T28" s="16">
        <v>11.5</v>
      </c>
      <c r="U28" s="28">
        <f t="shared" si="8"/>
        <v>135.59864406779661</v>
      </c>
      <c r="V28" s="18">
        <f t="shared" si="9"/>
        <v>-67</v>
      </c>
      <c r="X28">
        <v>-67</v>
      </c>
      <c r="Y28">
        <v>9.7010000000000005</v>
      </c>
      <c r="Z28">
        <v>15.13</v>
      </c>
      <c r="AA28">
        <f t="shared" si="10"/>
        <v>1467.7613000000001</v>
      </c>
      <c r="AB28" s="28">
        <f t="shared" si="11"/>
        <v>117.42090400000001</v>
      </c>
    </row>
    <row r="29" spans="1:28" x14ac:dyDescent="0.25">
      <c r="A29" s="1">
        <v>43328</v>
      </c>
      <c r="B29" s="16">
        <f>10416/2</f>
        <v>5208</v>
      </c>
      <c r="C29" s="7">
        <v>589.36708860759495</v>
      </c>
      <c r="D29" s="27">
        <f t="shared" si="2"/>
        <v>8.8365979381443296</v>
      </c>
      <c r="E29" s="18">
        <f t="shared" si="3"/>
        <v>0.36616747521619913</v>
      </c>
      <c r="F29" s="18">
        <f t="shared" si="4"/>
        <v>-60</v>
      </c>
      <c r="G29" s="16">
        <v>7812</v>
      </c>
      <c r="H29" s="7">
        <v>590.80357142857144</v>
      </c>
      <c r="I29" s="27">
        <f t="shared" si="12"/>
        <v>13.222668883179688</v>
      </c>
      <c r="J29" s="18">
        <f t="shared" si="0"/>
        <v>0.52613146551724133</v>
      </c>
      <c r="K29" s="18">
        <f t="shared" si="13"/>
        <v>-64</v>
      </c>
      <c r="L29" s="16">
        <v>8695</v>
      </c>
      <c r="M29" s="7">
        <v>589.12</v>
      </c>
      <c r="N29" s="27">
        <f t="shared" si="5"/>
        <v>14.759302009777295</v>
      </c>
      <c r="O29" s="18">
        <f t="shared" si="1"/>
        <v>0.58320477563887585</v>
      </c>
      <c r="P29" s="18">
        <f t="shared" si="6"/>
        <v>-59</v>
      </c>
      <c r="Q29" s="16">
        <v>8814</v>
      </c>
      <c r="R29">
        <v>590</v>
      </c>
      <c r="S29" s="27">
        <f t="shared" si="7"/>
        <v>14.938983050847458</v>
      </c>
      <c r="T29" s="16">
        <v>11</v>
      </c>
      <c r="U29" s="28">
        <f t="shared" si="8"/>
        <v>131.46305084745762</v>
      </c>
      <c r="V29" s="18">
        <f t="shared" si="9"/>
        <v>-66</v>
      </c>
      <c r="X29">
        <v>-66</v>
      </c>
      <c r="Y29">
        <v>10.351000000000001</v>
      </c>
      <c r="Z29">
        <v>15.17</v>
      </c>
      <c r="AA29">
        <f t="shared" si="10"/>
        <v>1570.2467000000001</v>
      </c>
      <c r="AB29" s="28">
        <f t="shared" si="11"/>
        <v>125.619736</v>
      </c>
    </row>
    <row r="30" spans="1:28" x14ac:dyDescent="0.25">
      <c r="A30" s="1">
        <v>43329</v>
      </c>
      <c r="B30" s="16">
        <f>10416/2</f>
        <v>5208</v>
      </c>
      <c r="C30" s="7">
        <v>589.36708860759495</v>
      </c>
      <c r="D30" s="27">
        <f t="shared" si="2"/>
        <v>8.8365979381443296</v>
      </c>
      <c r="E30" s="18">
        <f t="shared" si="3"/>
        <v>0.36616747521619913</v>
      </c>
      <c r="F30" s="18">
        <f t="shared" si="4"/>
        <v>-59</v>
      </c>
      <c r="G30" s="16">
        <v>8488</v>
      </c>
      <c r="H30" s="7">
        <v>592.43478260869563</v>
      </c>
      <c r="I30" s="27">
        <f t="shared" si="12"/>
        <v>14.327315426390724</v>
      </c>
      <c r="J30" s="18">
        <f t="shared" si="0"/>
        <v>0.57165948275862066</v>
      </c>
      <c r="K30" s="18">
        <f t="shared" si="13"/>
        <v>-63</v>
      </c>
      <c r="L30" s="16">
        <v>8981</v>
      </c>
      <c r="M30" s="7">
        <v>590.8730158730159</v>
      </c>
      <c r="N30" s="27">
        <f t="shared" si="5"/>
        <v>15.19954331766286</v>
      </c>
      <c r="O30" s="18">
        <f t="shared" si="1"/>
        <v>0.60238781943792341</v>
      </c>
      <c r="P30" s="18">
        <f t="shared" si="6"/>
        <v>-58</v>
      </c>
      <c r="Q30" s="16">
        <v>8994</v>
      </c>
      <c r="R30">
        <v>590</v>
      </c>
      <c r="S30" s="27">
        <f t="shared" si="7"/>
        <v>15.244067796610169</v>
      </c>
      <c r="T30" s="16">
        <v>10.9</v>
      </c>
      <c r="U30" s="28">
        <f t="shared" si="8"/>
        <v>132.9282711864407</v>
      </c>
      <c r="V30" s="18">
        <f t="shared" si="9"/>
        <v>-65</v>
      </c>
      <c r="X30">
        <v>-65</v>
      </c>
      <c r="Y30">
        <v>10.611000000000001</v>
      </c>
      <c r="Z30">
        <v>16.43</v>
      </c>
      <c r="AA30">
        <f t="shared" si="10"/>
        <v>1743.3872999999999</v>
      </c>
      <c r="AB30" s="28">
        <f t="shared" si="11"/>
        <v>139.47098399999999</v>
      </c>
    </row>
    <row r="31" spans="1:28" x14ac:dyDescent="0.25">
      <c r="A31" s="1">
        <v>43330</v>
      </c>
      <c r="B31" s="16">
        <f>10181/2</f>
        <v>5090.5</v>
      </c>
      <c r="C31" s="7">
        <v>590.13157894736844</v>
      </c>
      <c r="D31" s="27">
        <f t="shared" si="2"/>
        <v>8.6260423634336671</v>
      </c>
      <c r="E31" s="18">
        <f t="shared" si="3"/>
        <v>0.35790620825423608</v>
      </c>
      <c r="F31" s="18">
        <f t="shared" si="4"/>
        <v>-58</v>
      </c>
      <c r="G31" s="16">
        <v>8300</v>
      </c>
      <c r="H31" s="7">
        <v>589.34959349593498</v>
      </c>
      <c r="I31" s="27">
        <f t="shared" si="12"/>
        <v>14.083321837494827</v>
      </c>
      <c r="J31" s="18">
        <f t="shared" si="0"/>
        <v>0.55899784482758619</v>
      </c>
      <c r="K31" s="18">
        <f t="shared" si="13"/>
        <v>-62</v>
      </c>
      <c r="L31" s="16">
        <v>8996</v>
      </c>
      <c r="M31" s="7">
        <v>590.78740157480308</v>
      </c>
      <c r="N31" s="27">
        <f t="shared" si="5"/>
        <v>15.227135812341732</v>
      </c>
      <c r="O31" s="18">
        <f t="shared" si="1"/>
        <v>0.60339392313367768</v>
      </c>
      <c r="P31" s="18">
        <f t="shared" si="6"/>
        <v>-57</v>
      </c>
      <c r="Q31" s="16">
        <v>9258</v>
      </c>
      <c r="R31">
        <v>590</v>
      </c>
      <c r="S31" s="27">
        <f t="shared" si="7"/>
        <v>15.691525423728814</v>
      </c>
      <c r="T31" s="16">
        <v>13.2</v>
      </c>
      <c r="U31" s="28">
        <f t="shared" si="8"/>
        <v>165.70250847457629</v>
      </c>
      <c r="V31" s="18">
        <f t="shared" si="9"/>
        <v>-64</v>
      </c>
      <c r="X31">
        <v>-64</v>
      </c>
      <c r="Y31">
        <v>11.211</v>
      </c>
      <c r="Z31">
        <v>15.97</v>
      </c>
      <c r="AA31">
        <f t="shared" si="10"/>
        <v>1790.3967</v>
      </c>
      <c r="AB31" s="28">
        <f t="shared" si="11"/>
        <v>143.23173600000001</v>
      </c>
    </row>
    <row r="32" spans="1:28" x14ac:dyDescent="0.25">
      <c r="A32" s="1">
        <v>43331</v>
      </c>
      <c r="B32" s="16">
        <f>10181/2</f>
        <v>5090.5</v>
      </c>
      <c r="C32" s="7">
        <v>590.13157894736844</v>
      </c>
      <c r="D32" s="27">
        <f t="shared" si="2"/>
        <v>8.6260423634336671</v>
      </c>
      <c r="E32" s="18">
        <f t="shared" si="3"/>
        <v>0.35790620825423608</v>
      </c>
      <c r="F32" s="18">
        <f t="shared" si="4"/>
        <v>-57</v>
      </c>
      <c r="G32" s="16">
        <v>8522</v>
      </c>
      <c r="H32" s="7">
        <v>588.45528455284546</v>
      </c>
      <c r="I32" s="27">
        <f t="shared" si="12"/>
        <v>14.481983973473337</v>
      </c>
      <c r="J32" s="18">
        <f t="shared" si="0"/>
        <v>0.57394935344827591</v>
      </c>
      <c r="K32" s="18">
        <f t="shared" si="13"/>
        <v>-61</v>
      </c>
      <c r="L32" s="16">
        <v>9167</v>
      </c>
      <c r="M32" s="7">
        <v>587.96875</v>
      </c>
      <c r="N32" s="27">
        <f t="shared" si="5"/>
        <v>15.590964655859686</v>
      </c>
      <c r="O32" s="18">
        <f t="shared" si="1"/>
        <v>0.614863505265276</v>
      </c>
      <c r="P32" s="18">
        <f t="shared" si="6"/>
        <v>-56</v>
      </c>
      <c r="Q32" s="16">
        <v>8995</v>
      </c>
      <c r="R32">
        <v>590</v>
      </c>
      <c r="S32" s="27">
        <f t="shared" si="7"/>
        <v>15.245762711864407</v>
      </c>
      <c r="T32" s="16">
        <v>14.2</v>
      </c>
      <c r="U32" s="28">
        <f t="shared" si="8"/>
        <v>173.19186440677964</v>
      </c>
      <c r="V32" s="18">
        <f t="shared" si="9"/>
        <v>-63</v>
      </c>
      <c r="X32">
        <v>-63</v>
      </c>
      <c r="Y32">
        <v>11.814</v>
      </c>
      <c r="Z32">
        <v>15.87</v>
      </c>
      <c r="AA32">
        <f t="shared" si="10"/>
        <v>1874.8818000000001</v>
      </c>
      <c r="AB32" s="28">
        <f t="shared" si="11"/>
        <v>149.990544</v>
      </c>
    </row>
    <row r="33" spans="1:28" x14ac:dyDescent="0.25">
      <c r="A33" s="1">
        <v>43332</v>
      </c>
      <c r="B33" s="16">
        <f>11921/2</f>
        <v>5960.5</v>
      </c>
      <c r="C33" s="7">
        <v>591.98863636363637</v>
      </c>
      <c r="D33" s="27">
        <f t="shared" si="2"/>
        <v>10.068605432383146</v>
      </c>
      <c r="E33" s="18">
        <f t="shared" si="3"/>
        <v>0.41907473810026014</v>
      </c>
      <c r="F33" s="18">
        <f t="shared" si="4"/>
        <v>-56</v>
      </c>
      <c r="G33" s="16">
        <v>8807</v>
      </c>
      <c r="H33" s="7">
        <v>589.1269841269841</v>
      </c>
      <c r="I33" s="27">
        <f t="shared" si="12"/>
        <v>14.949238852216086</v>
      </c>
      <c r="J33" s="18">
        <f t="shared" si="0"/>
        <v>0.59314385775862066</v>
      </c>
      <c r="K33" s="18">
        <f t="shared" si="13"/>
        <v>-60</v>
      </c>
      <c r="L33" s="16">
        <v>9496</v>
      </c>
      <c r="M33" s="7">
        <v>588.3458646616541</v>
      </c>
      <c r="N33" s="27">
        <f t="shared" si="5"/>
        <v>16.140166134185304</v>
      </c>
      <c r="O33" s="18">
        <f t="shared" si="1"/>
        <v>0.63693071299215243</v>
      </c>
      <c r="P33" s="18">
        <f t="shared" si="6"/>
        <v>-55</v>
      </c>
      <c r="Q33" s="16">
        <v>9540</v>
      </c>
      <c r="R33">
        <v>590</v>
      </c>
      <c r="S33" s="27">
        <f t="shared" si="7"/>
        <v>16.16949152542373</v>
      </c>
      <c r="T33" s="16">
        <v>15.4</v>
      </c>
      <c r="U33" s="28">
        <f t="shared" si="8"/>
        <v>199.20813559322036</v>
      </c>
      <c r="V33" s="18">
        <f t="shared" si="9"/>
        <v>-62</v>
      </c>
      <c r="X33">
        <v>-62</v>
      </c>
      <c r="Y33">
        <v>12.115</v>
      </c>
      <c r="Z33">
        <v>16.53</v>
      </c>
      <c r="AA33">
        <f t="shared" si="10"/>
        <v>2002.6095</v>
      </c>
      <c r="AB33" s="28">
        <f t="shared" si="11"/>
        <v>160.20876000000001</v>
      </c>
    </row>
    <row r="34" spans="1:28" x14ac:dyDescent="0.25">
      <c r="A34" s="1">
        <v>43333</v>
      </c>
      <c r="B34" s="16">
        <f>11921/2</f>
        <v>5960.5</v>
      </c>
      <c r="C34" s="7">
        <v>591.98863636363637</v>
      </c>
      <c r="D34" s="27">
        <f t="shared" si="2"/>
        <v>10.068605432383146</v>
      </c>
      <c r="E34" s="18">
        <f t="shared" si="3"/>
        <v>0.41907473810026014</v>
      </c>
      <c r="F34" s="18">
        <f t="shared" si="4"/>
        <v>-55</v>
      </c>
      <c r="G34" s="16">
        <v>9156</v>
      </c>
      <c r="H34" s="7">
        <v>588</v>
      </c>
      <c r="I34" s="27">
        <f t="shared" si="12"/>
        <v>15.571428571428571</v>
      </c>
      <c r="J34" s="18">
        <f t="shared" si="0"/>
        <v>0.61664870689655171</v>
      </c>
      <c r="K34" s="18">
        <f t="shared" si="13"/>
        <v>-59</v>
      </c>
      <c r="L34" s="16">
        <v>9515</v>
      </c>
      <c r="M34" s="7">
        <v>589.92592592592587</v>
      </c>
      <c r="N34" s="27">
        <f t="shared" si="5"/>
        <v>16.129143646408842</v>
      </c>
      <c r="O34" s="18">
        <f t="shared" si="1"/>
        <v>0.63820511100677446</v>
      </c>
      <c r="P34" s="18">
        <f t="shared" si="6"/>
        <v>-54</v>
      </c>
      <c r="Q34" s="16">
        <v>10336</v>
      </c>
      <c r="R34">
        <v>590</v>
      </c>
      <c r="S34" s="27">
        <f t="shared" si="7"/>
        <v>17.518644067796611</v>
      </c>
      <c r="T34" s="16">
        <v>14.6</v>
      </c>
      <c r="U34" s="28">
        <f t="shared" si="8"/>
        <v>204.61776271186443</v>
      </c>
      <c r="V34" s="18">
        <f t="shared" si="9"/>
        <v>-61</v>
      </c>
      <c r="X34">
        <v>-61</v>
      </c>
      <c r="Y34">
        <v>12.552</v>
      </c>
      <c r="Z34">
        <v>15.83</v>
      </c>
      <c r="AA34">
        <f t="shared" si="10"/>
        <v>1986.9816000000001</v>
      </c>
      <c r="AB34" s="28">
        <f t="shared" si="11"/>
        <v>158.958528</v>
      </c>
    </row>
    <row r="35" spans="1:28" x14ac:dyDescent="0.25">
      <c r="A35" s="1">
        <v>43334</v>
      </c>
      <c r="B35" s="16">
        <f>13274/2</f>
        <v>6637</v>
      </c>
      <c r="C35" s="7">
        <v>588.5204081632653</v>
      </c>
      <c r="D35" s="27">
        <f t="shared" si="2"/>
        <v>11.277433896835717</v>
      </c>
      <c r="E35" s="18">
        <f t="shared" si="3"/>
        <v>0.46663854320466852</v>
      </c>
      <c r="F35" s="18">
        <f t="shared" si="4"/>
        <v>-54</v>
      </c>
      <c r="G35" s="16">
        <v>9525</v>
      </c>
      <c r="H35" s="7">
        <v>587.78625954198469</v>
      </c>
      <c r="I35" s="27">
        <f t="shared" si="12"/>
        <v>16.20487012987013</v>
      </c>
      <c r="J35" s="18">
        <f t="shared" si="0"/>
        <v>0.64150053879310343</v>
      </c>
      <c r="K35" s="18">
        <f t="shared" si="13"/>
        <v>-58</v>
      </c>
      <c r="L35" s="16">
        <v>9851</v>
      </c>
      <c r="M35" s="7">
        <v>588.94366197183103</v>
      </c>
      <c r="N35" s="27">
        <f t="shared" si="5"/>
        <v>16.726557455458565</v>
      </c>
      <c r="O35" s="18">
        <f t="shared" si="1"/>
        <v>0.66074183379166951</v>
      </c>
      <c r="P35" s="18">
        <f t="shared" si="6"/>
        <v>-53</v>
      </c>
      <c r="Q35" s="16">
        <v>10314</v>
      </c>
      <c r="R35">
        <v>590</v>
      </c>
      <c r="S35" s="27">
        <f t="shared" si="7"/>
        <v>17.481355932203389</v>
      </c>
      <c r="T35" s="16">
        <v>15.4</v>
      </c>
      <c r="U35" s="28">
        <f t="shared" si="8"/>
        <v>215.37030508474578</v>
      </c>
      <c r="V35" s="18">
        <f t="shared" si="9"/>
        <v>-60</v>
      </c>
      <c r="X35">
        <v>-60</v>
      </c>
      <c r="Y35">
        <v>12.663</v>
      </c>
      <c r="Z35">
        <v>15.87</v>
      </c>
      <c r="AA35">
        <f t="shared" si="10"/>
        <v>2009.6180999999999</v>
      </c>
      <c r="AB35" s="28">
        <f t="shared" si="11"/>
        <v>160.76944800000001</v>
      </c>
    </row>
    <row r="36" spans="1:28" x14ac:dyDescent="0.25">
      <c r="A36" s="1">
        <v>43335</v>
      </c>
      <c r="B36" s="16">
        <f>13274/2</f>
        <v>6637</v>
      </c>
      <c r="C36" s="7">
        <v>588.5204081632653</v>
      </c>
      <c r="D36" s="27">
        <f t="shared" si="2"/>
        <v>11.277433896835717</v>
      </c>
      <c r="E36" s="18">
        <f t="shared" si="3"/>
        <v>0.46663854320466852</v>
      </c>
      <c r="F36" s="18">
        <f t="shared" si="4"/>
        <v>-53</v>
      </c>
      <c r="G36" s="16">
        <v>9471</v>
      </c>
      <c r="H36" s="7">
        <v>591.25925925925924</v>
      </c>
      <c r="I36" s="27">
        <f t="shared" si="12"/>
        <v>16.018353796041094</v>
      </c>
      <c r="J36" s="18">
        <f t="shared" si="0"/>
        <v>0.63786368534482762</v>
      </c>
      <c r="K36" s="18">
        <f t="shared" si="13"/>
        <v>-57</v>
      </c>
      <c r="L36" s="16">
        <v>10054</v>
      </c>
      <c r="M36" s="7">
        <v>590.35460992907804</v>
      </c>
      <c r="N36" s="27">
        <f t="shared" si="5"/>
        <v>17.030442095146565</v>
      </c>
      <c r="O36" s="18">
        <f t="shared" si="1"/>
        <v>0.67435777047421019</v>
      </c>
      <c r="P36" s="18">
        <f t="shared" si="6"/>
        <v>-52</v>
      </c>
      <c r="Q36" s="16">
        <v>10109</v>
      </c>
      <c r="R36">
        <v>590</v>
      </c>
      <c r="S36" s="27">
        <f t="shared" si="7"/>
        <v>17.133898305084745</v>
      </c>
      <c r="T36" s="16">
        <v>15.7</v>
      </c>
      <c r="U36" s="28">
        <f t="shared" si="8"/>
        <v>215.20176271186438</v>
      </c>
      <c r="V36" s="18">
        <f t="shared" si="9"/>
        <v>-59</v>
      </c>
      <c r="X36">
        <v>-59</v>
      </c>
      <c r="Y36">
        <v>13.055999999999999</v>
      </c>
      <c r="Z36">
        <v>16.170000000000002</v>
      </c>
      <c r="AA36">
        <f t="shared" si="10"/>
        <v>2111.1552000000001</v>
      </c>
      <c r="AB36" s="28">
        <f t="shared" si="11"/>
        <v>168.89241600000003</v>
      </c>
    </row>
    <row r="37" spans="1:28" x14ac:dyDescent="0.25">
      <c r="A37" s="1">
        <v>43336</v>
      </c>
      <c r="B37" s="16">
        <f>14450/2</f>
        <v>7225</v>
      </c>
      <c r="C37" s="7">
        <v>591.38888888888891</v>
      </c>
      <c r="D37" s="27">
        <f t="shared" si="2"/>
        <v>12.217003287928604</v>
      </c>
      <c r="E37" s="18">
        <f t="shared" si="3"/>
        <v>0.5079800323419813</v>
      </c>
      <c r="F37" s="18">
        <f t="shared" si="4"/>
        <v>-52</v>
      </c>
      <c r="G37" s="16">
        <v>9750</v>
      </c>
      <c r="H37" s="7">
        <v>590.07194244604329</v>
      </c>
      <c r="I37" s="27">
        <f t="shared" si="12"/>
        <v>16.523408924652522</v>
      </c>
      <c r="J37" s="18">
        <f t="shared" si="0"/>
        <v>0.65665409482758619</v>
      </c>
      <c r="K37" s="18">
        <f t="shared" si="13"/>
        <v>-56</v>
      </c>
      <c r="L37" s="16">
        <v>9726</v>
      </c>
      <c r="M37" s="7">
        <v>589.78723404255322</v>
      </c>
      <c r="N37" s="27">
        <f t="shared" si="5"/>
        <v>16.49069264069264</v>
      </c>
      <c r="O37" s="18">
        <f t="shared" si="1"/>
        <v>0.65235763632705079</v>
      </c>
      <c r="P37" s="18">
        <f t="shared" si="6"/>
        <v>-51</v>
      </c>
      <c r="Q37" s="16">
        <v>10166</v>
      </c>
      <c r="R37">
        <v>590</v>
      </c>
      <c r="S37" s="27">
        <f t="shared" si="7"/>
        <v>17.230508474576272</v>
      </c>
      <c r="T37" s="16">
        <v>15.6</v>
      </c>
      <c r="U37" s="28">
        <f t="shared" si="8"/>
        <v>215.03674576271186</v>
      </c>
      <c r="V37" s="18">
        <f t="shared" si="9"/>
        <v>-58</v>
      </c>
      <c r="X37">
        <v>-58</v>
      </c>
      <c r="Y37">
        <v>13.343</v>
      </c>
      <c r="Z37">
        <v>17.2</v>
      </c>
      <c r="AA37">
        <f t="shared" si="10"/>
        <v>2294.9960000000001</v>
      </c>
      <c r="AB37" s="28">
        <f t="shared" si="11"/>
        <v>183.59968000000001</v>
      </c>
    </row>
    <row r="38" spans="1:28" x14ac:dyDescent="0.25">
      <c r="A38" s="1">
        <v>43337</v>
      </c>
      <c r="B38" s="16">
        <f>14450/2</f>
        <v>7225</v>
      </c>
      <c r="C38" s="7">
        <v>591.38888888888891</v>
      </c>
      <c r="D38" s="27">
        <f t="shared" si="2"/>
        <v>12.217003287928604</v>
      </c>
      <c r="E38" s="18">
        <f t="shared" si="3"/>
        <v>0.5079800323419813</v>
      </c>
      <c r="F38" s="18">
        <f t="shared" si="4"/>
        <v>-51</v>
      </c>
      <c r="G38" s="16">
        <v>9949</v>
      </c>
      <c r="H38" s="7">
        <v>591.19718309859161</v>
      </c>
      <c r="I38" s="27">
        <f t="shared" si="12"/>
        <v>16.828564621798687</v>
      </c>
      <c r="J38" s="18">
        <f t="shared" si="0"/>
        <v>0.6700565732758621</v>
      </c>
      <c r="K38" s="18">
        <f t="shared" si="13"/>
        <v>-55</v>
      </c>
      <c r="L38" s="16">
        <v>10001</v>
      </c>
      <c r="M38" s="7">
        <v>589.36170212765956</v>
      </c>
      <c r="N38" s="27">
        <f t="shared" si="5"/>
        <v>16.969205776173286</v>
      </c>
      <c r="O38" s="18">
        <f t="shared" si="1"/>
        <v>0.67080287074921185</v>
      </c>
      <c r="P38" s="18">
        <f t="shared" si="6"/>
        <v>-50</v>
      </c>
      <c r="Q38" s="16">
        <v>10291</v>
      </c>
      <c r="R38">
        <v>590</v>
      </c>
      <c r="S38" s="27">
        <f t="shared" si="7"/>
        <v>17.442372881355933</v>
      </c>
      <c r="T38" s="16">
        <v>15</v>
      </c>
      <c r="U38" s="28">
        <f t="shared" si="8"/>
        <v>209.30847457627121</v>
      </c>
      <c r="V38" s="18">
        <f t="shared" si="9"/>
        <v>-57</v>
      </c>
      <c r="X38">
        <v>-57</v>
      </c>
      <c r="Y38">
        <v>13.291</v>
      </c>
      <c r="Z38">
        <v>18.77</v>
      </c>
      <c r="AA38">
        <f t="shared" si="10"/>
        <v>2494.7206999999999</v>
      </c>
      <c r="AB38" s="28">
        <f t="shared" si="11"/>
        <v>199.57765599999999</v>
      </c>
    </row>
    <row r="39" spans="1:28" x14ac:dyDescent="0.25">
      <c r="A39" s="1">
        <v>43338</v>
      </c>
      <c r="B39" s="16">
        <v>7841</v>
      </c>
      <c r="C39" s="7">
        <v>588.07017543859649</v>
      </c>
      <c r="D39" s="27">
        <f t="shared" si="2"/>
        <v>13.333442720763722</v>
      </c>
      <c r="E39" s="18">
        <f t="shared" si="3"/>
        <v>0.55129016381916618</v>
      </c>
      <c r="F39" s="18">
        <f t="shared" si="4"/>
        <v>-50</v>
      </c>
      <c r="G39" s="16">
        <v>9883</v>
      </c>
      <c r="H39" s="7">
        <v>591.55405405405406</v>
      </c>
      <c r="I39" s="27">
        <f t="shared" si="12"/>
        <v>16.706841804683037</v>
      </c>
      <c r="J39" s="18">
        <f t="shared" si="0"/>
        <v>0.66561153017241381</v>
      </c>
      <c r="K39" s="18">
        <f t="shared" si="13"/>
        <v>-54</v>
      </c>
      <c r="L39" s="16">
        <v>9630</v>
      </c>
      <c r="M39" s="7">
        <v>589.05109489051085</v>
      </c>
      <c r="N39" s="27">
        <f t="shared" si="5"/>
        <v>16.34832713754647</v>
      </c>
      <c r="O39" s="18">
        <f t="shared" si="1"/>
        <v>0.64591857267422359</v>
      </c>
      <c r="P39" s="18">
        <f t="shared" si="6"/>
        <v>-49</v>
      </c>
      <c r="Q39" s="16">
        <v>10456</v>
      </c>
      <c r="R39">
        <v>590</v>
      </c>
      <c r="S39" s="27">
        <f t="shared" si="7"/>
        <v>17.722033898305085</v>
      </c>
      <c r="T39" s="16">
        <v>15.9</v>
      </c>
      <c r="U39" s="28">
        <f t="shared" si="8"/>
        <v>225.42427118644065</v>
      </c>
      <c r="V39" s="18">
        <f t="shared" si="9"/>
        <v>-56</v>
      </c>
      <c r="X39">
        <v>-56</v>
      </c>
      <c r="Y39">
        <v>14.061</v>
      </c>
      <c r="Z39">
        <v>19.399999999999999</v>
      </c>
      <c r="AA39">
        <f t="shared" si="10"/>
        <v>2727.8339999999998</v>
      </c>
      <c r="AB39" s="28">
        <f t="shared" si="11"/>
        <v>218.22671999999997</v>
      </c>
    </row>
    <row r="40" spans="1:28" x14ac:dyDescent="0.25">
      <c r="A40" s="1">
        <v>43339</v>
      </c>
      <c r="B40" s="16">
        <v>7824</v>
      </c>
      <c r="C40" s="7">
        <v>592.28070175438609</v>
      </c>
      <c r="D40" s="27">
        <f t="shared" si="2"/>
        <v>13.209952606635069</v>
      </c>
      <c r="E40" s="18">
        <f t="shared" si="3"/>
        <v>0.55009491668424382</v>
      </c>
      <c r="F40" s="18">
        <f t="shared" si="4"/>
        <v>-49</v>
      </c>
      <c r="G40" s="16">
        <v>9996</v>
      </c>
      <c r="H40" s="7">
        <v>590.33557046979865</v>
      </c>
      <c r="I40" s="27">
        <f t="shared" si="12"/>
        <v>16.93274215552524</v>
      </c>
      <c r="J40" s="18">
        <f t="shared" si="0"/>
        <v>0.67322198275862066</v>
      </c>
      <c r="K40" s="18">
        <f t="shared" si="13"/>
        <v>-53</v>
      </c>
      <c r="L40" s="16">
        <v>10035</v>
      </c>
      <c r="M40" s="7">
        <v>588.98550724637687</v>
      </c>
      <c r="N40" s="27">
        <f t="shared" si="5"/>
        <v>17.037770669291337</v>
      </c>
      <c r="O40" s="18">
        <f t="shared" si="1"/>
        <v>0.67308337245958816</v>
      </c>
      <c r="P40" s="18">
        <f t="shared" si="6"/>
        <v>-48</v>
      </c>
      <c r="Q40" s="16">
        <v>10535</v>
      </c>
      <c r="R40">
        <v>590</v>
      </c>
      <c r="S40" s="27">
        <f t="shared" si="7"/>
        <v>17.85593220338983</v>
      </c>
      <c r="T40" s="16">
        <v>18.2</v>
      </c>
      <c r="U40" s="28">
        <f t="shared" si="8"/>
        <v>259.9823728813559</v>
      </c>
      <c r="V40" s="18">
        <f t="shared" si="9"/>
        <v>-55</v>
      </c>
      <c r="X40">
        <v>-55</v>
      </c>
      <c r="Y40">
        <v>14.346</v>
      </c>
      <c r="Z40">
        <v>21.03</v>
      </c>
      <c r="AA40">
        <f t="shared" si="10"/>
        <v>3016.9638000000004</v>
      </c>
      <c r="AB40" s="28">
        <f t="shared" si="11"/>
        <v>241.35710400000005</v>
      </c>
    </row>
    <row r="41" spans="1:28" x14ac:dyDescent="0.25">
      <c r="A41" s="1">
        <v>43340</v>
      </c>
      <c r="B41" s="16">
        <v>8092</v>
      </c>
      <c r="C41" s="7">
        <v>588.63247863247875</v>
      </c>
      <c r="D41" s="27">
        <f t="shared" si="2"/>
        <v>13.747117758094959</v>
      </c>
      <c r="E41" s="18">
        <f t="shared" si="3"/>
        <v>0.56893763622301907</v>
      </c>
      <c r="F41" s="18">
        <f t="shared" si="4"/>
        <v>-48</v>
      </c>
      <c r="G41" s="16">
        <v>10491</v>
      </c>
      <c r="H41" s="7">
        <v>590.27210884353747</v>
      </c>
      <c r="I41" s="27">
        <f t="shared" si="12"/>
        <v>17.773158925896045</v>
      </c>
      <c r="J41" s="18">
        <f t="shared" si="0"/>
        <v>0.70655980603448276</v>
      </c>
      <c r="K41" s="18">
        <f t="shared" si="13"/>
        <v>-52</v>
      </c>
      <c r="L41" s="16">
        <v>10016</v>
      </c>
      <c r="M41" s="7">
        <v>591.58273381294964</v>
      </c>
      <c r="N41" s="27">
        <f t="shared" si="5"/>
        <v>16.930852486926913</v>
      </c>
      <c r="O41" s="18">
        <f t="shared" si="1"/>
        <v>0.67180897444496612</v>
      </c>
      <c r="P41" s="18">
        <f t="shared" si="6"/>
        <v>-47</v>
      </c>
      <c r="Q41" s="16">
        <v>10779</v>
      </c>
      <c r="R41">
        <v>590</v>
      </c>
      <c r="S41" s="27">
        <f t="shared" si="7"/>
        <v>18.269491525423728</v>
      </c>
      <c r="T41" s="16">
        <v>18.7</v>
      </c>
      <c r="U41" s="28">
        <f t="shared" si="8"/>
        <v>273.31159322033892</v>
      </c>
      <c r="V41" s="18">
        <f t="shared" si="9"/>
        <v>-54</v>
      </c>
      <c r="X41">
        <v>-54</v>
      </c>
      <c r="Y41">
        <v>14.704000000000001</v>
      </c>
      <c r="Z41">
        <v>21</v>
      </c>
      <c r="AA41">
        <f t="shared" si="10"/>
        <v>3087.84</v>
      </c>
      <c r="AB41" s="28">
        <f t="shared" si="11"/>
        <v>247.02720000000002</v>
      </c>
    </row>
    <row r="42" spans="1:28" x14ac:dyDescent="0.25">
      <c r="A42" s="1">
        <v>43341</v>
      </c>
      <c r="B42" s="16">
        <v>8020</v>
      </c>
      <c r="C42" s="7">
        <v>588.57142857142856</v>
      </c>
      <c r="D42" s="27">
        <f t="shared" si="2"/>
        <v>13.626213592233009</v>
      </c>
      <c r="E42" s="18">
        <f t="shared" si="3"/>
        <v>0.5638754130633481</v>
      </c>
      <c r="F42" s="18">
        <f t="shared" si="4"/>
        <v>-47</v>
      </c>
      <c r="G42" s="16">
        <v>10404</v>
      </c>
      <c r="H42" s="7">
        <v>591.75324675324669</v>
      </c>
      <c r="I42" s="27">
        <f t="shared" si="12"/>
        <v>17.581652584220347</v>
      </c>
      <c r="J42" s="18">
        <f t="shared" si="0"/>
        <v>0.70070043103448276</v>
      </c>
      <c r="K42" s="18">
        <f t="shared" si="13"/>
        <v>-51</v>
      </c>
      <c r="L42" s="16">
        <v>10257</v>
      </c>
      <c r="M42" s="7">
        <v>588.88111888111894</v>
      </c>
      <c r="N42" s="27">
        <f t="shared" si="5"/>
        <v>17.417776986106162</v>
      </c>
      <c r="O42" s="18">
        <f t="shared" si="1"/>
        <v>0.68797370715675099</v>
      </c>
      <c r="P42" s="18">
        <f t="shared" si="6"/>
        <v>-46</v>
      </c>
      <c r="Q42" s="16">
        <v>11155</v>
      </c>
      <c r="R42">
        <v>590</v>
      </c>
      <c r="S42" s="27">
        <f t="shared" si="7"/>
        <v>18.906779661016948</v>
      </c>
      <c r="T42" s="16">
        <v>20.399999999999999</v>
      </c>
      <c r="U42" s="28">
        <f t="shared" si="8"/>
        <v>308.55864406779654</v>
      </c>
      <c r="V42" s="18">
        <f t="shared" si="9"/>
        <v>-53</v>
      </c>
      <c r="X42">
        <v>-53</v>
      </c>
      <c r="Y42">
        <v>14.978999999999999</v>
      </c>
      <c r="Z42">
        <v>20.2</v>
      </c>
      <c r="AA42">
        <f t="shared" si="10"/>
        <v>3025.7579999999998</v>
      </c>
      <c r="AB42" s="28">
        <f t="shared" si="11"/>
        <v>242.06063999999998</v>
      </c>
    </row>
    <row r="43" spans="1:28" x14ac:dyDescent="0.25">
      <c r="A43" s="1">
        <v>43342</v>
      </c>
      <c r="B43" s="16">
        <v>8451</v>
      </c>
      <c r="C43" s="7">
        <v>591.57024793388427</v>
      </c>
      <c r="D43" s="27">
        <f t="shared" si="2"/>
        <v>14.285708298407377</v>
      </c>
      <c r="E43" s="18">
        <f t="shared" si="3"/>
        <v>0.59417844336637837</v>
      </c>
      <c r="F43" s="18">
        <f t="shared" si="4"/>
        <v>-46</v>
      </c>
      <c r="G43" s="16">
        <v>11054</v>
      </c>
      <c r="H43" s="7">
        <v>591.66666666666663</v>
      </c>
      <c r="I43" s="27">
        <f t="shared" si="12"/>
        <v>18.682816901408451</v>
      </c>
      <c r="J43" s="18">
        <f t="shared" si="0"/>
        <v>0.74447737068965514</v>
      </c>
      <c r="K43" s="18">
        <f t="shared" si="13"/>
        <v>-50</v>
      </c>
      <c r="L43" s="16">
        <v>10463</v>
      </c>
      <c r="M43" s="7">
        <v>591.95804195804203</v>
      </c>
      <c r="N43" s="27">
        <f t="shared" si="5"/>
        <v>17.675239220318957</v>
      </c>
      <c r="O43" s="18">
        <f t="shared" si="1"/>
        <v>0.70179086457844253</v>
      </c>
      <c r="P43" s="18">
        <f t="shared" si="6"/>
        <v>-45</v>
      </c>
      <c r="Q43" s="16">
        <v>10698</v>
      </c>
      <c r="R43">
        <v>590</v>
      </c>
      <c r="S43" s="27">
        <f t="shared" si="7"/>
        <v>18.132203389830508</v>
      </c>
      <c r="T43" s="16">
        <v>19.2</v>
      </c>
      <c r="U43" s="28">
        <f t="shared" si="8"/>
        <v>278.51064406779659</v>
      </c>
      <c r="V43" s="18">
        <f t="shared" si="9"/>
        <v>-52</v>
      </c>
      <c r="X43">
        <v>-52</v>
      </c>
      <c r="Y43">
        <v>15.673999999999999</v>
      </c>
      <c r="Z43">
        <v>18.600000000000001</v>
      </c>
      <c r="AA43">
        <f t="shared" si="10"/>
        <v>2915.364</v>
      </c>
      <c r="AB43" s="28">
        <f t="shared" si="11"/>
        <v>233.22911999999999</v>
      </c>
    </row>
    <row r="44" spans="1:28" x14ac:dyDescent="0.25">
      <c r="A44" s="1">
        <v>43343</v>
      </c>
      <c r="B44" s="16">
        <v>8751</v>
      </c>
      <c r="C44" s="7">
        <v>587.64227642276421</v>
      </c>
      <c r="D44" s="27">
        <f t="shared" si="2"/>
        <v>14.891712783619258</v>
      </c>
      <c r="E44" s="18">
        <f t="shared" si="3"/>
        <v>0.61527103986500742</v>
      </c>
      <c r="F44" s="18">
        <f t="shared" si="4"/>
        <v>-45</v>
      </c>
      <c r="G44" s="16">
        <v>10944</v>
      </c>
      <c r="H44" s="7">
        <v>589.3125</v>
      </c>
      <c r="I44" s="27">
        <f t="shared" si="12"/>
        <v>18.570792236716514</v>
      </c>
      <c r="J44" s="18">
        <f t="shared" si="0"/>
        <v>0.73706896551724133</v>
      </c>
      <c r="K44" s="18">
        <f t="shared" si="13"/>
        <v>-49</v>
      </c>
      <c r="L44" s="16">
        <v>10500</v>
      </c>
      <c r="M44" s="7">
        <v>589.93055555555554</v>
      </c>
      <c r="N44" s="27">
        <f t="shared" si="5"/>
        <v>17.798705120659211</v>
      </c>
      <c r="O44" s="18">
        <f t="shared" si="1"/>
        <v>0.70427258702796969</v>
      </c>
      <c r="P44" s="18">
        <f t="shared" si="6"/>
        <v>-44</v>
      </c>
      <c r="Q44" s="16">
        <v>11151</v>
      </c>
      <c r="R44">
        <v>590</v>
      </c>
      <c r="S44" s="27">
        <f t="shared" si="7"/>
        <v>18.899999999999999</v>
      </c>
      <c r="T44" s="16">
        <v>20.9</v>
      </c>
      <c r="U44" s="28">
        <f t="shared" si="8"/>
        <v>316.00799999999992</v>
      </c>
      <c r="V44" s="18">
        <f t="shared" si="9"/>
        <v>-51</v>
      </c>
      <c r="X44">
        <v>-51</v>
      </c>
      <c r="Y44">
        <v>15.43</v>
      </c>
      <c r="Z44">
        <v>17.3</v>
      </c>
      <c r="AA44">
        <f t="shared" si="10"/>
        <v>2669.3900000000003</v>
      </c>
      <c r="AB44" s="28">
        <f t="shared" si="11"/>
        <v>213.55120000000002</v>
      </c>
    </row>
    <row r="45" spans="1:28" x14ac:dyDescent="0.25">
      <c r="A45" s="1">
        <v>43344</v>
      </c>
      <c r="B45" s="16">
        <v>8344</v>
      </c>
      <c r="C45" s="7">
        <v>589</v>
      </c>
      <c r="D45" s="27">
        <f t="shared" si="2"/>
        <v>14.166383701188455</v>
      </c>
      <c r="E45" s="18">
        <f t="shared" si="3"/>
        <v>0.58665541728186743</v>
      </c>
      <c r="F45" s="18">
        <f t="shared" si="4"/>
        <v>-44</v>
      </c>
      <c r="G45" s="16">
        <v>11411</v>
      </c>
      <c r="H45" s="7">
        <v>589.68152866242031</v>
      </c>
      <c r="I45" s="27">
        <f t="shared" si="12"/>
        <v>19.351123352775979</v>
      </c>
      <c r="J45" s="18">
        <f t="shared" si="0"/>
        <v>0.76852101293103448</v>
      </c>
      <c r="K45" s="18">
        <f t="shared" si="13"/>
        <v>-48</v>
      </c>
      <c r="L45" s="16">
        <v>10829</v>
      </c>
      <c r="M45" s="7">
        <v>590.74829931972783</v>
      </c>
      <c r="N45" s="27">
        <f t="shared" si="5"/>
        <v>18.330988023952099</v>
      </c>
      <c r="O45" s="18">
        <f t="shared" si="1"/>
        <v>0.72633979475484611</v>
      </c>
      <c r="P45" s="18">
        <f t="shared" si="6"/>
        <v>-43</v>
      </c>
      <c r="Q45" s="16">
        <v>11066</v>
      </c>
      <c r="R45">
        <v>590</v>
      </c>
      <c r="S45" s="27">
        <f t="shared" si="7"/>
        <v>18.755932203389829</v>
      </c>
      <c r="T45" s="16">
        <v>19.5</v>
      </c>
      <c r="U45" s="28">
        <f t="shared" si="8"/>
        <v>292.59254237288133</v>
      </c>
      <c r="V45" s="18">
        <f t="shared" si="9"/>
        <v>-50</v>
      </c>
      <c r="X45">
        <v>-50</v>
      </c>
      <c r="Y45">
        <v>16.327999999999999</v>
      </c>
      <c r="Z45">
        <v>18.27</v>
      </c>
      <c r="AA45">
        <f t="shared" si="10"/>
        <v>2983.1255999999994</v>
      </c>
      <c r="AB45" s="28">
        <f t="shared" si="11"/>
        <v>238.65004799999994</v>
      </c>
    </row>
    <row r="46" spans="1:28" x14ac:dyDescent="0.25">
      <c r="A46" s="1">
        <v>43345</v>
      </c>
      <c r="B46" s="16">
        <v>8932</v>
      </c>
      <c r="C46" s="7">
        <v>591.26984126984132</v>
      </c>
      <c r="D46" s="27">
        <f t="shared" si="2"/>
        <v>15.106469798657717</v>
      </c>
      <c r="E46" s="18">
        <f t="shared" si="3"/>
        <v>0.62799690641918016</v>
      </c>
      <c r="F46" s="18">
        <f t="shared" si="4"/>
        <v>-43</v>
      </c>
      <c r="G46" s="16">
        <v>11392</v>
      </c>
      <c r="H46" s="7">
        <v>590.62893081761001</v>
      </c>
      <c r="I46" s="27">
        <f t="shared" si="12"/>
        <v>19.287913960174638</v>
      </c>
      <c r="J46" s="18">
        <f t="shared" si="0"/>
        <v>0.76724137931034486</v>
      </c>
      <c r="K46" s="18">
        <f t="shared" si="13"/>
        <v>-47</v>
      </c>
      <c r="L46" s="16">
        <v>10780</v>
      </c>
      <c r="M46" s="7">
        <v>590.34013605442181</v>
      </c>
      <c r="N46" s="27">
        <f t="shared" si="5"/>
        <v>18.26065913805024</v>
      </c>
      <c r="O46" s="18">
        <f t="shared" si="1"/>
        <v>0.72305318934871554</v>
      </c>
      <c r="P46" s="18">
        <f t="shared" si="6"/>
        <v>-42</v>
      </c>
      <c r="Q46" s="16">
        <v>11422</v>
      </c>
      <c r="R46">
        <v>590</v>
      </c>
      <c r="S46" s="27">
        <f t="shared" si="7"/>
        <v>19.359322033898305</v>
      </c>
      <c r="T46" s="16">
        <v>20.399999999999999</v>
      </c>
      <c r="U46" s="28">
        <f t="shared" si="8"/>
        <v>315.94413559322038</v>
      </c>
      <c r="V46" s="18">
        <f t="shared" si="9"/>
        <v>-49</v>
      </c>
      <c r="X46">
        <v>-49</v>
      </c>
      <c r="Y46">
        <v>16.042999999999999</v>
      </c>
      <c r="Z46">
        <v>19.87</v>
      </c>
      <c r="AA46">
        <f t="shared" si="10"/>
        <v>3187.7440999999999</v>
      </c>
      <c r="AB46" s="28">
        <f t="shared" si="11"/>
        <v>255.01952799999998</v>
      </c>
    </row>
    <row r="47" spans="1:28" x14ac:dyDescent="0.25">
      <c r="A47" s="1">
        <v>43346</v>
      </c>
      <c r="B47" s="16">
        <v>8970</v>
      </c>
      <c r="C47" s="7">
        <v>590.078125</v>
      </c>
      <c r="D47" s="27">
        <f t="shared" si="2"/>
        <v>15.201376936316695</v>
      </c>
      <c r="E47" s="18">
        <f t="shared" si="3"/>
        <v>0.63066863530900652</v>
      </c>
      <c r="F47" s="18">
        <f t="shared" si="4"/>
        <v>-42</v>
      </c>
      <c r="G47" s="16">
        <v>11674</v>
      </c>
      <c r="H47" s="7">
        <v>589.08536585365857</v>
      </c>
      <c r="I47" s="27">
        <f t="shared" si="12"/>
        <v>19.817161784494356</v>
      </c>
      <c r="J47" s="18">
        <f t="shared" si="0"/>
        <v>0.78623383620689657</v>
      </c>
      <c r="K47" s="18">
        <f t="shared" si="13"/>
        <v>-46</v>
      </c>
      <c r="L47" s="16">
        <v>10525</v>
      </c>
      <c r="M47" s="7">
        <v>591.31944444444446</v>
      </c>
      <c r="N47" s="27">
        <f t="shared" si="5"/>
        <v>17.799177921315327</v>
      </c>
      <c r="O47" s="18">
        <f t="shared" si="1"/>
        <v>0.70594942652089343</v>
      </c>
      <c r="P47" s="18">
        <f t="shared" si="6"/>
        <v>-41</v>
      </c>
      <c r="Q47" s="16">
        <v>11363</v>
      </c>
      <c r="R47">
        <v>590</v>
      </c>
      <c r="S47" s="27">
        <f t="shared" si="7"/>
        <v>19.259322033898304</v>
      </c>
      <c r="T47" s="16">
        <v>19.600000000000001</v>
      </c>
      <c r="U47" s="28">
        <f t="shared" si="8"/>
        <v>301.98616949152546</v>
      </c>
      <c r="V47" s="18">
        <f t="shared" si="9"/>
        <v>-48</v>
      </c>
      <c r="X47">
        <v>-48</v>
      </c>
      <c r="Y47">
        <v>16.712</v>
      </c>
      <c r="Z47">
        <v>22.3</v>
      </c>
      <c r="AA47">
        <f t="shared" si="10"/>
        <v>3726.7759999999998</v>
      </c>
      <c r="AB47" s="28">
        <f t="shared" si="11"/>
        <v>298.14207999999996</v>
      </c>
    </row>
    <row r="48" spans="1:28" x14ac:dyDescent="0.25">
      <c r="A48" s="1">
        <v>43347</v>
      </c>
      <c r="B48" s="16">
        <v>9011</v>
      </c>
      <c r="C48" s="7">
        <v>588.18897637795271</v>
      </c>
      <c r="D48" s="27">
        <f t="shared" si="2"/>
        <v>15.319906291834004</v>
      </c>
      <c r="E48" s="18">
        <f t="shared" si="3"/>
        <v>0.63355129016381917</v>
      </c>
      <c r="F48" s="18">
        <f t="shared" si="4"/>
        <v>-41</v>
      </c>
      <c r="G48" s="16">
        <v>9707</v>
      </c>
      <c r="H48" s="7">
        <v>590.1219512195122</v>
      </c>
      <c r="I48" s="27">
        <f t="shared" si="12"/>
        <v>16.449142384790246</v>
      </c>
      <c r="J48" s="18">
        <f t="shared" si="0"/>
        <v>0.65375808189655171</v>
      </c>
      <c r="K48" s="18">
        <f t="shared" si="13"/>
        <v>-45</v>
      </c>
      <c r="L48" s="16">
        <v>10765</v>
      </c>
      <c r="M48" s="7">
        <v>588.12080536912754</v>
      </c>
      <c r="N48" s="27">
        <f t="shared" si="5"/>
        <v>18.304062535661302</v>
      </c>
      <c r="O48" s="18">
        <f t="shared" si="1"/>
        <v>0.72204708565296127</v>
      </c>
      <c r="P48" s="18">
        <f t="shared" si="6"/>
        <v>-40</v>
      </c>
      <c r="Q48" s="16">
        <v>11615</v>
      </c>
      <c r="R48">
        <v>590</v>
      </c>
      <c r="S48" s="27">
        <f t="shared" si="7"/>
        <v>19.6864406779661</v>
      </c>
      <c r="T48" s="16">
        <v>17.8</v>
      </c>
      <c r="U48" s="28">
        <f t="shared" si="8"/>
        <v>280.33491525423727</v>
      </c>
      <c r="V48" s="18">
        <f t="shared" si="9"/>
        <v>-47</v>
      </c>
      <c r="X48">
        <v>-47</v>
      </c>
      <c r="Y48">
        <v>16.614999999999998</v>
      </c>
      <c r="Z48">
        <v>22.17</v>
      </c>
      <c r="AA48">
        <f t="shared" si="10"/>
        <v>3683.5455000000002</v>
      </c>
      <c r="AB48" s="28">
        <f t="shared" si="11"/>
        <v>294.68364000000003</v>
      </c>
    </row>
    <row r="49" spans="1:28" x14ac:dyDescent="0.25">
      <c r="A49" s="1">
        <v>43348</v>
      </c>
      <c r="B49" s="16">
        <v>8846</v>
      </c>
      <c r="C49" s="7">
        <v>590.16000000000008</v>
      </c>
      <c r="D49" s="27">
        <f t="shared" si="2"/>
        <v>14.989155483258775</v>
      </c>
      <c r="E49" s="18">
        <f t="shared" si="3"/>
        <v>0.62195036208957322</v>
      </c>
      <c r="F49" s="18">
        <f t="shared" si="4"/>
        <v>-40</v>
      </c>
      <c r="G49" s="16">
        <v>11589</v>
      </c>
      <c r="H49" s="7">
        <v>591.6058394160583</v>
      </c>
      <c r="I49" s="27">
        <f t="shared" si="12"/>
        <v>19.589056138186308</v>
      </c>
      <c r="J49" s="18">
        <f t="shared" si="0"/>
        <v>0.78050915948275867</v>
      </c>
      <c r="K49" s="18">
        <f t="shared" si="13"/>
        <v>-44</v>
      </c>
      <c r="L49" s="16">
        <v>11078</v>
      </c>
      <c r="M49" s="7">
        <v>588.41059602649011</v>
      </c>
      <c r="N49" s="27">
        <f t="shared" si="5"/>
        <v>18.826989307822171</v>
      </c>
      <c r="O49" s="18">
        <f t="shared" si="1"/>
        <v>0.74304111610436652</v>
      </c>
      <c r="P49" s="18">
        <f t="shared" si="6"/>
        <v>-39</v>
      </c>
      <c r="Q49" s="16">
        <v>11604</v>
      </c>
      <c r="R49">
        <v>590</v>
      </c>
      <c r="S49" s="27">
        <f t="shared" si="7"/>
        <v>19.667796610169493</v>
      </c>
      <c r="T49" s="16">
        <v>12.9</v>
      </c>
      <c r="U49" s="28">
        <f t="shared" si="8"/>
        <v>202.97166101694918</v>
      </c>
      <c r="V49" s="18">
        <f t="shared" si="9"/>
        <v>-46</v>
      </c>
      <c r="X49">
        <v>-46</v>
      </c>
      <c r="Y49">
        <v>17.173999999999999</v>
      </c>
      <c r="Z49">
        <v>22.17</v>
      </c>
      <c r="AA49">
        <f t="shared" si="10"/>
        <v>3807.4758000000002</v>
      </c>
      <c r="AB49" s="28">
        <f t="shared" si="11"/>
        <v>304.59806400000002</v>
      </c>
    </row>
    <row r="50" spans="1:28" x14ac:dyDescent="0.25">
      <c r="A50" s="1">
        <v>43349</v>
      </c>
      <c r="B50" s="16">
        <v>8986</v>
      </c>
      <c r="C50" s="7">
        <v>589.37007874015751</v>
      </c>
      <c r="D50" s="27">
        <f t="shared" si="2"/>
        <v>15.246786907147628</v>
      </c>
      <c r="E50" s="18">
        <f t="shared" si="3"/>
        <v>0.63179357378893342</v>
      </c>
      <c r="F50" s="18">
        <f t="shared" si="4"/>
        <v>-39</v>
      </c>
      <c r="G50" s="16">
        <v>11683</v>
      </c>
      <c r="H50" s="7">
        <v>591.60493827160485</v>
      </c>
      <c r="I50" s="27">
        <f t="shared" si="12"/>
        <v>19.747975792988317</v>
      </c>
      <c r="J50" s="18">
        <f t="shared" si="0"/>
        <v>0.78683997844827591</v>
      </c>
      <c r="K50" s="18">
        <f t="shared" si="13"/>
        <v>-43</v>
      </c>
      <c r="L50" s="16">
        <v>11414</v>
      </c>
      <c r="M50" s="7">
        <v>591.56862745098044</v>
      </c>
      <c r="N50" s="27">
        <f t="shared" si="5"/>
        <v>19.294464700033142</v>
      </c>
      <c r="O50" s="18">
        <f t="shared" si="1"/>
        <v>0.76557783888926156</v>
      </c>
      <c r="P50" s="18">
        <f t="shared" si="6"/>
        <v>-38</v>
      </c>
      <c r="Q50" s="16">
        <v>11687</v>
      </c>
      <c r="R50">
        <v>590</v>
      </c>
      <c r="S50" s="27">
        <f t="shared" si="7"/>
        <v>19.808474576271188</v>
      </c>
      <c r="T50" s="16">
        <v>9.6</v>
      </c>
      <c r="U50" s="28">
        <f t="shared" si="8"/>
        <v>152.12908474576273</v>
      </c>
      <c r="V50" s="18">
        <f t="shared" si="9"/>
        <v>-45</v>
      </c>
      <c r="X50">
        <v>-45</v>
      </c>
      <c r="Y50">
        <v>16.338999999999999</v>
      </c>
      <c r="Z50">
        <v>22.7</v>
      </c>
      <c r="AA50">
        <f t="shared" si="10"/>
        <v>3708.9529999999995</v>
      </c>
      <c r="AB50" s="28">
        <f t="shared" si="11"/>
        <v>296.71623999999997</v>
      </c>
    </row>
    <row r="51" spans="1:28" x14ac:dyDescent="0.25">
      <c r="A51" s="1">
        <v>43350</v>
      </c>
      <c r="B51" s="16">
        <v>9140</v>
      </c>
      <c r="C51" s="7">
        <v>587.87878787878788</v>
      </c>
      <c r="D51" s="27">
        <f t="shared" si="2"/>
        <v>15.547422680412371</v>
      </c>
      <c r="E51" s="18">
        <f t="shared" si="3"/>
        <v>0.64262110665822958</v>
      </c>
      <c r="F51" s="18">
        <f t="shared" si="4"/>
        <v>-38</v>
      </c>
      <c r="G51" s="16">
        <v>11687</v>
      </c>
      <c r="H51" s="7">
        <v>589.14634146341473</v>
      </c>
      <c r="I51" s="27">
        <f t="shared" si="12"/>
        <v>19.837176567998341</v>
      </c>
      <c r="J51" s="18">
        <f t="shared" si="0"/>
        <v>0.787109375</v>
      </c>
      <c r="K51" s="18">
        <f t="shared" si="13"/>
        <v>-42</v>
      </c>
      <c r="L51" s="16">
        <v>11600</v>
      </c>
      <c r="M51" s="7">
        <v>590.38461538461536</v>
      </c>
      <c r="N51" s="27">
        <f t="shared" si="5"/>
        <v>19.648208469055376</v>
      </c>
      <c r="O51" s="18">
        <f t="shared" si="1"/>
        <v>0.77805352471661415</v>
      </c>
      <c r="P51" s="18">
        <f t="shared" si="6"/>
        <v>-37</v>
      </c>
      <c r="Q51" s="16">
        <v>11947</v>
      </c>
      <c r="R51">
        <v>590</v>
      </c>
      <c r="S51" s="27">
        <f t="shared" si="7"/>
        <v>20.249152542372883</v>
      </c>
      <c r="T51" s="16">
        <v>11.1</v>
      </c>
      <c r="U51" s="28">
        <f t="shared" si="8"/>
        <v>179.8124745762712</v>
      </c>
      <c r="V51" s="18">
        <f t="shared" si="9"/>
        <v>-44</v>
      </c>
      <c r="X51">
        <v>-44</v>
      </c>
      <c r="Y51">
        <v>17.184999999999999</v>
      </c>
      <c r="Z51">
        <v>23.17</v>
      </c>
      <c r="AA51">
        <f t="shared" si="10"/>
        <v>3981.7644999999998</v>
      </c>
      <c r="AB51" s="28">
        <f t="shared" si="11"/>
        <v>318.54115999999999</v>
      </c>
    </row>
    <row r="52" spans="1:28" x14ac:dyDescent="0.25">
      <c r="A52" s="1">
        <v>43351</v>
      </c>
      <c r="B52" s="16">
        <v>9237</v>
      </c>
      <c r="C52" s="7">
        <v>590.07751937984494</v>
      </c>
      <c r="D52" s="27">
        <f t="shared" si="2"/>
        <v>15.653875459800316</v>
      </c>
      <c r="E52" s="18">
        <f t="shared" si="3"/>
        <v>0.64944104619278631</v>
      </c>
      <c r="F52" s="18">
        <f t="shared" si="4"/>
        <v>-37</v>
      </c>
      <c r="G52" s="16">
        <v>12211</v>
      </c>
      <c r="H52" s="7">
        <v>590.79268292682934</v>
      </c>
      <c r="I52" s="27">
        <f t="shared" si="12"/>
        <v>20.668840953658787</v>
      </c>
      <c r="J52" s="18">
        <f t="shared" si="0"/>
        <v>0.8224003232758621</v>
      </c>
      <c r="K52" s="18">
        <f t="shared" si="13"/>
        <v>-41</v>
      </c>
      <c r="L52" s="16">
        <v>11709</v>
      </c>
      <c r="M52" s="7">
        <v>591.23456790123453</v>
      </c>
      <c r="N52" s="27">
        <f t="shared" si="5"/>
        <v>19.804322405512636</v>
      </c>
      <c r="O52" s="18">
        <f t="shared" si="1"/>
        <v>0.78536454490576157</v>
      </c>
      <c r="P52" s="18">
        <f t="shared" si="6"/>
        <v>-36</v>
      </c>
      <c r="Q52" s="16">
        <v>11645</v>
      </c>
      <c r="R52">
        <v>590</v>
      </c>
      <c r="S52" s="27">
        <f t="shared" si="7"/>
        <v>19.737288135593221</v>
      </c>
      <c r="T52" s="16">
        <v>14.3</v>
      </c>
      <c r="U52" s="28">
        <f t="shared" si="8"/>
        <v>225.79457627118646</v>
      </c>
      <c r="V52" s="18">
        <f t="shared" si="9"/>
        <v>-43</v>
      </c>
      <c r="X52">
        <v>-43</v>
      </c>
      <c r="Y52">
        <v>17.728000000000002</v>
      </c>
      <c r="Z52">
        <v>21.27</v>
      </c>
      <c r="AA52">
        <f t="shared" si="10"/>
        <v>3770.7456000000002</v>
      </c>
      <c r="AB52" s="28">
        <f t="shared" si="11"/>
        <v>301.65964800000006</v>
      </c>
    </row>
    <row r="53" spans="1:28" x14ac:dyDescent="0.25">
      <c r="A53" s="1">
        <v>43352</v>
      </c>
      <c r="B53" s="16">
        <v>10065</v>
      </c>
      <c r="C53" s="7">
        <v>589.5</v>
      </c>
      <c r="D53" s="27">
        <f t="shared" si="2"/>
        <v>17.073791348600508</v>
      </c>
      <c r="E53" s="18">
        <f t="shared" si="3"/>
        <v>0.70765661252900236</v>
      </c>
      <c r="F53" s="18">
        <f t="shared" si="4"/>
        <v>-36</v>
      </c>
      <c r="G53" s="16">
        <v>11796</v>
      </c>
      <c r="H53" s="7">
        <v>588.36257309941527</v>
      </c>
      <c r="I53" s="27">
        <f t="shared" si="12"/>
        <v>20.048861942152865</v>
      </c>
      <c r="J53" s="18">
        <f t="shared" si="0"/>
        <v>0.79445043103448276</v>
      </c>
      <c r="K53" s="18">
        <f t="shared" si="13"/>
        <v>-40</v>
      </c>
      <c r="L53" s="16">
        <v>11835</v>
      </c>
      <c r="M53" s="7">
        <v>589.56521739130437</v>
      </c>
      <c r="N53" s="27">
        <f t="shared" si="5"/>
        <v>20.074115044247787</v>
      </c>
      <c r="O53" s="18">
        <f t="shared" si="1"/>
        <v>0.7938158159500972</v>
      </c>
      <c r="P53" s="18">
        <f t="shared" si="6"/>
        <v>-35</v>
      </c>
      <c r="Q53" s="16">
        <v>11684</v>
      </c>
      <c r="R53">
        <v>590</v>
      </c>
      <c r="S53" s="27">
        <f t="shared" si="7"/>
        <v>19.803389830508475</v>
      </c>
      <c r="T53" s="16">
        <v>12.8</v>
      </c>
      <c r="U53" s="28">
        <f t="shared" si="8"/>
        <v>202.78671186440678</v>
      </c>
      <c r="V53" s="18">
        <f t="shared" si="9"/>
        <v>-42</v>
      </c>
      <c r="X53">
        <v>-42</v>
      </c>
      <c r="Y53">
        <v>17.765999999999998</v>
      </c>
      <c r="Z53">
        <v>19.829999999999998</v>
      </c>
      <c r="AA53">
        <f t="shared" si="10"/>
        <v>3522.9977999999992</v>
      </c>
      <c r="AB53" s="28">
        <f t="shared" si="11"/>
        <v>281.83982399999991</v>
      </c>
    </row>
    <row r="54" spans="1:28" x14ac:dyDescent="0.25">
      <c r="A54" s="1">
        <v>43353</v>
      </c>
      <c r="B54" s="16">
        <v>9627</v>
      </c>
      <c r="C54" s="7">
        <v>590.07194244604329</v>
      </c>
      <c r="D54" s="27">
        <f t="shared" si="2"/>
        <v>16.31495976591075</v>
      </c>
      <c r="E54" s="18">
        <f t="shared" si="3"/>
        <v>0.67686142164100405</v>
      </c>
      <c r="F54" s="18">
        <f t="shared" si="4"/>
        <v>-35</v>
      </c>
      <c r="G54" s="16">
        <v>12050</v>
      </c>
      <c r="H54" s="7">
        <v>589.10179640718559</v>
      </c>
      <c r="I54" s="27">
        <f t="shared" si="12"/>
        <v>20.454868875787763</v>
      </c>
      <c r="J54" s="18">
        <f t="shared" si="0"/>
        <v>0.81155711206896552</v>
      </c>
      <c r="K54" s="18">
        <f t="shared" si="13"/>
        <v>-39</v>
      </c>
      <c r="L54" s="16">
        <v>11909</v>
      </c>
      <c r="M54" s="7">
        <v>588.24242424242425</v>
      </c>
      <c r="N54" s="27">
        <f t="shared" si="5"/>
        <v>20.245054605398721</v>
      </c>
      <c r="O54" s="18">
        <f t="shared" si="1"/>
        <v>0.79877926084915152</v>
      </c>
      <c r="P54" s="18">
        <f t="shared" si="6"/>
        <v>-34</v>
      </c>
      <c r="Q54" s="16">
        <v>11701</v>
      </c>
      <c r="R54">
        <v>590</v>
      </c>
      <c r="S54" s="27">
        <f t="shared" si="7"/>
        <v>19.832203389830507</v>
      </c>
      <c r="T54" s="16">
        <v>9.1999999999999993</v>
      </c>
      <c r="U54" s="28">
        <f t="shared" si="8"/>
        <v>145.96501694915253</v>
      </c>
      <c r="V54" s="18">
        <f t="shared" si="9"/>
        <v>-41</v>
      </c>
      <c r="X54">
        <v>-41</v>
      </c>
      <c r="Y54">
        <v>17.928999999999998</v>
      </c>
      <c r="Z54">
        <v>20.63</v>
      </c>
      <c r="AA54">
        <f t="shared" si="10"/>
        <v>3698.7526999999995</v>
      </c>
      <c r="AB54" s="28">
        <f t="shared" si="11"/>
        <v>295.90021599999994</v>
      </c>
    </row>
    <row r="55" spans="1:28" x14ac:dyDescent="0.25">
      <c r="A55" s="1">
        <v>43354</v>
      </c>
      <c r="B55" s="16">
        <v>9766</v>
      </c>
      <c r="C55" s="7">
        <v>588.05755395683457</v>
      </c>
      <c r="D55" s="27">
        <f t="shared" si="2"/>
        <v>16.607218008319059</v>
      </c>
      <c r="E55" s="18">
        <f t="shared" si="3"/>
        <v>0.68663432468536878</v>
      </c>
      <c r="F55" s="18">
        <f t="shared" si="4"/>
        <v>-34</v>
      </c>
      <c r="G55" s="16">
        <v>12082</v>
      </c>
      <c r="H55" s="7">
        <v>589.12280701754389</v>
      </c>
      <c r="I55" s="27">
        <f t="shared" si="12"/>
        <v>20.508457415128053</v>
      </c>
      <c r="J55" s="18">
        <f t="shared" si="0"/>
        <v>0.81371228448275867</v>
      </c>
      <c r="K55" s="18">
        <f t="shared" si="13"/>
        <v>-38</v>
      </c>
      <c r="L55" s="16">
        <v>12381</v>
      </c>
      <c r="M55" s="7">
        <v>590.11976047904193</v>
      </c>
      <c r="N55" s="27">
        <f t="shared" si="5"/>
        <v>20.980487062404869</v>
      </c>
      <c r="O55" s="18">
        <f t="shared" si="1"/>
        <v>0.83043799047555167</v>
      </c>
      <c r="P55" s="18">
        <f t="shared" si="6"/>
        <v>-33</v>
      </c>
      <c r="Q55" s="16">
        <v>11731</v>
      </c>
      <c r="R55">
        <v>590</v>
      </c>
      <c r="S55" s="27">
        <f t="shared" si="7"/>
        <v>19.883050847457628</v>
      </c>
      <c r="T55" s="16">
        <v>6.6</v>
      </c>
      <c r="U55" s="28">
        <f t="shared" si="8"/>
        <v>104.98250847457629</v>
      </c>
      <c r="V55" s="18">
        <f t="shared" si="9"/>
        <v>-40</v>
      </c>
      <c r="X55">
        <v>-40</v>
      </c>
      <c r="Y55">
        <v>17.780999999999999</v>
      </c>
      <c r="Z55">
        <v>22.07</v>
      </c>
      <c r="AA55">
        <f t="shared" si="10"/>
        <v>3924.2667000000001</v>
      </c>
      <c r="AB55" s="28">
        <f t="shared" si="11"/>
        <v>313.94133600000004</v>
      </c>
    </row>
    <row r="56" spans="1:28" x14ac:dyDescent="0.25">
      <c r="A56" s="1">
        <v>43355</v>
      </c>
      <c r="B56" s="16">
        <v>10191</v>
      </c>
      <c r="C56" s="7">
        <v>590.63380281690149</v>
      </c>
      <c r="D56" s="27">
        <f t="shared" si="2"/>
        <v>17.254346011684749</v>
      </c>
      <c r="E56" s="18">
        <f t="shared" si="3"/>
        <v>0.71651550305842648</v>
      </c>
      <c r="F56" s="18">
        <f t="shared" si="4"/>
        <v>-33</v>
      </c>
      <c r="G56" s="16">
        <v>11757</v>
      </c>
      <c r="H56" s="7">
        <v>591.45348837209303</v>
      </c>
      <c r="I56" s="27">
        <f t="shared" si="12"/>
        <v>19.878148038926572</v>
      </c>
      <c r="J56" s="18">
        <f t="shared" si="0"/>
        <v>0.79182381465517238</v>
      </c>
      <c r="K56" s="18">
        <f t="shared" si="13"/>
        <v>-37</v>
      </c>
      <c r="L56" s="16">
        <v>12127</v>
      </c>
      <c r="M56" s="7">
        <v>591.02409638554218</v>
      </c>
      <c r="N56" s="27">
        <f t="shared" si="5"/>
        <v>20.518621954948525</v>
      </c>
      <c r="O56" s="18">
        <f t="shared" si="1"/>
        <v>0.81340130122744647</v>
      </c>
      <c r="P56" s="18">
        <f t="shared" si="6"/>
        <v>-32</v>
      </c>
      <c r="Q56" s="16">
        <v>11655</v>
      </c>
      <c r="R56">
        <v>590</v>
      </c>
      <c r="S56" s="27">
        <f t="shared" si="7"/>
        <v>19.754237288135592</v>
      </c>
      <c r="T56" s="16">
        <v>9</v>
      </c>
      <c r="U56" s="28">
        <f t="shared" si="8"/>
        <v>142.23050847457625</v>
      </c>
      <c r="V56" s="18">
        <f t="shared" si="9"/>
        <v>-39</v>
      </c>
      <c r="X56">
        <v>-39</v>
      </c>
      <c r="Y56">
        <v>18.175999999999998</v>
      </c>
      <c r="Z56">
        <v>23.37</v>
      </c>
      <c r="AA56">
        <f t="shared" si="10"/>
        <v>4247.7312000000002</v>
      </c>
      <c r="AB56" s="28">
        <f t="shared" si="11"/>
        <v>339.81849600000004</v>
      </c>
    </row>
    <row r="57" spans="1:28" x14ac:dyDescent="0.25">
      <c r="A57" s="1">
        <v>43356</v>
      </c>
      <c r="B57" s="16">
        <v>10219</v>
      </c>
      <c r="C57" s="7">
        <v>590.27972027972032</v>
      </c>
      <c r="D57" s="27">
        <f t="shared" si="2"/>
        <v>17.312131264068238</v>
      </c>
      <c r="E57" s="18">
        <f t="shared" si="3"/>
        <v>0.71848414539829852</v>
      </c>
      <c r="F57" s="18">
        <f t="shared" si="4"/>
        <v>-32</v>
      </c>
      <c r="G57" s="16">
        <v>12087</v>
      </c>
      <c r="H57" s="7">
        <v>588.56287425149696</v>
      </c>
      <c r="I57" s="27">
        <f t="shared" si="12"/>
        <v>20.536463526299727</v>
      </c>
      <c r="J57" s="18">
        <f t="shared" si="0"/>
        <v>0.81404903017241381</v>
      </c>
      <c r="K57" s="18">
        <f t="shared" si="13"/>
        <v>-36</v>
      </c>
      <c r="L57" s="16">
        <v>12106</v>
      </c>
      <c r="M57" s="7">
        <v>589.40476190476193</v>
      </c>
      <c r="N57" s="27">
        <f t="shared" si="5"/>
        <v>20.539365784689959</v>
      </c>
      <c r="O57" s="18">
        <f t="shared" si="1"/>
        <v>0.81199275605339061</v>
      </c>
      <c r="P57" s="18">
        <f t="shared" si="6"/>
        <v>-31</v>
      </c>
      <c r="Q57" s="16">
        <v>12185</v>
      </c>
      <c r="R57">
        <v>590</v>
      </c>
      <c r="S57" s="27">
        <f t="shared" si="7"/>
        <v>20.652542372881356</v>
      </c>
      <c r="T57" s="16">
        <v>10.199999999999999</v>
      </c>
      <c r="U57" s="28">
        <f t="shared" si="8"/>
        <v>168.52474576271186</v>
      </c>
      <c r="V57" s="18">
        <f t="shared" si="9"/>
        <v>-38</v>
      </c>
      <c r="X57">
        <v>-38</v>
      </c>
      <c r="Y57">
        <v>18.45</v>
      </c>
      <c r="Z57">
        <v>24.3</v>
      </c>
      <c r="AA57">
        <f t="shared" si="10"/>
        <v>4483.3499999999995</v>
      </c>
      <c r="AB57" s="28">
        <f t="shared" si="11"/>
        <v>358.66799999999995</v>
      </c>
    </row>
    <row r="58" spans="1:28" x14ac:dyDescent="0.25">
      <c r="A58" s="1">
        <v>43357</v>
      </c>
      <c r="B58" s="16">
        <v>10531</v>
      </c>
      <c r="C58" s="7">
        <v>588.56164383561645</v>
      </c>
      <c r="D58" s="27">
        <f t="shared" si="2"/>
        <v>17.892773187478181</v>
      </c>
      <c r="E58" s="18">
        <f t="shared" si="3"/>
        <v>0.74042044575687271</v>
      </c>
      <c r="F58" s="18">
        <f t="shared" si="4"/>
        <v>-31</v>
      </c>
      <c r="G58" s="16">
        <v>12604</v>
      </c>
      <c r="H58" s="7">
        <v>591.42857142857144</v>
      </c>
      <c r="I58" s="27">
        <f t="shared" si="12"/>
        <v>21.31111111111111</v>
      </c>
      <c r="J58" s="18">
        <f t="shared" si="0"/>
        <v>0.84886853448275867</v>
      </c>
      <c r="K58" s="18">
        <f t="shared" si="13"/>
        <v>-35</v>
      </c>
      <c r="L58" s="16">
        <v>12355</v>
      </c>
      <c r="M58" s="7">
        <v>588.70588235294122</v>
      </c>
      <c r="N58" s="27">
        <f t="shared" si="5"/>
        <v>20.986710631494802</v>
      </c>
      <c r="O58" s="18">
        <f t="shared" si="1"/>
        <v>0.82869407740291101</v>
      </c>
      <c r="P58" s="18">
        <f t="shared" si="6"/>
        <v>-30</v>
      </c>
      <c r="Q58" s="16">
        <v>12013</v>
      </c>
      <c r="R58">
        <v>590</v>
      </c>
      <c r="S58" s="27">
        <f t="shared" si="7"/>
        <v>20.361016949152543</v>
      </c>
      <c r="T58" s="16">
        <v>11.3</v>
      </c>
      <c r="U58" s="28">
        <f t="shared" si="8"/>
        <v>184.06359322033899</v>
      </c>
      <c r="V58" s="18">
        <f t="shared" si="9"/>
        <v>-37</v>
      </c>
      <c r="X58">
        <v>-37</v>
      </c>
      <c r="Y58">
        <v>18.393000000000001</v>
      </c>
      <c r="Z58">
        <v>25.27</v>
      </c>
      <c r="AA58">
        <f t="shared" si="10"/>
        <v>4647.9111000000003</v>
      </c>
      <c r="AB58" s="28">
        <f t="shared" si="11"/>
        <v>371.83288800000003</v>
      </c>
    </row>
    <row r="59" spans="1:28" x14ac:dyDescent="0.25">
      <c r="A59" s="1">
        <v>43358</v>
      </c>
      <c r="B59" s="16">
        <v>9984</v>
      </c>
      <c r="C59" s="7">
        <v>589.07801418439726</v>
      </c>
      <c r="D59" s="27">
        <f t="shared" si="2"/>
        <v>16.948519142788342</v>
      </c>
      <c r="E59" s="18">
        <f t="shared" si="3"/>
        <v>0.70196161147437253</v>
      </c>
      <c r="F59" s="18">
        <f t="shared" si="4"/>
        <v>-30</v>
      </c>
      <c r="G59" s="16">
        <v>12478</v>
      </c>
      <c r="H59" s="7">
        <v>588.63636363636363</v>
      </c>
      <c r="I59" s="27">
        <f t="shared" si="12"/>
        <v>21.19814671814672</v>
      </c>
      <c r="J59" s="18">
        <f t="shared" si="0"/>
        <v>0.84038254310344829</v>
      </c>
      <c r="K59" s="18">
        <f t="shared" si="13"/>
        <v>-34</v>
      </c>
      <c r="L59" s="16">
        <v>12440</v>
      </c>
      <c r="M59" s="7">
        <v>590.52941176470586</v>
      </c>
      <c r="N59" s="27">
        <f t="shared" si="5"/>
        <v>21.065843211475247</v>
      </c>
      <c r="O59" s="18">
        <f t="shared" si="1"/>
        <v>0.83439533167885171</v>
      </c>
      <c r="P59" s="18">
        <f t="shared" si="6"/>
        <v>-29</v>
      </c>
      <c r="Q59" s="16">
        <v>12033</v>
      </c>
      <c r="R59">
        <v>590</v>
      </c>
      <c r="S59" s="27">
        <f t="shared" si="7"/>
        <v>20.394915254237286</v>
      </c>
      <c r="T59" s="16">
        <v>9.4</v>
      </c>
      <c r="U59" s="28">
        <f t="shared" si="8"/>
        <v>153.36976271186441</v>
      </c>
      <c r="V59" s="18">
        <f t="shared" si="9"/>
        <v>-36</v>
      </c>
      <c r="X59">
        <v>-36</v>
      </c>
      <c r="Y59">
        <v>19.138000000000002</v>
      </c>
      <c r="Z59">
        <v>26.2</v>
      </c>
      <c r="AA59">
        <f t="shared" si="10"/>
        <v>5014.1560000000009</v>
      </c>
      <c r="AB59" s="28">
        <f t="shared" si="11"/>
        <v>401.1324800000001</v>
      </c>
    </row>
    <row r="60" spans="1:28" x14ac:dyDescent="0.25">
      <c r="A60" s="1">
        <v>43359</v>
      </c>
      <c r="B60" s="16">
        <v>10450</v>
      </c>
      <c r="C60" s="7">
        <v>591.68918918918928</v>
      </c>
      <c r="D60" s="27">
        <f t="shared" si="2"/>
        <v>17.661299531803127</v>
      </c>
      <c r="E60" s="18">
        <f t="shared" si="3"/>
        <v>0.73472544470224288</v>
      </c>
      <c r="F60" s="18">
        <f t="shared" si="4"/>
        <v>-29</v>
      </c>
      <c r="G60" s="16">
        <v>12540</v>
      </c>
      <c r="H60" s="7">
        <v>590.625</v>
      </c>
      <c r="I60" s="27">
        <f t="shared" si="12"/>
        <v>21.231746031746031</v>
      </c>
      <c r="J60" s="18">
        <f t="shared" si="0"/>
        <v>0.84455818965517238</v>
      </c>
      <c r="K60" s="18">
        <f t="shared" si="13"/>
        <v>-33</v>
      </c>
      <c r="L60" s="16">
        <v>12383</v>
      </c>
      <c r="M60" s="7">
        <v>588.71345029239774</v>
      </c>
      <c r="N60" s="27">
        <f t="shared" si="5"/>
        <v>21.034002185358098</v>
      </c>
      <c r="O60" s="18">
        <f t="shared" si="1"/>
        <v>0.83057213763498561</v>
      </c>
      <c r="P60" s="18">
        <f t="shared" si="6"/>
        <v>-28</v>
      </c>
      <c r="Q60" s="16">
        <v>12199</v>
      </c>
      <c r="R60">
        <v>590</v>
      </c>
      <c r="S60" s="27">
        <f t="shared" si="7"/>
        <v>20.67627118644068</v>
      </c>
      <c r="T60" s="16">
        <v>9.4</v>
      </c>
      <c r="U60" s="28">
        <f t="shared" si="8"/>
        <v>155.48555932203391</v>
      </c>
      <c r="V60" s="18">
        <f t="shared" si="9"/>
        <v>-35</v>
      </c>
      <c r="X60">
        <v>-35</v>
      </c>
      <c r="Y60">
        <v>19.233000000000001</v>
      </c>
      <c r="Z60">
        <v>25.77</v>
      </c>
      <c r="AA60">
        <f t="shared" si="10"/>
        <v>4956.3441000000003</v>
      </c>
      <c r="AB60" s="28">
        <f t="shared" si="11"/>
        <v>396.50752800000004</v>
      </c>
    </row>
    <row r="61" spans="1:28" x14ac:dyDescent="0.25">
      <c r="A61" s="1">
        <v>43360</v>
      </c>
      <c r="B61" s="16">
        <v>11106</v>
      </c>
      <c r="C61" s="7">
        <v>591.5333333333333</v>
      </c>
      <c r="D61" s="27">
        <f t="shared" si="2"/>
        <v>18.774935196664039</v>
      </c>
      <c r="E61" s="18">
        <f t="shared" si="3"/>
        <v>0.78084792237924483</v>
      </c>
      <c r="F61" s="18">
        <f t="shared" si="4"/>
        <v>-28</v>
      </c>
      <c r="G61" s="16">
        <v>12954</v>
      </c>
      <c r="H61" s="7">
        <v>590.16949152542372</v>
      </c>
      <c r="I61" s="27">
        <f t="shared" si="12"/>
        <v>21.949626651349799</v>
      </c>
      <c r="J61" s="18">
        <f t="shared" si="0"/>
        <v>0.87244073275862066</v>
      </c>
      <c r="K61" s="18">
        <f t="shared" si="13"/>
        <v>-32</v>
      </c>
      <c r="L61" s="16">
        <v>12456</v>
      </c>
      <c r="M61" s="7">
        <v>591.48571428571427</v>
      </c>
      <c r="N61" s="27">
        <f t="shared" si="5"/>
        <v>21.05883489517921</v>
      </c>
      <c r="O61" s="18">
        <f t="shared" si="1"/>
        <v>0.8354685089543229</v>
      </c>
      <c r="P61" s="18">
        <f t="shared" si="6"/>
        <v>-27</v>
      </c>
      <c r="Q61" s="16">
        <v>12245</v>
      </c>
      <c r="R61">
        <v>590</v>
      </c>
      <c r="S61" s="27">
        <f t="shared" si="7"/>
        <v>20.754237288135592</v>
      </c>
      <c r="T61" s="16">
        <v>9.8000000000000007</v>
      </c>
      <c r="U61" s="28">
        <f t="shared" si="8"/>
        <v>162.71322033898306</v>
      </c>
      <c r="V61" s="18">
        <f t="shared" si="9"/>
        <v>-34</v>
      </c>
      <c r="X61">
        <v>-34</v>
      </c>
      <c r="Y61">
        <v>19.350000000000001</v>
      </c>
      <c r="Z61">
        <v>26.67</v>
      </c>
      <c r="AA61">
        <f t="shared" si="10"/>
        <v>5160.6450000000004</v>
      </c>
      <c r="AB61" s="28">
        <f t="shared" si="11"/>
        <v>412.85160000000002</v>
      </c>
    </row>
    <row r="62" spans="1:28" x14ac:dyDescent="0.25">
      <c r="A62" s="1">
        <v>43361</v>
      </c>
      <c r="B62" s="16">
        <v>11221</v>
      </c>
      <c r="C62" s="7">
        <v>589.43037974683534</v>
      </c>
      <c r="D62" s="27">
        <f t="shared" si="2"/>
        <v>19.037023515515948</v>
      </c>
      <c r="E62" s="18">
        <f t="shared" si="3"/>
        <v>0.78893341770371928</v>
      </c>
      <c r="F62" s="18">
        <f t="shared" si="4"/>
        <v>-27</v>
      </c>
      <c r="G62" s="16">
        <v>13200</v>
      </c>
      <c r="H62" s="7">
        <v>588.90710382513657</v>
      </c>
      <c r="I62" s="27">
        <f t="shared" si="12"/>
        <v>22.414401039250258</v>
      </c>
      <c r="J62" s="18">
        <f t="shared" si="0"/>
        <v>0.88900862068965514</v>
      </c>
      <c r="K62" s="18">
        <f t="shared" si="13"/>
        <v>-31</v>
      </c>
      <c r="L62" s="16">
        <v>12701</v>
      </c>
      <c r="M62" s="7">
        <v>588.65168539325839</v>
      </c>
      <c r="N62" s="27">
        <f t="shared" si="5"/>
        <v>21.576426799007447</v>
      </c>
      <c r="O62" s="18">
        <f t="shared" si="1"/>
        <v>0.85190153598497553</v>
      </c>
      <c r="P62" s="18">
        <f t="shared" si="6"/>
        <v>-26</v>
      </c>
      <c r="Q62" s="16">
        <v>12217</v>
      </c>
      <c r="R62">
        <v>590</v>
      </c>
      <c r="S62" s="27">
        <f t="shared" si="7"/>
        <v>20.706779661016949</v>
      </c>
      <c r="T62" s="16">
        <v>11.3</v>
      </c>
      <c r="U62" s="28">
        <f t="shared" si="8"/>
        <v>187.18928813559324</v>
      </c>
      <c r="V62" s="18">
        <f t="shared" si="9"/>
        <v>-33</v>
      </c>
      <c r="X62">
        <v>-33</v>
      </c>
      <c r="Y62">
        <v>19.821999999999999</v>
      </c>
      <c r="Z62">
        <v>26.57</v>
      </c>
      <c r="AA62">
        <f t="shared" si="10"/>
        <v>5266.7053999999998</v>
      </c>
      <c r="AB62" s="28">
        <f t="shared" si="11"/>
        <v>421.33643199999995</v>
      </c>
    </row>
    <row r="63" spans="1:28" x14ac:dyDescent="0.25">
      <c r="A63" s="1">
        <v>43362</v>
      </c>
      <c r="B63" s="16">
        <v>11567</v>
      </c>
      <c r="C63" s="7">
        <v>590.55900621118008</v>
      </c>
      <c r="D63" s="27">
        <f t="shared" si="2"/>
        <v>19.586527135044175</v>
      </c>
      <c r="E63" s="18">
        <f t="shared" si="3"/>
        <v>0.81326021233213808</v>
      </c>
      <c r="F63" s="18">
        <f t="shared" si="4"/>
        <v>-26</v>
      </c>
      <c r="G63" s="16">
        <v>13350</v>
      </c>
      <c r="H63" s="7">
        <v>590.05405405405395</v>
      </c>
      <c r="I63" s="27">
        <f t="shared" si="12"/>
        <v>22.625045804323932</v>
      </c>
      <c r="J63" s="18">
        <f t="shared" si="0"/>
        <v>0.89911099137931039</v>
      </c>
      <c r="K63" s="18">
        <f t="shared" si="13"/>
        <v>-30</v>
      </c>
      <c r="L63" s="16">
        <v>12925</v>
      </c>
      <c r="M63" s="7">
        <v>588.83333333333337</v>
      </c>
      <c r="N63" s="27">
        <f t="shared" si="5"/>
        <v>21.950183979620718</v>
      </c>
      <c r="O63" s="18">
        <f t="shared" si="1"/>
        <v>0.86692601784157219</v>
      </c>
      <c r="P63" s="18">
        <f t="shared" si="6"/>
        <v>-25</v>
      </c>
      <c r="Q63" s="16">
        <v>12487</v>
      </c>
      <c r="R63">
        <v>590</v>
      </c>
      <c r="S63" s="27">
        <f t="shared" si="7"/>
        <v>21.164406779661018</v>
      </c>
      <c r="T63" s="16">
        <v>12.7</v>
      </c>
      <c r="U63" s="28">
        <f t="shared" si="8"/>
        <v>215.03037288135593</v>
      </c>
      <c r="V63" s="18">
        <f t="shared" si="9"/>
        <v>-32</v>
      </c>
      <c r="X63">
        <v>-32</v>
      </c>
      <c r="Y63">
        <v>19.927</v>
      </c>
      <c r="Z63">
        <v>27.1</v>
      </c>
      <c r="AA63">
        <f t="shared" si="10"/>
        <v>5400.2170000000006</v>
      </c>
      <c r="AB63" s="28">
        <f t="shared" si="11"/>
        <v>432.01736000000005</v>
      </c>
    </row>
    <row r="64" spans="1:28" x14ac:dyDescent="0.25">
      <c r="A64" s="1">
        <v>43363</v>
      </c>
      <c r="B64" s="16">
        <v>11308</v>
      </c>
      <c r="C64" s="7">
        <v>590.63694267515916</v>
      </c>
      <c r="D64" s="27">
        <f t="shared" si="2"/>
        <v>19.14543297746145</v>
      </c>
      <c r="E64" s="18">
        <f t="shared" si="3"/>
        <v>0.79505027068832168</v>
      </c>
      <c r="F64" s="18">
        <f t="shared" si="4"/>
        <v>-25</v>
      </c>
      <c r="G64" s="16">
        <v>13698</v>
      </c>
      <c r="H64" s="7">
        <v>589.84126984126988</v>
      </c>
      <c r="I64" s="27">
        <f t="shared" si="12"/>
        <v>23.223196986006457</v>
      </c>
      <c r="J64" s="18">
        <f t="shared" si="0"/>
        <v>0.92254849137931039</v>
      </c>
      <c r="K64" s="18">
        <f t="shared" si="13"/>
        <v>-29</v>
      </c>
      <c r="L64" s="16">
        <v>12956</v>
      </c>
      <c r="M64" s="7">
        <v>588.77777777777771</v>
      </c>
      <c r="N64" s="27">
        <f t="shared" si="5"/>
        <v>22.004906586148334</v>
      </c>
      <c r="O64" s="18">
        <f t="shared" si="1"/>
        <v>0.86900529881279764</v>
      </c>
      <c r="P64" s="18">
        <f t="shared" si="6"/>
        <v>-24</v>
      </c>
      <c r="Q64" s="16">
        <v>12850</v>
      </c>
      <c r="R64">
        <v>590</v>
      </c>
      <c r="S64" s="27">
        <f t="shared" si="7"/>
        <v>21.779661016949152</v>
      </c>
      <c r="T64" s="16">
        <v>14.7</v>
      </c>
      <c r="U64" s="28">
        <f t="shared" si="8"/>
        <v>256.128813559322</v>
      </c>
      <c r="V64" s="18">
        <f t="shared" si="9"/>
        <v>-31</v>
      </c>
      <c r="X64">
        <v>-31</v>
      </c>
      <c r="Y64">
        <v>20.282</v>
      </c>
      <c r="Z64">
        <v>26.5</v>
      </c>
      <c r="AA64">
        <f t="shared" si="10"/>
        <v>5374.73</v>
      </c>
      <c r="AB64" s="28">
        <f t="shared" si="11"/>
        <v>429.97839999999997</v>
      </c>
    </row>
    <row r="65" spans="1:28" x14ac:dyDescent="0.25">
      <c r="A65" s="1">
        <v>43364</v>
      </c>
      <c r="B65" s="16">
        <v>11806</v>
      </c>
      <c r="C65" s="7">
        <v>588.81987577639745</v>
      </c>
      <c r="D65" s="27">
        <f t="shared" si="2"/>
        <v>20.050274261603377</v>
      </c>
      <c r="E65" s="18">
        <f t="shared" si="3"/>
        <v>0.83006398087604583</v>
      </c>
      <c r="F65" s="18">
        <f t="shared" si="4"/>
        <v>-24</v>
      </c>
      <c r="G65" s="16">
        <v>13580</v>
      </c>
      <c r="H65" s="7">
        <v>591.03092783505156</v>
      </c>
      <c r="I65" s="27">
        <f t="shared" si="12"/>
        <v>22.976800976800977</v>
      </c>
      <c r="J65" s="18">
        <f t="shared" si="0"/>
        <v>0.91460129310344829</v>
      </c>
      <c r="K65" s="18">
        <f t="shared" si="13"/>
        <v>-28</v>
      </c>
      <c r="L65" s="16">
        <v>12936</v>
      </c>
      <c r="M65" s="7">
        <v>588.61111111111109</v>
      </c>
      <c r="N65" s="27">
        <f t="shared" si="5"/>
        <v>21.977159037281737</v>
      </c>
      <c r="O65" s="18">
        <f t="shared" si="1"/>
        <v>0.86766382721845869</v>
      </c>
      <c r="P65" s="18">
        <f t="shared" si="6"/>
        <v>-23</v>
      </c>
      <c r="Q65" s="16">
        <v>13162</v>
      </c>
      <c r="R65">
        <v>590</v>
      </c>
      <c r="S65" s="27">
        <f t="shared" si="7"/>
        <v>22.308474576271188</v>
      </c>
      <c r="T65" s="16">
        <v>15.9</v>
      </c>
      <c r="U65" s="28">
        <f t="shared" si="8"/>
        <v>283.76379661016944</v>
      </c>
      <c r="V65" s="18">
        <f t="shared" si="9"/>
        <v>-30</v>
      </c>
      <c r="X65">
        <v>-30</v>
      </c>
      <c r="Y65">
        <v>20.187000000000001</v>
      </c>
      <c r="Z65">
        <v>25.53</v>
      </c>
      <c r="AA65">
        <f t="shared" si="10"/>
        <v>5153.7411000000011</v>
      </c>
      <c r="AB65" s="28">
        <f t="shared" si="11"/>
        <v>412.29928800000005</v>
      </c>
    </row>
    <row r="66" spans="1:28" x14ac:dyDescent="0.25">
      <c r="A66" s="1">
        <v>43365</v>
      </c>
      <c r="B66" s="16">
        <v>12187</v>
      </c>
      <c r="C66" s="7">
        <v>591.36094674556216</v>
      </c>
      <c r="D66" s="27">
        <f t="shared" si="2"/>
        <v>20.608395037022213</v>
      </c>
      <c r="E66" s="18">
        <f t="shared" si="3"/>
        <v>0.85685157842930459</v>
      </c>
      <c r="F66" s="18">
        <f t="shared" si="4"/>
        <v>-23</v>
      </c>
      <c r="G66" s="16">
        <v>14126</v>
      </c>
      <c r="H66" s="7">
        <v>591.4948453608248</v>
      </c>
      <c r="I66" s="27">
        <f t="shared" si="12"/>
        <v>23.881864923747276</v>
      </c>
      <c r="J66" s="18">
        <f t="shared" ref="J66:J129" si="14">+G66/MAX(G$2:G$318)</f>
        <v>0.95137392241379315</v>
      </c>
      <c r="K66" s="18">
        <f t="shared" si="13"/>
        <v>-27</v>
      </c>
      <c r="L66" s="16">
        <v>13211</v>
      </c>
      <c r="M66" s="7">
        <v>589.39560439560444</v>
      </c>
      <c r="N66" s="27">
        <f t="shared" si="5"/>
        <v>22.414486808986666</v>
      </c>
      <c r="O66" s="18">
        <f t="shared" ref="O66:O129" si="15">+L66/MAX(L$2:L$318)</f>
        <v>0.88610906164061976</v>
      </c>
      <c r="P66" s="18">
        <f t="shared" si="6"/>
        <v>-22</v>
      </c>
      <c r="Q66" s="16">
        <v>13294</v>
      </c>
      <c r="R66">
        <v>590</v>
      </c>
      <c r="S66" s="27">
        <f t="shared" si="7"/>
        <v>22.53220338983051</v>
      </c>
      <c r="T66" s="16">
        <v>19.3</v>
      </c>
      <c r="U66" s="28">
        <f t="shared" si="8"/>
        <v>347.89722033898312</v>
      </c>
      <c r="V66" s="18">
        <f t="shared" si="9"/>
        <v>-29</v>
      </c>
      <c r="X66">
        <v>-29</v>
      </c>
      <c r="Y66">
        <v>20.65</v>
      </c>
      <c r="Z66">
        <v>24.5</v>
      </c>
      <c r="AA66">
        <f t="shared" si="10"/>
        <v>5059.25</v>
      </c>
      <c r="AB66" s="28">
        <f t="shared" si="11"/>
        <v>404.74</v>
      </c>
    </row>
    <row r="67" spans="1:28" x14ac:dyDescent="0.25">
      <c r="A67" s="1">
        <v>43366</v>
      </c>
      <c r="B67" s="16">
        <v>12036</v>
      </c>
      <c r="C67" s="7">
        <v>590.23952095808386</v>
      </c>
      <c r="D67" s="27">
        <f t="shared" ref="D67:D130" si="16">+B67/C67</f>
        <v>20.391721619153898</v>
      </c>
      <c r="E67" s="18">
        <f t="shared" ref="E67:E130" si="17">+B67/MAX(B$2:B$318)</f>
        <v>0.84623497152499472</v>
      </c>
      <c r="F67" s="18">
        <f t="shared" ref="F67:F130" si="18">+A67-$A$89</f>
        <v>-22</v>
      </c>
      <c r="G67" s="16">
        <v>14067</v>
      </c>
      <c r="H67" s="7">
        <v>589.65174129353238</v>
      </c>
      <c r="I67" s="27">
        <f t="shared" si="12"/>
        <v>23.856454606817412</v>
      </c>
      <c r="J67" s="18">
        <f t="shared" si="14"/>
        <v>0.9474003232758621</v>
      </c>
      <c r="K67" s="18">
        <f t="shared" si="13"/>
        <v>-26</v>
      </c>
      <c r="L67" s="16">
        <v>13485</v>
      </c>
      <c r="M67" s="7">
        <v>590.91397849462362</v>
      </c>
      <c r="N67" s="27">
        <f t="shared" si="5"/>
        <v>22.820580474934037</v>
      </c>
      <c r="O67" s="18">
        <f t="shared" si="15"/>
        <v>0.9044872224830639</v>
      </c>
      <c r="P67" s="18">
        <f t="shared" si="6"/>
        <v>-21</v>
      </c>
      <c r="Q67" s="16">
        <v>13269</v>
      </c>
      <c r="R67">
        <v>590</v>
      </c>
      <c r="S67" s="27">
        <f t="shared" si="7"/>
        <v>22.489830508474576</v>
      </c>
      <c r="T67" s="16">
        <v>21.6</v>
      </c>
      <c r="U67" s="28">
        <f t="shared" si="8"/>
        <v>388.62427118644064</v>
      </c>
      <c r="V67" s="18">
        <f t="shared" si="9"/>
        <v>-28</v>
      </c>
      <c r="X67">
        <v>-28</v>
      </c>
      <c r="Y67">
        <v>20.928999999999998</v>
      </c>
      <c r="Z67">
        <v>24.77</v>
      </c>
      <c r="AA67">
        <f t="shared" si="10"/>
        <v>5184.1132999999991</v>
      </c>
      <c r="AB67" s="28">
        <f t="shared" si="11"/>
        <v>414.72906399999988</v>
      </c>
    </row>
    <row r="68" spans="1:28" x14ac:dyDescent="0.25">
      <c r="A68" s="1">
        <v>43367</v>
      </c>
      <c r="B68" s="16">
        <v>12398</v>
      </c>
      <c r="C68" s="7">
        <v>591.57894736842104</v>
      </c>
      <c r="D68" s="27">
        <f t="shared" si="16"/>
        <v>20.957473309608542</v>
      </c>
      <c r="E68" s="18">
        <f t="shared" si="17"/>
        <v>0.87168670463334041</v>
      </c>
      <c r="F68" s="18">
        <f t="shared" si="18"/>
        <v>-21</v>
      </c>
      <c r="G68" s="16">
        <v>14617</v>
      </c>
      <c r="H68" s="7">
        <v>589.15841584158409</v>
      </c>
      <c r="I68" s="27">
        <f t="shared" si="12"/>
        <v>24.809965549113524</v>
      </c>
      <c r="J68" s="18">
        <f t="shared" si="14"/>
        <v>0.98444234913793105</v>
      </c>
      <c r="K68" s="18">
        <f t="shared" si="13"/>
        <v>-25</v>
      </c>
      <c r="L68" s="16">
        <v>13455</v>
      </c>
      <c r="M68" s="7">
        <v>589.04255319148945</v>
      </c>
      <c r="N68" s="27">
        <f t="shared" si="5"/>
        <v>22.842152790319666</v>
      </c>
      <c r="O68" s="18">
        <f t="shared" si="15"/>
        <v>0.90247501509155548</v>
      </c>
      <c r="P68" s="18">
        <f t="shared" si="6"/>
        <v>-20</v>
      </c>
      <c r="Q68" s="16">
        <v>13657</v>
      </c>
      <c r="R68">
        <v>590</v>
      </c>
      <c r="S68" s="27">
        <f t="shared" si="7"/>
        <v>23.147457627118644</v>
      </c>
      <c r="T68" s="16">
        <v>25.1</v>
      </c>
      <c r="U68" s="28">
        <f t="shared" si="8"/>
        <v>464.80094915254239</v>
      </c>
      <c r="V68" s="18">
        <f t="shared" si="9"/>
        <v>-27</v>
      </c>
      <c r="X68">
        <v>-27</v>
      </c>
      <c r="Y68">
        <v>21.326000000000001</v>
      </c>
      <c r="Z68">
        <v>23.77</v>
      </c>
      <c r="AA68">
        <f t="shared" si="10"/>
        <v>5069.1902</v>
      </c>
      <c r="AB68" s="28">
        <f t="shared" si="11"/>
        <v>405.53521599999999</v>
      </c>
    </row>
    <row r="69" spans="1:28" x14ac:dyDescent="0.25">
      <c r="A69" s="1">
        <v>43368</v>
      </c>
      <c r="B69" s="16">
        <f>AVERAGE(B68,B70)</f>
        <v>12383</v>
      </c>
      <c r="C69" s="7">
        <v>591.18012422360243</v>
      </c>
      <c r="D69" s="27">
        <f t="shared" si="16"/>
        <v>20.946238705610423</v>
      </c>
      <c r="E69" s="18">
        <f t="shared" si="17"/>
        <v>0.87063207480840887</v>
      </c>
      <c r="F69" s="18">
        <f t="shared" si="18"/>
        <v>-20</v>
      </c>
      <c r="G69" s="16">
        <v>14446</v>
      </c>
      <c r="H69" s="7">
        <v>589.65853658536594</v>
      </c>
      <c r="I69" s="27">
        <f t="shared" si="12"/>
        <v>24.498924553275973</v>
      </c>
      <c r="J69" s="18">
        <f t="shared" si="14"/>
        <v>0.97292564655172409</v>
      </c>
      <c r="K69" s="18">
        <f t="shared" si="13"/>
        <v>-24</v>
      </c>
      <c r="L69" s="16">
        <v>13510</v>
      </c>
      <c r="M69" s="7">
        <v>590.89473684210532</v>
      </c>
      <c r="N69" s="27">
        <f t="shared" si="5"/>
        <v>22.863632314955016</v>
      </c>
      <c r="O69" s="18">
        <f t="shared" si="15"/>
        <v>0.90616406197598764</v>
      </c>
      <c r="P69" s="18">
        <f t="shared" si="6"/>
        <v>-19</v>
      </c>
      <c r="Q69" s="16">
        <v>13576</v>
      </c>
      <c r="R69">
        <v>590</v>
      </c>
      <c r="S69" s="27">
        <f t="shared" si="7"/>
        <v>23.010169491525424</v>
      </c>
      <c r="T69" s="16">
        <v>25.5</v>
      </c>
      <c r="U69" s="28">
        <f t="shared" si="8"/>
        <v>469.40745762711867</v>
      </c>
      <c r="V69" s="18">
        <f t="shared" si="9"/>
        <v>-26</v>
      </c>
      <c r="X69">
        <v>-26</v>
      </c>
      <c r="Y69">
        <v>21.672999999999998</v>
      </c>
      <c r="Z69">
        <v>23.27</v>
      </c>
      <c r="AA69">
        <f t="shared" si="10"/>
        <v>5043.3071</v>
      </c>
      <c r="AB69" s="28">
        <f t="shared" si="11"/>
        <v>403.46456799999999</v>
      </c>
    </row>
    <row r="70" spans="1:28" x14ac:dyDescent="0.25">
      <c r="A70" s="1">
        <v>43369</v>
      </c>
      <c r="B70" s="16">
        <v>12368</v>
      </c>
      <c r="C70" s="7">
        <v>589.17582417582412</v>
      </c>
      <c r="D70" s="27">
        <f t="shared" si="16"/>
        <v>20.992035810873826</v>
      </c>
      <c r="E70" s="18">
        <f t="shared" si="17"/>
        <v>0.86957744498347744</v>
      </c>
      <c r="F70" s="18">
        <f t="shared" si="18"/>
        <v>-19</v>
      </c>
      <c r="G70" s="16">
        <v>14132</v>
      </c>
      <c r="H70" s="7">
        <v>590.09433962264143</v>
      </c>
      <c r="I70" s="27">
        <f t="shared" si="12"/>
        <v>23.948713029576343</v>
      </c>
      <c r="J70" s="18">
        <f t="shared" si="14"/>
        <v>0.95177801724137934</v>
      </c>
      <c r="K70" s="18">
        <f t="shared" si="13"/>
        <v>-23</v>
      </c>
      <c r="L70" s="16">
        <v>13367</v>
      </c>
      <c r="M70" s="7">
        <v>590.42780748663097</v>
      </c>
      <c r="N70" s="27">
        <f t="shared" si="5"/>
        <v>22.639516348156871</v>
      </c>
      <c r="O70" s="18">
        <f t="shared" si="15"/>
        <v>0.89657254007646392</v>
      </c>
      <c r="P70" s="18">
        <f t="shared" si="6"/>
        <v>-18</v>
      </c>
      <c r="Q70" s="16">
        <v>13364</v>
      </c>
      <c r="R70">
        <v>590</v>
      </c>
      <c r="S70" s="27">
        <f t="shared" si="7"/>
        <v>22.650847457627119</v>
      </c>
      <c r="T70" s="16">
        <v>26.3</v>
      </c>
      <c r="U70" s="28">
        <f t="shared" si="8"/>
        <v>476.57383050847454</v>
      </c>
      <c r="V70" s="18">
        <f t="shared" si="9"/>
        <v>-25</v>
      </c>
      <c r="X70">
        <v>-25</v>
      </c>
      <c r="Y70">
        <v>21.969000000000001</v>
      </c>
      <c r="Z70">
        <v>21.57</v>
      </c>
      <c r="AA70">
        <f t="shared" si="10"/>
        <v>4738.7133000000003</v>
      </c>
      <c r="AB70" s="28">
        <f t="shared" si="11"/>
        <v>379.09706399999999</v>
      </c>
    </row>
    <row r="71" spans="1:28" x14ac:dyDescent="0.25">
      <c r="A71" s="1">
        <v>43370</v>
      </c>
      <c r="B71" s="16">
        <v>12006</v>
      </c>
      <c r="C71" s="7">
        <v>591.42045454545462</v>
      </c>
      <c r="D71" s="27">
        <f t="shared" si="16"/>
        <v>20.300278605053318</v>
      </c>
      <c r="E71" s="18">
        <f t="shared" si="17"/>
        <v>0.84412571187513186</v>
      </c>
      <c r="F71" s="18">
        <f t="shared" si="18"/>
        <v>-18</v>
      </c>
      <c r="G71" s="16">
        <v>14410</v>
      </c>
      <c r="H71" s="7">
        <v>590.44554455445541</v>
      </c>
      <c r="I71" s="27">
        <f t="shared" si="12"/>
        <v>24.405298901651715</v>
      </c>
      <c r="J71" s="18">
        <f t="shared" si="14"/>
        <v>0.97050107758620685</v>
      </c>
      <c r="K71" s="18">
        <f t="shared" si="13"/>
        <v>-22</v>
      </c>
      <c r="L71" s="16">
        <v>12465</v>
      </c>
      <c r="M71" s="7">
        <v>591</v>
      </c>
      <c r="N71" s="27">
        <f t="shared" ref="N71:N134" si="19">+L71/M71</f>
        <v>21.091370558375633</v>
      </c>
      <c r="O71" s="18">
        <f t="shared" si="15"/>
        <v>0.83607217117177546</v>
      </c>
      <c r="P71" s="18">
        <f t="shared" ref="P71:P134" si="20">+A71-$A$88</f>
        <v>-17</v>
      </c>
      <c r="Q71" s="16">
        <v>13681</v>
      </c>
      <c r="R71">
        <v>590</v>
      </c>
      <c r="S71" s="27">
        <f t="shared" si="7"/>
        <v>23.188135593220338</v>
      </c>
      <c r="T71" s="16">
        <v>24.8</v>
      </c>
      <c r="U71" s="28">
        <f t="shared" si="8"/>
        <v>460.05261016949152</v>
      </c>
      <c r="V71" s="18">
        <f t="shared" si="9"/>
        <v>-24</v>
      </c>
      <c r="X71">
        <v>-24</v>
      </c>
      <c r="Y71">
        <v>22.184999999999999</v>
      </c>
      <c r="Z71">
        <v>22.6</v>
      </c>
      <c r="AA71">
        <f t="shared" si="10"/>
        <v>5013.8100000000004</v>
      </c>
      <c r="AB71" s="28">
        <f t="shared" si="11"/>
        <v>401.10480000000007</v>
      </c>
    </row>
    <row r="72" spans="1:28" x14ac:dyDescent="0.25">
      <c r="A72" s="1">
        <v>43371</v>
      </c>
      <c r="B72" s="16">
        <v>13157</v>
      </c>
      <c r="C72" s="7">
        <v>589.00523560209422</v>
      </c>
      <c r="D72" s="27">
        <f t="shared" si="16"/>
        <v>22.337662222222225</v>
      </c>
      <c r="E72" s="18">
        <f t="shared" si="17"/>
        <v>0.92505097377487167</v>
      </c>
      <c r="F72" s="18">
        <f t="shared" si="18"/>
        <v>-17</v>
      </c>
      <c r="G72" s="16">
        <v>14423</v>
      </c>
      <c r="H72" s="7">
        <v>590.14285714285711</v>
      </c>
      <c r="I72" s="27">
        <f t="shared" si="12"/>
        <v>24.439845073832004</v>
      </c>
      <c r="J72" s="18">
        <f t="shared" si="14"/>
        <v>0.97137661637931039</v>
      </c>
      <c r="K72" s="18">
        <f t="shared" si="13"/>
        <v>-21</v>
      </c>
      <c r="L72" s="16">
        <v>13257</v>
      </c>
      <c r="M72" s="7">
        <v>591.22994652406408</v>
      </c>
      <c r="N72" s="27">
        <f t="shared" si="19"/>
        <v>22.422747829233</v>
      </c>
      <c r="O72" s="18">
        <f t="shared" si="15"/>
        <v>0.88919444630759947</v>
      </c>
      <c r="P72" s="18">
        <f t="shared" si="20"/>
        <v>-16</v>
      </c>
      <c r="Q72" s="16">
        <v>13712</v>
      </c>
      <c r="R72">
        <v>590</v>
      </c>
      <c r="S72" s="27">
        <f t="shared" ref="S72:S127" si="21">+Q72/R72</f>
        <v>23.240677966101696</v>
      </c>
      <c r="T72" s="16">
        <v>24</v>
      </c>
      <c r="U72" s="28">
        <f t="shared" ref="U72:U127" si="22">+T72*S72*10*80/1000</f>
        <v>446.22101694915256</v>
      </c>
      <c r="V72" s="18">
        <f t="shared" ref="V72:V127" si="23">+A72-$A$95</f>
        <v>-23</v>
      </c>
      <c r="X72">
        <v>-23</v>
      </c>
      <c r="Y72">
        <v>22.178000000000001</v>
      </c>
      <c r="Z72">
        <v>24.43</v>
      </c>
      <c r="AA72">
        <f t="shared" si="10"/>
        <v>5418.0853999999999</v>
      </c>
      <c r="AB72" s="28">
        <f t="shared" si="11"/>
        <v>433.44683199999997</v>
      </c>
    </row>
    <row r="73" spans="1:28" x14ac:dyDescent="0.25">
      <c r="A73" s="1">
        <v>43372</v>
      </c>
      <c r="B73" s="16">
        <v>12817</v>
      </c>
      <c r="C73" s="7">
        <v>591.27071823204426</v>
      </c>
      <c r="D73" s="27">
        <f t="shared" si="16"/>
        <v>21.67704167445337</v>
      </c>
      <c r="E73" s="18">
        <f t="shared" si="17"/>
        <v>0.90114603107642555</v>
      </c>
      <c r="F73" s="18">
        <f t="shared" si="18"/>
        <v>-16</v>
      </c>
      <c r="G73" s="16">
        <v>13950</v>
      </c>
      <c r="H73" s="7">
        <v>589.28571428571422</v>
      </c>
      <c r="I73" s="27">
        <f t="shared" si="12"/>
        <v>23.672727272727276</v>
      </c>
      <c r="J73" s="18">
        <f t="shared" si="14"/>
        <v>0.93952047413793105</v>
      </c>
      <c r="K73" s="18">
        <f t="shared" si="13"/>
        <v>-20</v>
      </c>
      <c r="L73" s="16">
        <v>13073</v>
      </c>
      <c r="M73" s="7">
        <v>588.59459459459458</v>
      </c>
      <c r="N73" s="27">
        <f t="shared" si="19"/>
        <v>22.210533565984022</v>
      </c>
      <c r="O73" s="18">
        <f t="shared" si="15"/>
        <v>0.87685290763968071</v>
      </c>
      <c r="P73" s="18">
        <f t="shared" si="20"/>
        <v>-15</v>
      </c>
      <c r="Q73" s="16">
        <v>13207</v>
      </c>
      <c r="R73">
        <v>590</v>
      </c>
      <c r="S73" s="27">
        <f t="shared" si="21"/>
        <v>22.384745762711866</v>
      </c>
      <c r="T73" s="16">
        <v>22.3</v>
      </c>
      <c r="U73" s="28">
        <f t="shared" si="22"/>
        <v>399.34386440677969</v>
      </c>
      <c r="V73" s="18">
        <f t="shared" si="23"/>
        <v>-22</v>
      </c>
      <c r="X73">
        <v>-22</v>
      </c>
      <c r="Y73">
        <v>22.404</v>
      </c>
      <c r="Z73">
        <v>27.17</v>
      </c>
      <c r="AA73">
        <f t="shared" ref="AA73:AA136" si="24">+Z73*Y73*10</f>
        <v>6087.1668</v>
      </c>
      <c r="AB73" s="28">
        <f t="shared" ref="AB73:AB136" si="25">+AA73*80/1000</f>
        <v>486.973344</v>
      </c>
    </row>
    <row r="74" spans="1:28" x14ac:dyDescent="0.25">
      <c r="A74" s="1">
        <v>43373</v>
      </c>
      <c r="B74" s="16">
        <v>12837</v>
      </c>
      <c r="C74" s="7">
        <v>588.95604395604403</v>
      </c>
      <c r="D74" s="27">
        <f t="shared" si="16"/>
        <v>21.796193674783094</v>
      </c>
      <c r="E74" s="18">
        <f t="shared" si="17"/>
        <v>0.90255220417633408</v>
      </c>
      <c r="F74" s="18">
        <f t="shared" si="18"/>
        <v>-15</v>
      </c>
      <c r="G74" s="16">
        <v>14458</v>
      </c>
      <c r="H74" s="7">
        <v>589.4</v>
      </c>
      <c r="I74" s="27">
        <f t="shared" ref="I74:I137" si="26">+G74/H74</f>
        <v>24.53003053953173</v>
      </c>
      <c r="J74" s="18">
        <f t="shared" si="14"/>
        <v>0.97373383620689657</v>
      </c>
      <c r="K74" s="18">
        <f t="shared" ref="K74:K137" si="27">+A74-$A$93</f>
        <v>-19</v>
      </c>
      <c r="L74" s="16">
        <v>12870</v>
      </c>
      <c r="M74" s="7">
        <v>590.91397849462362</v>
      </c>
      <c r="N74" s="27">
        <f t="shared" si="19"/>
        <v>21.779819852606678</v>
      </c>
      <c r="O74" s="18">
        <f t="shared" si="15"/>
        <v>0.86323697095714003</v>
      </c>
      <c r="P74" s="18">
        <f t="shared" si="20"/>
        <v>-14</v>
      </c>
      <c r="Q74" s="16">
        <f>AVERAGE(Q73,Q75)</f>
        <v>13496.5</v>
      </c>
      <c r="R74">
        <v>590</v>
      </c>
      <c r="S74" s="27">
        <f t="shared" si="21"/>
        <v>22.875423728813558</v>
      </c>
      <c r="T74" s="16">
        <v>21.8</v>
      </c>
      <c r="U74" s="28">
        <f t="shared" si="22"/>
        <v>398.94738983050848</v>
      </c>
      <c r="V74" s="18">
        <f t="shared" si="23"/>
        <v>-21</v>
      </c>
      <c r="X74">
        <v>-21</v>
      </c>
      <c r="Y74">
        <v>22.739000000000001</v>
      </c>
      <c r="Z74">
        <v>28.3</v>
      </c>
      <c r="AA74">
        <f t="shared" si="24"/>
        <v>6435.1370000000006</v>
      </c>
      <c r="AB74" s="28">
        <f t="shared" si="25"/>
        <v>514.81096000000002</v>
      </c>
    </row>
    <row r="75" spans="1:28" x14ac:dyDescent="0.25">
      <c r="A75" s="1">
        <v>43374</v>
      </c>
      <c r="B75" s="16">
        <v>12584</v>
      </c>
      <c r="C75" s="7">
        <v>588.37988826815649</v>
      </c>
      <c r="D75" s="27">
        <f t="shared" si="16"/>
        <v>21.387542726927457</v>
      </c>
      <c r="E75" s="18">
        <f t="shared" si="17"/>
        <v>0.88476411446249037</v>
      </c>
      <c r="F75" s="18">
        <f t="shared" si="18"/>
        <v>-14</v>
      </c>
      <c r="G75" s="16">
        <v>14263</v>
      </c>
      <c r="H75" s="7">
        <v>589.6097560975611</v>
      </c>
      <c r="I75" s="27">
        <f t="shared" si="26"/>
        <v>24.190576652601965</v>
      </c>
      <c r="J75" s="18">
        <f t="shared" si="14"/>
        <v>0.96060075431034486</v>
      </c>
      <c r="K75" s="18">
        <f t="shared" si="27"/>
        <v>-18</v>
      </c>
      <c r="L75" s="16">
        <v>13625</v>
      </c>
      <c r="M75" s="7">
        <v>588.73684210526312</v>
      </c>
      <c r="N75" s="27">
        <f t="shared" si="19"/>
        <v>23.142767745396032</v>
      </c>
      <c r="O75" s="18">
        <f t="shared" si="15"/>
        <v>0.91387752364343688</v>
      </c>
      <c r="P75" s="18">
        <f t="shared" si="20"/>
        <v>-13</v>
      </c>
      <c r="Q75" s="16">
        <v>13786</v>
      </c>
      <c r="R75">
        <v>590</v>
      </c>
      <c r="S75" s="27">
        <f t="shared" si="21"/>
        <v>23.366101694915255</v>
      </c>
      <c r="T75" s="16">
        <v>20.8</v>
      </c>
      <c r="U75" s="28">
        <f t="shared" si="22"/>
        <v>388.81193220338986</v>
      </c>
      <c r="V75" s="18">
        <f t="shared" si="23"/>
        <v>-20</v>
      </c>
      <c r="X75">
        <v>-20</v>
      </c>
      <c r="Y75">
        <v>22.486999999999998</v>
      </c>
      <c r="Z75">
        <v>28.13</v>
      </c>
      <c r="AA75">
        <f t="shared" si="24"/>
        <v>6325.5931</v>
      </c>
      <c r="AB75" s="28">
        <f t="shared" si="25"/>
        <v>506.04744799999997</v>
      </c>
    </row>
    <row r="76" spans="1:28" x14ac:dyDescent="0.25">
      <c r="A76" s="1">
        <v>43375</v>
      </c>
      <c r="B76" s="16">
        <v>12599</v>
      </c>
      <c r="C76" s="7">
        <v>590.4</v>
      </c>
      <c r="D76" s="27">
        <f t="shared" si="16"/>
        <v>21.339769647696478</v>
      </c>
      <c r="E76" s="18">
        <f t="shared" si="17"/>
        <v>0.8858187442874218</v>
      </c>
      <c r="F76" s="18">
        <f t="shared" si="18"/>
        <v>-13</v>
      </c>
      <c r="G76" s="16">
        <v>14171</v>
      </c>
      <c r="H76" s="7">
        <v>590.19704433497543</v>
      </c>
      <c r="I76" s="27">
        <f t="shared" si="26"/>
        <v>24.010625156497785</v>
      </c>
      <c r="J76" s="18">
        <f t="shared" si="14"/>
        <v>0.95440463362068961</v>
      </c>
      <c r="K76" s="18">
        <f t="shared" si="27"/>
        <v>-17</v>
      </c>
      <c r="L76" s="16">
        <v>13509</v>
      </c>
      <c r="M76" s="7">
        <v>589.42105263157907</v>
      </c>
      <c r="N76" s="27">
        <f t="shared" si="19"/>
        <v>22.919099919635677</v>
      </c>
      <c r="O76" s="18">
        <f t="shared" si="15"/>
        <v>0.90609698839627073</v>
      </c>
      <c r="P76" s="18">
        <f t="shared" si="20"/>
        <v>-12</v>
      </c>
      <c r="Q76" s="16">
        <v>13813</v>
      </c>
      <c r="R76">
        <v>590</v>
      </c>
      <c r="S76" s="27">
        <f t="shared" si="21"/>
        <v>23.41186440677966</v>
      </c>
      <c r="T76" s="16">
        <v>20.9</v>
      </c>
      <c r="U76" s="28">
        <f t="shared" si="22"/>
        <v>391.44637288135596</v>
      </c>
      <c r="V76" s="18">
        <f t="shared" si="23"/>
        <v>-19</v>
      </c>
      <c r="X76">
        <v>-19</v>
      </c>
      <c r="Y76">
        <v>22.795000000000002</v>
      </c>
      <c r="Z76">
        <v>27.03</v>
      </c>
      <c r="AA76">
        <f t="shared" si="24"/>
        <v>6161.4885000000004</v>
      </c>
      <c r="AB76" s="28">
        <f t="shared" si="25"/>
        <v>492.91908000000001</v>
      </c>
    </row>
    <row r="77" spans="1:28" x14ac:dyDescent="0.25">
      <c r="A77" s="1">
        <v>43376</v>
      </c>
      <c r="B77" s="16">
        <v>12324</v>
      </c>
      <c r="C77" s="7">
        <v>589.42857142857144</v>
      </c>
      <c r="D77" s="27">
        <f t="shared" si="16"/>
        <v>20.908385845855548</v>
      </c>
      <c r="E77" s="18">
        <f t="shared" si="17"/>
        <v>0.86648386416367851</v>
      </c>
      <c r="F77" s="18">
        <f t="shared" si="18"/>
        <v>-12</v>
      </c>
      <c r="G77" s="16">
        <v>14178</v>
      </c>
      <c r="H77" s="7">
        <v>590.09950248756218</v>
      </c>
      <c r="I77" s="27">
        <f t="shared" si="26"/>
        <v>24.026456453924627</v>
      </c>
      <c r="J77" s="18">
        <f t="shared" si="14"/>
        <v>0.95487607758620685</v>
      </c>
      <c r="K77" s="18">
        <f t="shared" si="27"/>
        <v>-16</v>
      </c>
      <c r="L77" s="16">
        <v>13710</v>
      </c>
      <c r="M77" s="7">
        <v>589.1794871794873</v>
      </c>
      <c r="N77" s="27">
        <f t="shared" si="19"/>
        <v>23.269649229697968</v>
      </c>
      <c r="O77" s="18">
        <f t="shared" si="15"/>
        <v>0.91957877791937759</v>
      </c>
      <c r="P77" s="18">
        <f t="shared" si="20"/>
        <v>-11</v>
      </c>
      <c r="Q77" s="16">
        <v>13404</v>
      </c>
      <c r="R77">
        <v>590</v>
      </c>
      <c r="S77" s="27">
        <f t="shared" si="21"/>
        <v>22.71864406779661</v>
      </c>
      <c r="T77" s="16">
        <v>19.3</v>
      </c>
      <c r="U77" s="28">
        <f t="shared" si="22"/>
        <v>350.77586440677976</v>
      </c>
      <c r="V77" s="18">
        <f t="shared" si="23"/>
        <v>-18</v>
      </c>
      <c r="X77">
        <v>-18</v>
      </c>
      <c r="Y77">
        <v>22.376999999999999</v>
      </c>
      <c r="Z77">
        <v>27.03</v>
      </c>
      <c r="AA77">
        <f t="shared" si="24"/>
        <v>6048.5030999999999</v>
      </c>
      <c r="AB77" s="28">
        <f t="shared" si="25"/>
        <v>483.88024799999999</v>
      </c>
    </row>
    <row r="78" spans="1:28" x14ac:dyDescent="0.25">
      <c r="A78" s="1">
        <v>43377</v>
      </c>
      <c r="B78" s="16">
        <f>AVERAGE(B77,B79)</f>
        <v>12502</v>
      </c>
      <c r="C78" s="7">
        <v>589.86013986013984</v>
      </c>
      <c r="D78" s="27">
        <f t="shared" si="16"/>
        <v>21.194854771784232</v>
      </c>
      <c r="E78" s="18">
        <f t="shared" si="17"/>
        <v>0.87899880475286507</v>
      </c>
      <c r="F78" s="18">
        <f t="shared" si="18"/>
        <v>-11</v>
      </c>
      <c r="G78" s="16">
        <v>14151</v>
      </c>
      <c r="H78" s="7">
        <v>591.09452736318406</v>
      </c>
      <c r="I78" s="27">
        <f t="shared" si="26"/>
        <v>23.940333305277335</v>
      </c>
      <c r="J78" s="18">
        <f t="shared" si="14"/>
        <v>0.95305765086206895</v>
      </c>
      <c r="K78" s="18">
        <f t="shared" si="27"/>
        <v>-15</v>
      </c>
      <c r="L78" s="16">
        <v>14072</v>
      </c>
      <c r="M78" s="7">
        <v>590.76142131979691</v>
      </c>
      <c r="N78" s="27">
        <f t="shared" si="19"/>
        <v>23.820106547516758</v>
      </c>
      <c r="O78" s="18">
        <f t="shared" si="15"/>
        <v>0.94385941377691329</v>
      </c>
      <c r="P78" s="18">
        <f t="shared" si="20"/>
        <v>-10</v>
      </c>
      <c r="Q78" s="16">
        <v>13579</v>
      </c>
      <c r="R78">
        <v>590</v>
      </c>
      <c r="S78" s="27">
        <f t="shared" si="21"/>
        <v>23.015254237288136</v>
      </c>
      <c r="T78" s="16">
        <v>19.899999999999999</v>
      </c>
      <c r="U78" s="28">
        <f t="shared" si="22"/>
        <v>366.40284745762705</v>
      </c>
      <c r="V78" s="18">
        <f t="shared" si="23"/>
        <v>-17</v>
      </c>
      <c r="X78">
        <v>-17</v>
      </c>
      <c r="Y78">
        <v>22.48</v>
      </c>
      <c r="Z78">
        <v>27.7</v>
      </c>
      <c r="AA78">
        <f t="shared" si="24"/>
        <v>6226.96</v>
      </c>
      <c r="AB78" s="28">
        <f t="shared" si="25"/>
        <v>498.15679999999998</v>
      </c>
    </row>
    <row r="79" spans="1:28" x14ac:dyDescent="0.25">
      <c r="A79" s="1">
        <v>43378</v>
      </c>
      <c r="B79" s="16">
        <v>12680</v>
      </c>
      <c r="C79" s="7">
        <v>591.50289017341038</v>
      </c>
      <c r="D79" s="27">
        <f t="shared" si="16"/>
        <v>21.436919769373596</v>
      </c>
      <c r="E79" s="18">
        <f t="shared" si="17"/>
        <v>0.89151374534205163</v>
      </c>
      <c r="F79" s="18">
        <f t="shared" si="18"/>
        <v>-10</v>
      </c>
      <c r="G79" s="16">
        <v>14134</v>
      </c>
      <c r="H79" s="7">
        <v>590.44334975369463</v>
      </c>
      <c r="I79" s="27">
        <f t="shared" si="26"/>
        <v>23.937944268313029</v>
      </c>
      <c r="J79" s="18">
        <f t="shared" si="14"/>
        <v>0.95191271551724133</v>
      </c>
      <c r="K79" s="18">
        <f t="shared" si="27"/>
        <v>-14</v>
      </c>
      <c r="L79" s="16">
        <v>14387</v>
      </c>
      <c r="M79" s="7">
        <v>590.44554455445541</v>
      </c>
      <c r="N79" s="27">
        <f t="shared" si="19"/>
        <v>24.366345267041169</v>
      </c>
      <c r="O79" s="18">
        <f t="shared" si="15"/>
        <v>0.96498759138775236</v>
      </c>
      <c r="P79" s="18">
        <f t="shared" si="20"/>
        <v>-9</v>
      </c>
      <c r="Q79" s="16">
        <v>13052</v>
      </c>
      <c r="R79">
        <v>590</v>
      </c>
      <c r="S79" s="27">
        <f t="shared" si="21"/>
        <v>22.122033898305084</v>
      </c>
      <c r="T79" s="16">
        <v>23.4</v>
      </c>
      <c r="U79" s="28">
        <f t="shared" si="22"/>
        <v>414.12447457627115</v>
      </c>
      <c r="V79" s="18">
        <f t="shared" si="23"/>
        <v>-16</v>
      </c>
      <c r="X79">
        <v>-16</v>
      </c>
      <c r="Y79">
        <v>22.709</v>
      </c>
      <c r="Z79">
        <v>28.27</v>
      </c>
      <c r="AA79">
        <f t="shared" si="24"/>
        <v>6419.8343000000004</v>
      </c>
      <c r="AB79" s="28">
        <f t="shared" si="25"/>
        <v>513.58674400000007</v>
      </c>
    </row>
    <row r="80" spans="1:28" x14ac:dyDescent="0.25">
      <c r="A80" s="1">
        <v>43379</v>
      </c>
      <c r="B80" s="16">
        <v>12828</v>
      </c>
      <c r="C80" s="7">
        <v>589.83240223463679</v>
      </c>
      <c r="D80" s="27">
        <f t="shared" si="16"/>
        <v>21.748550861905667</v>
      </c>
      <c r="E80" s="18">
        <f t="shared" si="17"/>
        <v>0.90191942628137522</v>
      </c>
      <c r="F80" s="18">
        <f t="shared" si="18"/>
        <v>-9</v>
      </c>
      <c r="G80" s="16">
        <v>14194</v>
      </c>
      <c r="H80" s="7">
        <v>589.4</v>
      </c>
      <c r="I80" s="27">
        <f t="shared" si="26"/>
        <v>24.082117407533087</v>
      </c>
      <c r="J80" s="18">
        <f t="shared" si="14"/>
        <v>0.95595366379310343</v>
      </c>
      <c r="K80" s="18">
        <f t="shared" si="27"/>
        <v>-13</v>
      </c>
      <c r="L80" s="16">
        <v>14619</v>
      </c>
      <c r="M80" s="7">
        <v>591.23152709359613</v>
      </c>
      <c r="N80" s="27">
        <f t="shared" si="19"/>
        <v>24.72635394100983</v>
      </c>
      <c r="O80" s="18">
        <f t="shared" si="15"/>
        <v>0.98054866188208467</v>
      </c>
      <c r="P80" s="18">
        <f t="shared" si="20"/>
        <v>-8</v>
      </c>
      <c r="Q80" s="16">
        <v>14093</v>
      </c>
      <c r="R80">
        <v>590</v>
      </c>
      <c r="S80" s="27">
        <f t="shared" si="21"/>
        <v>23.886440677966103</v>
      </c>
      <c r="T80" s="16">
        <v>28.1</v>
      </c>
      <c r="U80" s="28">
        <f t="shared" si="22"/>
        <v>536.96718644067812</v>
      </c>
      <c r="V80" s="18">
        <f t="shared" si="23"/>
        <v>-15</v>
      </c>
      <c r="X80">
        <v>-15</v>
      </c>
      <c r="Y80">
        <v>22.649000000000001</v>
      </c>
      <c r="Z80">
        <v>26.7</v>
      </c>
      <c r="AA80">
        <f t="shared" si="24"/>
        <v>6047.2829999999994</v>
      </c>
      <c r="AB80" s="28">
        <f t="shared" si="25"/>
        <v>483.78263999999996</v>
      </c>
    </row>
    <row r="81" spans="1:28" x14ac:dyDescent="0.25">
      <c r="A81" s="1">
        <v>43380</v>
      </c>
      <c r="B81" s="16">
        <f>AVERAGE(B80,B82)</f>
        <v>13165.5</v>
      </c>
      <c r="C81" s="7">
        <v>589.38650306748468</v>
      </c>
      <c r="D81" s="27">
        <f t="shared" si="16"/>
        <v>22.337634016862705</v>
      </c>
      <c r="E81" s="18">
        <f t="shared" si="17"/>
        <v>0.92564859734233285</v>
      </c>
      <c r="F81" s="18">
        <f t="shared" si="18"/>
        <v>-8</v>
      </c>
      <c r="G81" s="16">
        <v>13590</v>
      </c>
      <c r="H81" s="7">
        <v>589.75</v>
      </c>
      <c r="I81" s="27">
        <f t="shared" si="26"/>
        <v>23.043662568885122</v>
      </c>
      <c r="J81" s="18">
        <f t="shared" si="14"/>
        <v>0.91527478448275867</v>
      </c>
      <c r="K81" s="18">
        <f t="shared" si="27"/>
        <v>-12</v>
      </c>
      <c r="L81" s="16">
        <v>14451</v>
      </c>
      <c r="M81" s="7">
        <v>588.94472361809051</v>
      </c>
      <c r="N81" s="27">
        <f t="shared" si="19"/>
        <v>24.537107508532422</v>
      </c>
      <c r="O81" s="18">
        <f t="shared" si="15"/>
        <v>0.96928030048963709</v>
      </c>
      <c r="P81" s="18">
        <f t="shared" si="20"/>
        <v>-7</v>
      </c>
      <c r="Q81" s="16">
        <v>13738</v>
      </c>
      <c r="R81">
        <v>590</v>
      </c>
      <c r="S81" s="27">
        <f t="shared" si="21"/>
        <v>23.284745762711864</v>
      </c>
      <c r="T81" s="16">
        <v>28.4</v>
      </c>
      <c r="U81" s="28">
        <f t="shared" si="22"/>
        <v>529.02942372881353</v>
      </c>
      <c r="V81" s="18">
        <f t="shared" si="23"/>
        <v>-14</v>
      </c>
      <c r="X81">
        <v>-14</v>
      </c>
      <c r="Y81">
        <v>22.367999999999999</v>
      </c>
      <c r="Z81">
        <v>24.03</v>
      </c>
      <c r="AA81">
        <f t="shared" si="24"/>
        <v>5375.0303999999996</v>
      </c>
      <c r="AB81" s="28">
        <f t="shared" si="25"/>
        <v>430.002432</v>
      </c>
    </row>
    <row r="82" spans="1:28" x14ac:dyDescent="0.25">
      <c r="A82" s="1">
        <v>43381</v>
      </c>
      <c r="B82" s="16">
        <v>13503</v>
      </c>
      <c r="C82" s="7">
        <v>590.76086956521738</v>
      </c>
      <c r="D82" s="27">
        <f t="shared" si="16"/>
        <v>22.856964121435144</v>
      </c>
      <c r="E82" s="18">
        <f t="shared" si="17"/>
        <v>0.94937776840329047</v>
      </c>
      <c r="F82" s="18">
        <f t="shared" si="18"/>
        <v>-7</v>
      </c>
      <c r="G82" s="16">
        <v>13902</v>
      </c>
      <c r="H82" s="7">
        <v>589.3564356435644</v>
      </c>
      <c r="I82" s="27">
        <f t="shared" si="26"/>
        <v>23.588441831163376</v>
      </c>
      <c r="J82" s="18">
        <f t="shared" si="14"/>
        <v>0.93628771551724133</v>
      </c>
      <c r="K82" s="18">
        <f t="shared" si="27"/>
        <v>-11</v>
      </c>
      <c r="L82" s="16">
        <v>14748</v>
      </c>
      <c r="M82" s="7">
        <v>589.24170616113747</v>
      </c>
      <c r="N82" s="27">
        <f t="shared" si="19"/>
        <v>25.028778251427649</v>
      </c>
      <c r="O82" s="18">
        <f t="shared" si="15"/>
        <v>0.98920115366557115</v>
      </c>
      <c r="P82" s="18">
        <f t="shared" si="20"/>
        <v>-6</v>
      </c>
      <c r="Q82" s="16">
        <v>14047</v>
      </c>
      <c r="R82">
        <v>590</v>
      </c>
      <c r="S82" s="27">
        <f t="shared" si="21"/>
        <v>23.808474576271188</v>
      </c>
      <c r="T82" s="16">
        <v>25.9</v>
      </c>
      <c r="U82" s="28">
        <f t="shared" si="22"/>
        <v>493.31159322033898</v>
      </c>
      <c r="V82" s="18">
        <f t="shared" si="23"/>
        <v>-13</v>
      </c>
      <c r="X82">
        <v>-13</v>
      </c>
      <c r="Y82">
        <v>22.855</v>
      </c>
      <c r="Z82">
        <v>23.33</v>
      </c>
      <c r="AA82">
        <f t="shared" si="24"/>
        <v>5332.0715</v>
      </c>
      <c r="AB82" s="28">
        <f t="shared" si="25"/>
        <v>426.56572</v>
      </c>
    </row>
    <row r="83" spans="1:28" x14ac:dyDescent="0.25">
      <c r="A83" s="1">
        <v>43382</v>
      </c>
      <c r="B83" s="16">
        <v>13175</v>
      </c>
      <c r="C83" s="7">
        <v>589.22222222222217</v>
      </c>
      <c r="D83" s="27">
        <f t="shared" si="16"/>
        <v>22.359984914199512</v>
      </c>
      <c r="E83" s="18">
        <f t="shared" si="17"/>
        <v>0.92631652956478938</v>
      </c>
      <c r="F83" s="18">
        <f t="shared" si="18"/>
        <v>-6</v>
      </c>
      <c r="G83" s="16">
        <v>14352</v>
      </c>
      <c r="H83" s="7">
        <v>588.72448979591843</v>
      </c>
      <c r="I83" s="27">
        <f t="shared" si="26"/>
        <v>24.378126354103472</v>
      </c>
      <c r="J83" s="18">
        <f t="shared" si="14"/>
        <v>0.96659482758620685</v>
      </c>
      <c r="K83" s="18">
        <f t="shared" si="27"/>
        <v>-10</v>
      </c>
      <c r="L83" s="16">
        <v>14304</v>
      </c>
      <c r="M83" s="7">
        <v>590.49261083743852</v>
      </c>
      <c r="N83" s="27">
        <f t="shared" si="19"/>
        <v>24.223842496037371</v>
      </c>
      <c r="O83" s="18">
        <f t="shared" si="15"/>
        <v>0.9594204842712456</v>
      </c>
      <c r="P83" s="18">
        <f t="shared" si="20"/>
        <v>-5</v>
      </c>
      <c r="Q83" s="16">
        <v>13367</v>
      </c>
      <c r="R83">
        <v>590</v>
      </c>
      <c r="S83" s="27">
        <f t="shared" si="21"/>
        <v>22.655932203389831</v>
      </c>
      <c r="T83" s="16">
        <v>24.8</v>
      </c>
      <c r="U83" s="28">
        <f t="shared" si="22"/>
        <v>449.49369491525425</v>
      </c>
      <c r="V83" s="18">
        <f t="shared" si="23"/>
        <v>-12</v>
      </c>
      <c r="X83">
        <v>-12</v>
      </c>
      <c r="Y83">
        <v>22.29</v>
      </c>
      <c r="Z83">
        <v>23.27</v>
      </c>
      <c r="AA83">
        <f t="shared" si="24"/>
        <v>5186.8829999999998</v>
      </c>
      <c r="AB83" s="28">
        <f t="shared" si="25"/>
        <v>414.95064000000002</v>
      </c>
    </row>
    <row r="84" spans="1:28" x14ac:dyDescent="0.25">
      <c r="A84" s="1">
        <v>43383</v>
      </c>
      <c r="B84" s="16">
        <v>13291</v>
      </c>
      <c r="C84" s="7">
        <v>591.10497237569064</v>
      </c>
      <c r="D84" s="27">
        <f t="shared" si="16"/>
        <v>22.485007944667725</v>
      </c>
      <c r="E84" s="18">
        <f t="shared" si="17"/>
        <v>0.93447233354425929</v>
      </c>
      <c r="F84" s="18">
        <f t="shared" si="18"/>
        <v>-5</v>
      </c>
      <c r="G84" s="16">
        <v>14446</v>
      </c>
      <c r="H84" s="7">
        <v>588.78048780487813</v>
      </c>
      <c r="I84" s="27">
        <f t="shared" si="26"/>
        <v>24.535459817729905</v>
      </c>
      <c r="J84" s="18">
        <f t="shared" si="14"/>
        <v>0.97292564655172409</v>
      </c>
      <c r="K84" s="18">
        <f t="shared" si="27"/>
        <v>-9</v>
      </c>
      <c r="L84" s="16">
        <v>14843</v>
      </c>
      <c r="M84" s="7">
        <v>590.14492753623188</v>
      </c>
      <c r="N84" s="27">
        <f t="shared" si="19"/>
        <v>25.151448919449901</v>
      </c>
      <c r="O84" s="18">
        <f t="shared" si="15"/>
        <v>0.99557314373868133</v>
      </c>
      <c r="P84" s="18">
        <f t="shared" si="20"/>
        <v>-4</v>
      </c>
      <c r="Q84" s="16">
        <v>14016</v>
      </c>
      <c r="R84">
        <v>590</v>
      </c>
      <c r="S84" s="27">
        <f t="shared" si="21"/>
        <v>23.755932203389829</v>
      </c>
      <c r="T84" s="16">
        <v>23.5</v>
      </c>
      <c r="U84" s="28">
        <f t="shared" si="22"/>
        <v>446.61152542372872</v>
      </c>
      <c r="V84" s="18">
        <f t="shared" si="23"/>
        <v>-11</v>
      </c>
      <c r="X84">
        <v>-11</v>
      </c>
      <c r="Y84">
        <v>22.684000000000001</v>
      </c>
      <c r="Z84">
        <v>25.37</v>
      </c>
      <c r="AA84">
        <f t="shared" si="24"/>
        <v>5754.930800000001</v>
      </c>
      <c r="AB84" s="28">
        <f t="shared" si="25"/>
        <v>460.39446400000008</v>
      </c>
    </row>
    <row r="85" spans="1:28" x14ac:dyDescent="0.25">
      <c r="A85" s="1">
        <v>43384</v>
      </c>
      <c r="B85" s="16">
        <v>13427</v>
      </c>
      <c r="C85" s="7">
        <v>589.46524064171115</v>
      </c>
      <c r="D85" s="27">
        <f t="shared" si="16"/>
        <v>22.778272702531076</v>
      </c>
      <c r="E85" s="18">
        <f t="shared" si="17"/>
        <v>0.94403431062363774</v>
      </c>
      <c r="F85" s="18">
        <f t="shared" si="18"/>
        <v>-4</v>
      </c>
      <c r="G85" s="16">
        <v>14212</v>
      </c>
      <c r="H85" s="7">
        <v>590.79601990049753</v>
      </c>
      <c r="I85" s="27">
        <f t="shared" si="26"/>
        <v>24.055679999999999</v>
      </c>
      <c r="J85" s="18">
        <f t="shared" si="14"/>
        <v>0.9571659482758621</v>
      </c>
      <c r="K85" s="18">
        <f t="shared" si="27"/>
        <v>-8</v>
      </c>
      <c r="L85" s="16">
        <v>14655</v>
      </c>
      <c r="M85" s="7">
        <v>589.75845410628017</v>
      </c>
      <c r="N85" s="27">
        <f t="shared" si="19"/>
        <v>24.849156290956749</v>
      </c>
      <c r="O85" s="18">
        <f t="shared" si="15"/>
        <v>0.9829633107518948</v>
      </c>
      <c r="P85" s="18">
        <f t="shared" si="20"/>
        <v>-3</v>
      </c>
      <c r="Q85" s="16">
        <v>13445</v>
      </c>
      <c r="R85">
        <v>590</v>
      </c>
      <c r="S85" s="27">
        <f t="shared" si="21"/>
        <v>22.788135593220339</v>
      </c>
      <c r="T85" s="16">
        <v>22.6</v>
      </c>
      <c r="U85" s="28">
        <f t="shared" si="22"/>
        <v>412.00949152542381</v>
      </c>
      <c r="V85" s="18">
        <f t="shared" si="23"/>
        <v>-10</v>
      </c>
      <c r="X85">
        <v>-10</v>
      </c>
      <c r="Y85">
        <v>23.212</v>
      </c>
      <c r="Z85">
        <v>25.03</v>
      </c>
      <c r="AA85">
        <f t="shared" si="24"/>
        <v>5809.9636</v>
      </c>
      <c r="AB85" s="28">
        <f t="shared" si="25"/>
        <v>464.79708799999997</v>
      </c>
    </row>
    <row r="86" spans="1:28" x14ac:dyDescent="0.25">
      <c r="A86" s="1">
        <v>43385</v>
      </c>
      <c r="B86" s="16">
        <v>13781</v>
      </c>
      <c r="C86" s="7">
        <v>589.68421052631584</v>
      </c>
      <c r="D86" s="27">
        <f t="shared" si="16"/>
        <v>23.370135665833629</v>
      </c>
      <c r="E86" s="18">
        <f t="shared" si="17"/>
        <v>0.96892357449201993</v>
      </c>
      <c r="F86" s="18">
        <f t="shared" si="18"/>
        <v>-3</v>
      </c>
      <c r="G86" s="16">
        <v>14117</v>
      </c>
      <c r="H86" s="7">
        <v>590.54999999999995</v>
      </c>
      <c r="I86" s="27">
        <f t="shared" si="26"/>
        <v>23.904834476335623</v>
      </c>
      <c r="J86" s="18">
        <f t="shared" si="14"/>
        <v>0.95076778017241381</v>
      </c>
      <c r="K86" s="18">
        <f t="shared" si="27"/>
        <v>-7</v>
      </c>
      <c r="L86" s="16">
        <v>14587</v>
      </c>
      <c r="M86" s="7">
        <v>589.17475728155341</v>
      </c>
      <c r="N86" s="27">
        <f t="shared" si="19"/>
        <v>24.758358737744089</v>
      </c>
      <c r="O86" s="18">
        <f t="shared" si="15"/>
        <v>0.97840230733114231</v>
      </c>
      <c r="P86" s="18">
        <f t="shared" si="20"/>
        <v>-2</v>
      </c>
      <c r="Q86" s="16">
        <v>13949</v>
      </c>
      <c r="R86">
        <v>590</v>
      </c>
      <c r="S86" s="27">
        <f t="shared" si="21"/>
        <v>23.642372881355932</v>
      </c>
      <c r="T86" s="16">
        <v>21.2</v>
      </c>
      <c r="U86" s="28">
        <f t="shared" si="22"/>
        <v>400.97464406779665</v>
      </c>
      <c r="V86" s="18">
        <f t="shared" si="23"/>
        <v>-9</v>
      </c>
      <c r="X86">
        <v>-9</v>
      </c>
      <c r="Y86">
        <v>23.55</v>
      </c>
      <c r="Z86">
        <v>26.73</v>
      </c>
      <c r="AA86">
        <f t="shared" si="24"/>
        <v>6294.915</v>
      </c>
      <c r="AB86" s="28">
        <f t="shared" si="25"/>
        <v>503.59320000000002</v>
      </c>
    </row>
    <row r="87" spans="1:28" x14ac:dyDescent="0.25">
      <c r="A87" s="1">
        <v>43386</v>
      </c>
      <c r="B87" s="16">
        <v>14087</v>
      </c>
      <c r="C87" s="7">
        <v>590.05102040816325</v>
      </c>
      <c r="D87" s="27">
        <f t="shared" si="16"/>
        <v>23.874206658019887</v>
      </c>
      <c r="E87" s="18">
        <f t="shared" si="17"/>
        <v>0.99043802292062155</v>
      </c>
      <c r="F87" s="18">
        <f t="shared" si="18"/>
        <v>-2</v>
      </c>
      <c r="G87" s="16">
        <v>14236</v>
      </c>
      <c r="H87" s="7">
        <v>590.44334975369463</v>
      </c>
      <c r="I87" s="27">
        <f t="shared" si="26"/>
        <v>24.11069581178041</v>
      </c>
      <c r="J87" s="18">
        <f t="shared" si="14"/>
        <v>0.95878232758620685</v>
      </c>
      <c r="K87" s="18">
        <f t="shared" si="27"/>
        <v>-6</v>
      </c>
      <c r="L87" s="16">
        <v>14766</v>
      </c>
      <c r="M87" s="7">
        <v>590.62200956937806</v>
      </c>
      <c r="N87" s="27">
        <f t="shared" si="19"/>
        <v>25.000761503564483</v>
      </c>
      <c r="O87" s="18">
        <f t="shared" si="15"/>
        <v>0.99040847810047627</v>
      </c>
      <c r="P87" s="18">
        <f t="shared" si="20"/>
        <v>-1</v>
      </c>
      <c r="Q87" s="16">
        <v>13632</v>
      </c>
      <c r="R87">
        <v>590</v>
      </c>
      <c r="S87" s="27">
        <f t="shared" si="21"/>
        <v>23.105084745762714</v>
      </c>
      <c r="T87" s="16">
        <v>21.3</v>
      </c>
      <c r="U87" s="28">
        <f t="shared" si="22"/>
        <v>393.71064406779664</v>
      </c>
      <c r="V87" s="18">
        <f t="shared" si="23"/>
        <v>-8</v>
      </c>
      <c r="X87">
        <v>-8</v>
      </c>
      <c r="Y87">
        <v>23.707000000000001</v>
      </c>
      <c r="Z87">
        <v>27.43</v>
      </c>
      <c r="AA87">
        <f t="shared" si="24"/>
        <v>6502.8301000000001</v>
      </c>
      <c r="AB87" s="28">
        <f t="shared" si="25"/>
        <v>520.22640799999999</v>
      </c>
    </row>
    <row r="88" spans="1:28" x14ac:dyDescent="0.25">
      <c r="A88" s="1">
        <v>43387</v>
      </c>
      <c r="B88" s="16">
        <v>13964</v>
      </c>
      <c r="C88" s="7">
        <v>589.4472361809045</v>
      </c>
      <c r="D88" s="27">
        <f t="shared" si="16"/>
        <v>23.68999147485081</v>
      </c>
      <c r="E88" s="18">
        <f t="shared" si="17"/>
        <v>0.9817900583561836</v>
      </c>
      <c r="F88" s="18">
        <f t="shared" si="18"/>
        <v>-1</v>
      </c>
      <c r="G88" s="16">
        <v>14683</v>
      </c>
      <c r="H88" s="7">
        <v>590.51020408163276</v>
      </c>
      <c r="I88" s="27">
        <f t="shared" si="26"/>
        <v>24.864938655607393</v>
      </c>
      <c r="J88" s="18">
        <f t="shared" si="14"/>
        <v>0.98888739224137934</v>
      </c>
      <c r="K88" s="18">
        <f t="shared" si="27"/>
        <v>-5</v>
      </c>
      <c r="L88" s="16">
        <v>14909</v>
      </c>
      <c r="M88" s="7">
        <v>589.95238095238096</v>
      </c>
      <c r="N88" s="27">
        <f t="shared" si="19"/>
        <v>25.271531197029624</v>
      </c>
      <c r="O88" s="18">
        <f t="shared" si="15"/>
        <v>1</v>
      </c>
      <c r="P88" s="18">
        <f t="shared" si="20"/>
        <v>0</v>
      </c>
      <c r="Q88" s="16">
        <v>13421</v>
      </c>
      <c r="R88">
        <v>590</v>
      </c>
      <c r="S88" s="27">
        <f t="shared" si="21"/>
        <v>22.747457627118646</v>
      </c>
      <c r="T88" s="16">
        <v>19.5</v>
      </c>
      <c r="U88" s="28">
        <f t="shared" si="22"/>
        <v>354.86033898305089</v>
      </c>
      <c r="V88" s="18">
        <f t="shared" si="23"/>
        <v>-7</v>
      </c>
      <c r="X88">
        <v>-7</v>
      </c>
      <c r="Y88">
        <v>23.765999999999998</v>
      </c>
      <c r="Z88">
        <v>29.2</v>
      </c>
      <c r="AA88">
        <f t="shared" si="24"/>
        <v>6939.6719999999996</v>
      </c>
      <c r="AB88" s="28">
        <f t="shared" si="25"/>
        <v>555.17376000000002</v>
      </c>
    </row>
    <row r="89" spans="1:28" x14ac:dyDescent="0.25">
      <c r="A89" s="1">
        <v>43388</v>
      </c>
      <c r="B89" s="16">
        <v>14223</v>
      </c>
      <c r="C89" s="7">
        <v>589.64824120603021</v>
      </c>
      <c r="D89" s="27">
        <f t="shared" si="16"/>
        <v>24.121160729504002</v>
      </c>
      <c r="E89" s="18">
        <f t="shared" si="17"/>
        <v>1</v>
      </c>
      <c r="F89" s="18">
        <f t="shared" si="18"/>
        <v>0</v>
      </c>
      <c r="G89" s="16">
        <v>14353</v>
      </c>
      <c r="H89" s="7">
        <v>589.38095238095241</v>
      </c>
      <c r="I89" s="27">
        <f t="shared" si="26"/>
        <v>24.352670275511027</v>
      </c>
      <c r="J89" s="18">
        <f t="shared" si="14"/>
        <v>0.9666621767241379</v>
      </c>
      <c r="K89" s="18">
        <f t="shared" si="27"/>
        <v>-4</v>
      </c>
      <c r="L89" s="16">
        <v>14412</v>
      </c>
      <c r="M89" s="7">
        <v>590.63725490196077</v>
      </c>
      <c r="N89" s="27">
        <f t="shared" si="19"/>
        <v>24.400763548842228</v>
      </c>
      <c r="O89" s="18">
        <f t="shared" si="15"/>
        <v>0.96666443088067611</v>
      </c>
      <c r="P89" s="18">
        <f t="shared" si="20"/>
        <v>1</v>
      </c>
      <c r="Q89" s="16">
        <v>13548</v>
      </c>
      <c r="R89">
        <v>590</v>
      </c>
      <c r="S89" s="27">
        <f t="shared" si="21"/>
        <v>22.962711864406781</v>
      </c>
      <c r="T89" s="16">
        <v>19</v>
      </c>
      <c r="U89" s="28">
        <f t="shared" si="22"/>
        <v>349.03322033898309</v>
      </c>
      <c r="V89" s="18">
        <f t="shared" si="23"/>
        <v>-6</v>
      </c>
      <c r="X89">
        <v>-6</v>
      </c>
      <c r="Y89">
        <v>23.832999999999998</v>
      </c>
      <c r="Z89">
        <v>29.43</v>
      </c>
      <c r="AA89">
        <f t="shared" si="24"/>
        <v>7014.0518999999995</v>
      </c>
      <c r="AB89" s="28">
        <f t="shared" si="25"/>
        <v>561.12415199999998</v>
      </c>
    </row>
    <row r="90" spans="1:28" x14ac:dyDescent="0.25">
      <c r="A90" s="1">
        <v>43389</v>
      </c>
      <c r="B90" s="16">
        <f>AVERAGE(B89,B91)</f>
        <v>14011</v>
      </c>
      <c r="C90" s="7">
        <v>590.44444444444446</v>
      </c>
      <c r="D90" s="27">
        <f t="shared" si="16"/>
        <v>23.729582235604063</v>
      </c>
      <c r="E90" s="18">
        <f t="shared" si="17"/>
        <v>0.98509456514096883</v>
      </c>
      <c r="F90" s="18">
        <f t="shared" si="18"/>
        <v>1</v>
      </c>
      <c r="G90" s="16">
        <v>14377</v>
      </c>
      <c r="H90" s="7">
        <v>590.14563106796118</v>
      </c>
      <c r="I90" s="27">
        <f t="shared" si="26"/>
        <v>24.361783334704285</v>
      </c>
      <c r="J90" s="18">
        <f t="shared" si="14"/>
        <v>0.96827855603448276</v>
      </c>
      <c r="K90" s="18">
        <f t="shared" si="27"/>
        <v>-3</v>
      </c>
      <c r="L90" s="16">
        <v>14752</v>
      </c>
      <c r="M90" s="7">
        <v>590.09216589861751</v>
      </c>
      <c r="N90" s="27">
        <f t="shared" si="19"/>
        <v>24.99948457633737</v>
      </c>
      <c r="O90" s="18">
        <f t="shared" si="15"/>
        <v>0.98946944798443892</v>
      </c>
      <c r="P90" s="18">
        <f t="shared" si="20"/>
        <v>2</v>
      </c>
      <c r="Q90" s="16">
        <v>14212</v>
      </c>
      <c r="R90">
        <v>590</v>
      </c>
      <c r="S90" s="27">
        <f t="shared" si="21"/>
        <v>24.08813559322034</v>
      </c>
      <c r="T90" s="16">
        <v>20.9</v>
      </c>
      <c r="U90" s="28">
        <f t="shared" si="22"/>
        <v>402.75362711864409</v>
      </c>
      <c r="V90" s="18">
        <f t="shared" si="23"/>
        <v>-5</v>
      </c>
      <c r="X90">
        <v>-5</v>
      </c>
      <c r="Y90">
        <v>23.858000000000001</v>
      </c>
      <c r="Z90">
        <v>29.07</v>
      </c>
      <c r="AA90">
        <f t="shared" si="24"/>
        <v>6935.5205999999998</v>
      </c>
      <c r="AB90" s="28">
        <f t="shared" si="25"/>
        <v>554.84164800000008</v>
      </c>
    </row>
    <row r="91" spans="1:28" x14ac:dyDescent="0.25">
      <c r="A91" s="1">
        <v>43390</v>
      </c>
      <c r="B91" s="16">
        <v>13799</v>
      </c>
      <c r="C91" s="7">
        <v>589.20634920634916</v>
      </c>
      <c r="D91" s="27">
        <f t="shared" si="16"/>
        <v>23.419639008620692</v>
      </c>
      <c r="E91" s="18">
        <f t="shared" si="17"/>
        <v>0.97018913028193776</v>
      </c>
      <c r="F91" s="18">
        <f t="shared" si="18"/>
        <v>2</v>
      </c>
      <c r="G91" s="16">
        <v>14413</v>
      </c>
      <c r="H91" s="7">
        <v>590.90909090909099</v>
      </c>
      <c r="I91" s="27">
        <f t="shared" si="26"/>
        <v>24.391230769230766</v>
      </c>
      <c r="J91" s="18">
        <f t="shared" si="14"/>
        <v>0.970703125</v>
      </c>
      <c r="K91" s="18">
        <f t="shared" si="27"/>
        <v>-2</v>
      </c>
      <c r="L91" s="16">
        <v>14346</v>
      </c>
      <c r="M91" s="7">
        <v>591.0047846889953</v>
      </c>
      <c r="N91" s="27">
        <f t="shared" si="19"/>
        <v>24.27391515544041</v>
      </c>
      <c r="O91" s="18">
        <f t="shared" si="15"/>
        <v>0.96223757461935744</v>
      </c>
      <c r="P91" s="18">
        <f t="shared" si="20"/>
        <v>3</v>
      </c>
      <c r="Q91" s="16">
        <v>13724</v>
      </c>
      <c r="R91">
        <v>590</v>
      </c>
      <c r="S91" s="27">
        <f t="shared" si="21"/>
        <v>23.261016949152541</v>
      </c>
      <c r="T91" s="16">
        <v>22.1</v>
      </c>
      <c r="U91" s="28">
        <f t="shared" si="22"/>
        <v>411.25477966101693</v>
      </c>
      <c r="V91" s="18">
        <f t="shared" si="23"/>
        <v>-4</v>
      </c>
      <c r="X91">
        <v>-4</v>
      </c>
      <c r="Y91">
        <v>24.094000000000001</v>
      </c>
      <c r="Z91">
        <v>29.13</v>
      </c>
      <c r="AA91">
        <f t="shared" si="24"/>
        <v>7018.5821999999998</v>
      </c>
      <c r="AB91" s="28">
        <f t="shared" si="25"/>
        <v>561.48657600000001</v>
      </c>
    </row>
    <row r="92" spans="1:28" x14ac:dyDescent="0.25">
      <c r="A92" s="1">
        <v>43391</v>
      </c>
      <c r="B92" s="16">
        <v>13829</v>
      </c>
      <c r="C92" s="7">
        <v>591.30208333333337</v>
      </c>
      <c r="D92" s="27">
        <f t="shared" si="16"/>
        <v>23.387368977362812</v>
      </c>
      <c r="E92" s="18">
        <f t="shared" si="17"/>
        <v>0.97229838993180062</v>
      </c>
      <c r="F92" s="18">
        <f t="shared" si="18"/>
        <v>3</v>
      </c>
      <c r="G92" s="16">
        <v>13929</v>
      </c>
      <c r="H92" s="7">
        <v>591.15942028985512</v>
      </c>
      <c r="I92" s="27">
        <f t="shared" si="26"/>
        <v>23.562172101005146</v>
      </c>
      <c r="J92" s="18">
        <f t="shared" si="14"/>
        <v>0.93810614224137934</v>
      </c>
      <c r="K92" s="18">
        <f t="shared" si="27"/>
        <v>-1</v>
      </c>
      <c r="L92" s="16">
        <v>14537</v>
      </c>
      <c r="M92" s="7">
        <v>590.52884615384608</v>
      </c>
      <c r="N92" s="27">
        <f t="shared" si="19"/>
        <v>24.616917691117809</v>
      </c>
      <c r="O92" s="18">
        <f t="shared" si="15"/>
        <v>0.97504862834529482</v>
      </c>
      <c r="P92" s="18">
        <f t="shared" si="20"/>
        <v>4</v>
      </c>
      <c r="Q92" s="16">
        <v>13938</v>
      </c>
      <c r="R92">
        <v>590</v>
      </c>
      <c r="S92" s="27">
        <f t="shared" si="21"/>
        <v>23.623728813559321</v>
      </c>
      <c r="T92" s="16">
        <v>24</v>
      </c>
      <c r="U92" s="28">
        <f t="shared" si="22"/>
        <v>453.57559322033893</v>
      </c>
      <c r="V92" s="18">
        <f t="shared" si="23"/>
        <v>-3</v>
      </c>
      <c r="X92">
        <v>-3</v>
      </c>
      <c r="Y92">
        <v>24.193999999999999</v>
      </c>
      <c r="Z92">
        <v>29.07</v>
      </c>
      <c r="AA92">
        <f t="shared" si="24"/>
        <v>7033.1957999999995</v>
      </c>
      <c r="AB92" s="28">
        <f t="shared" si="25"/>
        <v>562.655664</v>
      </c>
    </row>
    <row r="93" spans="1:28" x14ac:dyDescent="0.25">
      <c r="A93" s="1">
        <v>43392</v>
      </c>
      <c r="B93" s="16">
        <v>13468</v>
      </c>
      <c r="C93" s="7">
        <v>589.83957219251329</v>
      </c>
      <c r="D93" s="27">
        <f t="shared" si="16"/>
        <v>22.833327289211244</v>
      </c>
      <c r="E93" s="18">
        <f t="shared" si="17"/>
        <v>0.94691696547845039</v>
      </c>
      <c r="F93" s="18">
        <f t="shared" si="18"/>
        <v>4</v>
      </c>
      <c r="G93" s="16">
        <v>14848</v>
      </c>
      <c r="H93" s="7">
        <v>588.6934673366834</v>
      </c>
      <c r="I93" s="27">
        <f t="shared" si="26"/>
        <v>25.221954758856167</v>
      </c>
      <c r="J93" s="18">
        <f t="shared" si="14"/>
        <v>1</v>
      </c>
      <c r="K93" s="18">
        <f t="shared" si="27"/>
        <v>0</v>
      </c>
      <c r="L93" s="16">
        <v>14756</v>
      </c>
      <c r="M93" s="7">
        <v>588.8038277511962</v>
      </c>
      <c r="N93" s="27">
        <f t="shared" si="19"/>
        <v>25.060978384527871</v>
      </c>
      <c r="O93" s="18">
        <f t="shared" si="15"/>
        <v>0.98973774230330669</v>
      </c>
      <c r="P93" s="18">
        <f t="shared" si="20"/>
        <v>5</v>
      </c>
      <c r="Q93" s="16">
        <v>13886</v>
      </c>
      <c r="R93">
        <v>590</v>
      </c>
      <c r="S93" s="27">
        <f t="shared" si="21"/>
        <v>23.535593220338985</v>
      </c>
      <c r="T93" s="16">
        <v>24.1</v>
      </c>
      <c r="U93" s="28">
        <f t="shared" si="22"/>
        <v>453.7662372881357</v>
      </c>
      <c r="V93" s="18">
        <f t="shared" si="23"/>
        <v>-2</v>
      </c>
      <c r="X93">
        <v>-2</v>
      </c>
      <c r="Y93">
        <v>24.341000000000001</v>
      </c>
      <c r="Z93">
        <v>28.1</v>
      </c>
      <c r="AA93">
        <f t="shared" si="24"/>
        <v>6839.8210000000008</v>
      </c>
      <c r="AB93" s="28">
        <f t="shared" si="25"/>
        <v>547.18568000000005</v>
      </c>
    </row>
    <row r="94" spans="1:28" x14ac:dyDescent="0.25">
      <c r="A94" s="1">
        <v>43393</v>
      </c>
      <c r="B94" s="16">
        <v>13514</v>
      </c>
      <c r="C94" s="7">
        <v>590.2702702702702</v>
      </c>
      <c r="D94" s="27">
        <f t="shared" si="16"/>
        <v>22.894597069597072</v>
      </c>
      <c r="E94" s="18">
        <f t="shared" si="17"/>
        <v>0.95015116360824015</v>
      </c>
      <c r="F94" s="18">
        <f t="shared" si="18"/>
        <v>5</v>
      </c>
      <c r="G94" s="16">
        <v>14153</v>
      </c>
      <c r="H94" s="7">
        <v>590.38095238095229</v>
      </c>
      <c r="I94" s="27">
        <f t="shared" si="26"/>
        <v>23.972656880141962</v>
      </c>
      <c r="J94" s="18">
        <f t="shared" si="14"/>
        <v>0.95319234913793105</v>
      </c>
      <c r="K94" s="18">
        <f t="shared" si="27"/>
        <v>1</v>
      </c>
      <c r="L94" s="16">
        <v>14683</v>
      </c>
      <c r="M94" s="7">
        <v>590.87378640776694</v>
      </c>
      <c r="N94" s="27">
        <f t="shared" si="19"/>
        <v>24.849638514623727</v>
      </c>
      <c r="O94" s="18">
        <f t="shared" si="15"/>
        <v>0.9848413709839694</v>
      </c>
      <c r="P94" s="18">
        <f t="shared" si="20"/>
        <v>6</v>
      </c>
      <c r="Q94" s="16">
        <v>13433</v>
      </c>
      <c r="R94">
        <v>590</v>
      </c>
      <c r="S94" s="27">
        <f t="shared" si="21"/>
        <v>22.767796610169491</v>
      </c>
      <c r="T94" s="16">
        <v>25.8</v>
      </c>
      <c r="U94" s="28">
        <f t="shared" si="22"/>
        <v>469.92732203389835</v>
      </c>
      <c r="V94" s="18">
        <f t="shared" si="23"/>
        <v>-1</v>
      </c>
      <c r="X94">
        <v>-1</v>
      </c>
      <c r="Y94">
        <v>24.084</v>
      </c>
      <c r="Z94">
        <v>27.23</v>
      </c>
      <c r="AA94">
        <f t="shared" si="24"/>
        <v>6558.0731999999998</v>
      </c>
      <c r="AB94" s="28">
        <f t="shared" si="25"/>
        <v>524.64585599999998</v>
      </c>
    </row>
    <row r="95" spans="1:28" x14ac:dyDescent="0.25">
      <c r="A95" s="1">
        <v>43394</v>
      </c>
      <c r="B95" s="16">
        <v>13855</v>
      </c>
      <c r="C95" s="7">
        <v>588.80208333333337</v>
      </c>
      <c r="D95" s="27">
        <f t="shared" si="16"/>
        <v>23.530827067669172</v>
      </c>
      <c r="E95" s="18">
        <f t="shared" si="17"/>
        <v>0.97412641496168173</v>
      </c>
      <c r="F95" s="18">
        <f t="shared" si="18"/>
        <v>6</v>
      </c>
      <c r="G95" s="16">
        <v>13911</v>
      </c>
      <c r="H95" s="7">
        <v>589.27884615384619</v>
      </c>
      <c r="I95" s="27">
        <f t="shared" si="26"/>
        <v>23.606820592314595</v>
      </c>
      <c r="J95" s="18">
        <f t="shared" si="14"/>
        <v>0.93689385775862066</v>
      </c>
      <c r="K95" s="18">
        <f t="shared" si="27"/>
        <v>2</v>
      </c>
      <c r="L95" s="16">
        <v>14262</v>
      </c>
      <c r="M95" s="7">
        <v>590.58252427184459</v>
      </c>
      <c r="N95" s="27">
        <f t="shared" si="19"/>
        <v>24.149038303468686</v>
      </c>
      <c r="O95" s="18">
        <f t="shared" si="15"/>
        <v>0.95660339392313365</v>
      </c>
      <c r="P95" s="18">
        <f t="shared" si="20"/>
        <v>7</v>
      </c>
      <c r="Q95" s="16">
        <v>14360</v>
      </c>
      <c r="R95">
        <v>590</v>
      </c>
      <c r="S95" s="27">
        <f t="shared" si="21"/>
        <v>24.338983050847457</v>
      </c>
      <c r="T95" s="16">
        <v>24</v>
      </c>
      <c r="U95" s="28">
        <f t="shared" si="22"/>
        <v>467.30847457627112</v>
      </c>
      <c r="V95" s="18">
        <f t="shared" si="23"/>
        <v>0</v>
      </c>
      <c r="X95">
        <v>0</v>
      </c>
      <c r="Y95">
        <v>24.872</v>
      </c>
      <c r="Z95">
        <v>27.07</v>
      </c>
      <c r="AA95">
        <f t="shared" si="24"/>
        <v>6732.8503999999994</v>
      </c>
      <c r="AB95" s="28">
        <f t="shared" si="25"/>
        <v>538.62803199999985</v>
      </c>
    </row>
    <row r="96" spans="1:28" x14ac:dyDescent="0.25">
      <c r="A96" s="1">
        <v>43395</v>
      </c>
      <c r="B96" s="16">
        <v>13603</v>
      </c>
      <c r="C96" s="7">
        <v>589.26315789473688</v>
      </c>
      <c r="D96" s="27">
        <f t="shared" si="16"/>
        <v>23.084762415148266</v>
      </c>
      <c r="E96" s="18">
        <f t="shared" si="17"/>
        <v>0.95640863390283348</v>
      </c>
      <c r="F96" s="18">
        <f t="shared" si="18"/>
        <v>7</v>
      </c>
      <c r="G96" s="16">
        <v>14713</v>
      </c>
      <c r="H96" s="7">
        <v>589.31034482758628</v>
      </c>
      <c r="I96" s="27">
        <f t="shared" si="26"/>
        <v>24.966471620830891</v>
      </c>
      <c r="J96" s="18">
        <f t="shared" si="14"/>
        <v>0.99090786637931039</v>
      </c>
      <c r="K96" s="18">
        <f t="shared" si="27"/>
        <v>3</v>
      </c>
      <c r="L96" s="16">
        <v>14253</v>
      </c>
      <c r="M96" s="7">
        <v>589.80295566502468</v>
      </c>
      <c r="N96" s="27">
        <f t="shared" si="19"/>
        <v>24.165697820095211</v>
      </c>
      <c r="O96" s="18">
        <f t="shared" si="15"/>
        <v>0.95599973170568109</v>
      </c>
      <c r="P96" s="18">
        <f t="shared" si="20"/>
        <v>8</v>
      </c>
      <c r="Q96" s="16">
        <v>13906</v>
      </c>
      <c r="R96">
        <v>590</v>
      </c>
      <c r="S96" s="27">
        <f t="shared" si="21"/>
        <v>23.569491525423729</v>
      </c>
      <c r="T96" s="16">
        <v>22.7</v>
      </c>
      <c r="U96" s="28">
        <f t="shared" si="22"/>
        <v>428.02196610169489</v>
      </c>
      <c r="V96" s="18">
        <f t="shared" si="23"/>
        <v>1</v>
      </c>
      <c r="X96">
        <v>1</v>
      </c>
      <c r="Y96">
        <v>24.033999999999999</v>
      </c>
      <c r="Z96">
        <v>27.93</v>
      </c>
      <c r="AA96">
        <f t="shared" si="24"/>
        <v>6712.6961999999994</v>
      </c>
      <c r="AB96" s="28">
        <f t="shared" si="25"/>
        <v>537.01569600000005</v>
      </c>
    </row>
    <row r="97" spans="1:28" x14ac:dyDescent="0.25">
      <c r="A97" s="1">
        <v>43396</v>
      </c>
      <c r="B97" s="16">
        <v>13608</v>
      </c>
      <c r="C97" s="7">
        <v>589.43005181347144</v>
      </c>
      <c r="D97" s="27">
        <f t="shared" si="16"/>
        <v>23.086708860759497</v>
      </c>
      <c r="E97" s="18">
        <f t="shared" si="17"/>
        <v>0.95676017717781059</v>
      </c>
      <c r="F97" s="18">
        <f t="shared" si="18"/>
        <v>8</v>
      </c>
      <c r="G97" s="16">
        <v>14660</v>
      </c>
      <c r="H97" s="7">
        <v>588.85714285714278</v>
      </c>
      <c r="I97" s="27">
        <f t="shared" si="26"/>
        <v>24.895681707908786</v>
      </c>
      <c r="J97" s="18">
        <f t="shared" si="14"/>
        <v>0.98733836206896552</v>
      </c>
      <c r="K97" s="18">
        <f t="shared" si="27"/>
        <v>4</v>
      </c>
      <c r="L97" s="16">
        <v>14637</v>
      </c>
      <c r="M97" s="7">
        <v>591.1650485436893</v>
      </c>
      <c r="N97" s="27">
        <f t="shared" si="19"/>
        <v>24.759582854327476</v>
      </c>
      <c r="O97" s="18">
        <f t="shared" si="15"/>
        <v>0.98175598631698979</v>
      </c>
      <c r="P97" s="18">
        <f t="shared" si="20"/>
        <v>9</v>
      </c>
      <c r="Q97" s="16">
        <v>13968</v>
      </c>
      <c r="R97">
        <v>590</v>
      </c>
      <c r="S97" s="27">
        <f t="shared" si="21"/>
        <v>23.674576271186442</v>
      </c>
      <c r="T97" s="16">
        <v>21.8</v>
      </c>
      <c r="U97" s="28">
        <f t="shared" si="22"/>
        <v>412.88461016949157</v>
      </c>
      <c r="V97" s="18">
        <f t="shared" si="23"/>
        <v>2</v>
      </c>
      <c r="X97">
        <v>2</v>
      </c>
      <c r="Y97">
        <v>24.009</v>
      </c>
      <c r="Z97">
        <v>28</v>
      </c>
      <c r="AA97">
        <f t="shared" si="24"/>
        <v>6722.5199999999995</v>
      </c>
      <c r="AB97" s="28">
        <f t="shared" si="25"/>
        <v>537.80160000000001</v>
      </c>
    </row>
    <row r="98" spans="1:28" x14ac:dyDescent="0.25">
      <c r="A98" s="1">
        <v>43397</v>
      </c>
      <c r="B98" s="16">
        <v>12978</v>
      </c>
      <c r="C98" s="7">
        <v>589.6236559139785</v>
      </c>
      <c r="D98" s="27">
        <f t="shared" si="16"/>
        <v>22.010650132214828</v>
      </c>
      <c r="E98" s="18">
        <f t="shared" si="17"/>
        <v>0.91246572453068975</v>
      </c>
      <c r="F98" s="18">
        <f t="shared" si="18"/>
        <v>9</v>
      </c>
      <c r="G98" s="16">
        <v>14123</v>
      </c>
      <c r="H98" s="7">
        <v>589.14691943127957</v>
      </c>
      <c r="I98" s="27">
        <f t="shared" si="26"/>
        <v>23.971949159359667</v>
      </c>
      <c r="J98" s="18">
        <f t="shared" si="14"/>
        <v>0.951171875</v>
      </c>
      <c r="K98" s="18">
        <f t="shared" si="27"/>
        <v>5</v>
      </c>
      <c r="L98" s="16">
        <v>14515</v>
      </c>
      <c r="M98" s="7">
        <v>589.75728155339812</v>
      </c>
      <c r="N98" s="27">
        <f t="shared" si="19"/>
        <v>24.611819902872661</v>
      </c>
      <c r="O98" s="18">
        <f t="shared" si="15"/>
        <v>0.97357300959152193</v>
      </c>
      <c r="P98" s="18">
        <f t="shared" si="20"/>
        <v>10</v>
      </c>
      <c r="Q98" s="16">
        <v>13853</v>
      </c>
      <c r="R98">
        <v>590</v>
      </c>
      <c r="S98" s="27">
        <f t="shared" si="21"/>
        <v>23.479661016949152</v>
      </c>
      <c r="T98" s="16">
        <v>24</v>
      </c>
      <c r="U98" s="28">
        <f t="shared" si="22"/>
        <v>450.80949152542371</v>
      </c>
      <c r="V98" s="18">
        <f t="shared" si="23"/>
        <v>3</v>
      </c>
      <c r="X98">
        <v>3</v>
      </c>
      <c r="Y98">
        <v>24.209</v>
      </c>
      <c r="Z98">
        <v>27.97</v>
      </c>
      <c r="AA98">
        <f t="shared" si="24"/>
        <v>6771.2572999999993</v>
      </c>
      <c r="AB98" s="28">
        <f t="shared" si="25"/>
        <v>541.70058399999994</v>
      </c>
    </row>
    <row r="99" spans="1:28" x14ac:dyDescent="0.25">
      <c r="A99" s="1">
        <v>43398</v>
      </c>
      <c r="B99" s="16">
        <v>12825</v>
      </c>
      <c r="C99" s="7">
        <v>589.22222222222217</v>
      </c>
      <c r="D99" s="27">
        <f t="shared" si="16"/>
        <v>21.7659815198944</v>
      </c>
      <c r="E99" s="18">
        <f t="shared" si="17"/>
        <v>0.90170850031638894</v>
      </c>
      <c r="F99" s="18">
        <f t="shared" si="18"/>
        <v>10</v>
      </c>
      <c r="G99" s="16">
        <v>14308</v>
      </c>
      <c r="H99" s="7">
        <v>589.46859903381653</v>
      </c>
      <c r="I99" s="27">
        <f t="shared" si="26"/>
        <v>24.272709391902961</v>
      </c>
      <c r="J99" s="18">
        <f t="shared" si="14"/>
        <v>0.96363146551724133</v>
      </c>
      <c r="K99" s="18">
        <f t="shared" si="27"/>
        <v>6</v>
      </c>
      <c r="L99" s="16">
        <v>14063</v>
      </c>
      <c r="M99" s="7">
        <v>589.00990099009903</v>
      </c>
      <c r="N99" s="27">
        <f t="shared" si="19"/>
        <v>23.875659774752059</v>
      </c>
      <c r="O99" s="18">
        <f t="shared" si="15"/>
        <v>0.94325575155946073</v>
      </c>
      <c r="P99" s="18">
        <f t="shared" si="20"/>
        <v>11</v>
      </c>
      <c r="Q99" s="16">
        <v>13855</v>
      </c>
      <c r="R99">
        <v>590</v>
      </c>
      <c r="S99" s="27">
        <f t="shared" si="21"/>
        <v>23.483050847457626</v>
      </c>
      <c r="T99" s="16">
        <v>26.1</v>
      </c>
      <c r="U99" s="28">
        <f t="shared" si="22"/>
        <v>490.32610169491528</v>
      </c>
      <c r="V99" s="18">
        <f t="shared" si="23"/>
        <v>4</v>
      </c>
      <c r="X99">
        <v>4</v>
      </c>
      <c r="Y99">
        <v>24.114999999999998</v>
      </c>
      <c r="Z99">
        <v>28.93</v>
      </c>
      <c r="AA99">
        <f t="shared" si="24"/>
        <v>6976.4694999999992</v>
      </c>
      <c r="AB99" s="28">
        <f t="shared" si="25"/>
        <v>558.11755999999991</v>
      </c>
    </row>
    <row r="100" spans="1:28" x14ac:dyDescent="0.25">
      <c r="A100" s="1">
        <v>43399</v>
      </c>
      <c r="B100" s="16">
        <v>12705</v>
      </c>
      <c r="C100" s="7">
        <v>590.77777777777783</v>
      </c>
      <c r="D100" s="27">
        <f t="shared" si="16"/>
        <v>21.50554824148956</v>
      </c>
      <c r="E100" s="18">
        <f t="shared" si="17"/>
        <v>0.89327146171693739</v>
      </c>
      <c r="F100" s="18">
        <f t="shared" si="18"/>
        <v>11</v>
      </c>
      <c r="G100" s="16">
        <v>14628</v>
      </c>
      <c r="H100" s="7">
        <v>589.28909952606648</v>
      </c>
      <c r="I100" s="27">
        <f t="shared" si="26"/>
        <v>24.823130127070929</v>
      </c>
      <c r="J100" s="18">
        <f t="shared" si="14"/>
        <v>0.98518318965517238</v>
      </c>
      <c r="K100" s="18">
        <f t="shared" si="27"/>
        <v>7</v>
      </c>
      <c r="L100" s="16">
        <v>14696</v>
      </c>
      <c r="M100" s="7">
        <v>590.67632850241557</v>
      </c>
      <c r="N100" s="27">
        <f t="shared" si="19"/>
        <v>24.879954199721922</v>
      </c>
      <c r="O100" s="18">
        <f t="shared" si="15"/>
        <v>0.98571332752028973</v>
      </c>
      <c r="P100" s="18">
        <f t="shared" si="20"/>
        <v>12</v>
      </c>
      <c r="Q100" s="16">
        <v>13450</v>
      </c>
      <c r="R100">
        <v>590</v>
      </c>
      <c r="S100" s="27">
        <f t="shared" si="21"/>
        <v>22.796610169491526</v>
      </c>
      <c r="T100" s="16">
        <v>27.5</v>
      </c>
      <c r="U100" s="28">
        <f t="shared" si="22"/>
        <v>501.52542372881351</v>
      </c>
      <c r="V100" s="18">
        <f t="shared" si="23"/>
        <v>5</v>
      </c>
      <c r="X100">
        <v>5</v>
      </c>
      <c r="Y100">
        <v>23.975999999999999</v>
      </c>
      <c r="Z100">
        <v>30.87</v>
      </c>
      <c r="AA100">
        <f t="shared" si="24"/>
        <v>7401.3912</v>
      </c>
      <c r="AB100" s="28">
        <f t="shared" si="25"/>
        <v>592.11129599999992</v>
      </c>
    </row>
    <row r="101" spans="1:28" x14ac:dyDescent="0.25">
      <c r="A101" s="1">
        <v>43400</v>
      </c>
      <c r="B101" s="16">
        <v>13281</v>
      </c>
      <c r="C101" s="7">
        <v>590.71823204419888</v>
      </c>
      <c r="D101" s="27">
        <f t="shared" si="16"/>
        <v>22.482800224466892</v>
      </c>
      <c r="E101" s="18">
        <f t="shared" si="17"/>
        <v>0.93376924699430497</v>
      </c>
      <c r="F101" s="18">
        <f t="shared" si="18"/>
        <v>12</v>
      </c>
      <c r="G101" s="16">
        <v>14498</v>
      </c>
      <c r="H101" s="7">
        <v>590.04807692307691</v>
      </c>
      <c r="I101" s="27">
        <f t="shared" si="26"/>
        <v>24.570879165648172</v>
      </c>
      <c r="J101" s="18">
        <f t="shared" si="14"/>
        <v>0.9764278017241379</v>
      </c>
      <c r="K101" s="18">
        <f t="shared" si="27"/>
        <v>8</v>
      </c>
      <c r="L101" s="16">
        <v>13895</v>
      </c>
      <c r="M101" s="7">
        <v>591.06598984771574</v>
      </c>
      <c r="N101" s="27">
        <f t="shared" si="19"/>
        <v>23.5083734111989</v>
      </c>
      <c r="O101" s="18">
        <f t="shared" si="15"/>
        <v>0.93198739016701326</v>
      </c>
      <c r="P101" s="18">
        <f t="shared" si="20"/>
        <v>13</v>
      </c>
      <c r="Q101" s="16">
        <v>13838</v>
      </c>
      <c r="R101">
        <v>590</v>
      </c>
      <c r="S101" s="27">
        <f t="shared" si="21"/>
        <v>23.454237288135594</v>
      </c>
      <c r="T101" s="16"/>
      <c r="U101" s="28">
        <f t="shared" si="22"/>
        <v>0</v>
      </c>
      <c r="V101" s="18">
        <f t="shared" si="23"/>
        <v>6</v>
      </c>
      <c r="X101">
        <v>6</v>
      </c>
      <c r="Y101">
        <v>24.218</v>
      </c>
      <c r="Z101">
        <v>33.270000000000003</v>
      </c>
      <c r="AA101">
        <f t="shared" si="24"/>
        <v>8057.3286000000007</v>
      </c>
      <c r="AB101" s="28">
        <f t="shared" si="25"/>
        <v>644.58628800000008</v>
      </c>
    </row>
    <row r="102" spans="1:28" x14ac:dyDescent="0.25">
      <c r="A102" s="1">
        <v>43401</v>
      </c>
      <c r="B102" s="16">
        <v>13219</v>
      </c>
      <c r="C102" s="7">
        <v>591.20879120879124</v>
      </c>
      <c r="D102" s="27">
        <f t="shared" si="16"/>
        <v>22.359275092936802</v>
      </c>
      <c r="E102" s="18">
        <f t="shared" si="17"/>
        <v>0.92941011038458832</v>
      </c>
      <c r="F102" s="18">
        <f t="shared" si="18"/>
        <v>13</v>
      </c>
      <c r="G102" s="16">
        <v>14559</v>
      </c>
      <c r="H102" s="7">
        <v>589.61904761904759</v>
      </c>
      <c r="I102" s="27">
        <f t="shared" si="26"/>
        <v>24.692214504926508</v>
      </c>
      <c r="J102" s="18">
        <f t="shared" si="14"/>
        <v>0.98053609913793105</v>
      </c>
      <c r="K102" s="18">
        <f t="shared" si="27"/>
        <v>9</v>
      </c>
      <c r="L102" s="16">
        <v>13686</v>
      </c>
      <c r="M102" s="7">
        <v>589.79381443298973</v>
      </c>
      <c r="N102" s="27">
        <f t="shared" si="19"/>
        <v>23.204719454640795</v>
      </c>
      <c r="O102" s="18">
        <f t="shared" si="15"/>
        <v>0.91796901200617076</v>
      </c>
      <c r="P102" s="18">
        <f t="shared" si="20"/>
        <v>14</v>
      </c>
      <c r="Q102" s="16">
        <v>13521</v>
      </c>
      <c r="R102">
        <v>590</v>
      </c>
      <c r="S102" s="27">
        <f t="shared" si="21"/>
        <v>22.916949152542372</v>
      </c>
      <c r="T102" s="16"/>
      <c r="U102" s="28">
        <f t="shared" si="22"/>
        <v>0</v>
      </c>
      <c r="V102" s="18">
        <f t="shared" si="23"/>
        <v>7</v>
      </c>
      <c r="X102">
        <v>7</v>
      </c>
      <c r="Y102">
        <v>24.018999999999998</v>
      </c>
      <c r="Z102">
        <v>33.1</v>
      </c>
      <c r="AA102">
        <f t="shared" si="24"/>
        <v>7950.2890000000007</v>
      </c>
      <c r="AB102" s="28">
        <f t="shared" si="25"/>
        <v>636.02312000000006</v>
      </c>
    </row>
    <row r="103" spans="1:28" x14ac:dyDescent="0.25">
      <c r="A103" s="1">
        <v>43402</v>
      </c>
      <c r="B103" s="16">
        <v>13485</v>
      </c>
      <c r="C103" s="7">
        <v>590.70652173913049</v>
      </c>
      <c r="D103" s="27">
        <f t="shared" si="16"/>
        <v>22.828595086944517</v>
      </c>
      <c r="E103" s="18">
        <f t="shared" si="17"/>
        <v>0.94811221261337275</v>
      </c>
      <c r="F103" s="18">
        <f t="shared" si="18"/>
        <v>14</v>
      </c>
      <c r="G103" s="16">
        <v>14444</v>
      </c>
      <c r="H103" s="7">
        <v>591.2735849056603</v>
      </c>
      <c r="I103" s="27">
        <f t="shared" si="26"/>
        <v>24.428623853211011</v>
      </c>
      <c r="J103" s="18">
        <f t="shared" si="14"/>
        <v>0.9727909482758621</v>
      </c>
      <c r="K103" s="18">
        <f t="shared" si="27"/>
        <v>10</v>
      </c>
      <c r="L103" s="16">
        <v>13502</v>
      </c>
      <c r="M103" s="7">
        <v>591.28205128205127</v>
      </c>
      <c r="N103" s="27">
        <f t="shared" si="19"/>
        <v>22.835125758889852</v>
      </c>
      <c r="O103" s="18">
        <f t="shared" si="15"/>
        <v>0.90562747333825211</v>
      </c>
      <c r="P103" s="18">
        <f t="shared" si="20"/>
        <v>15</v>
      </c>
      <c r="Q103" s="16">
        <v>13553</v>
      </c>
      <c r="R103">
        <v>590</v>
      </c>
      <c r="S103" s="27">
        <f t="shared" si="21"/>
        <v>22.971186440677965</v>
      </c>
      <c r="T103" s="16">
        <v>24.3</v>
      </c>
      <c r="U103" s="28">
        <f t="shared" si="22"/>
        <v>446.55986440677958</v>
      </c>
      <c r="V103" s="18">
        <f t="shared" si="23"/>
        <v>8</v>
      </c>
      <c r="X103">
        <v>8</v>
      </c>
      <c r="Y103">
        <v>23.940999999999999</v>
      </c>
      <c r="Z103">
        <v>31.33</v>
      </c>
      <c r="AA103">
        <f t="shared" si="24"/>
        <v>7500.7152999999998</v>
      </c>
      <c r="AB103" s="28">
        <f t="shared" si="25"/>
        <v>600.05722399999991</v>
      </c>
    </row>
    <row r="104" spans="1:28" x14ac:dyDescent="0.25">
      <c r="A104" s="1">
        <v>43403</v>
      </c>
      <c r="B104" s="16">
        <v>13307</v>
      </c>
      <c r="C104" s="7">
        <v>589.45652173913038</v>
      </c>
      <c r="D104" s="27">
        <f t="shared" si="16"/>
        <v>22.575032269961277</v>
      </c>
      <c r="E104" s="18">
        <f t="shared" si="17"/>
        <v>0.93559727202418619</v>
      </c>
      <c r="F104" s="18">
        <f t="shared" si="18"/>
        <v>15</v>
      </c>
      <c r="G104" s="16">
        <v>14379</v>
      </c>
      <c r="H104" s="7">
        <v>588.85167464114841</v>
      </c>
      <c r="I104" s="27">
        <f t="shared" si="26"/>
        <v>24.418712927602176</v>
      </c>
      <c r="J104" s="18">
        <f t="shared" si="14"/>
        <v>0.96841325431034486</v>
      </c>
      <c r="K104" s="18">
        <f t="shared" si="27"/>
        <v>11</v>
      </c>
      <c r="L104" s="16">
        <v>14086</v>
      </c>
      <c r="M104" s="7">
        <v>588.57142857142856</v>
      </c>
      <c r="N104" s="27">
        <f t="shared" si="19"/>
        <v>23.93252427184466</v>
      </c>
      <c r="O104" s="18">
        <f t="shared" si="15"/>
        <v>0.94479844389295053</v>
      </c>
      <c r="P104" s="18">
        <f t="shared" si="20"/>
        <v>16</v>
      </c>
      <c r="Q104" s="16">
        <v>13651</v>
      </c>
      <c r="R104">
        <v>590</v>
      </c>
      <c r="S104" s="27">
        <f t="shared" si="21"/>
        <v>23.13728813559322</v>
      </c>
      <c r="T104" s="16">
        <v>23</v>
      </c>
      <c r="U104" s="28">
        <f t="shared" si="22"/>
        <v>425.72610169491526</v>
      </c>
      <c r="V104" s="18">
        <f t="shared" si="23"/>
        <v>9</v>
      </c>
      <c r="X104">
        <v>9</v>
      </c>
      <c r="Y104">
        <v>23.821000000000002</v>
      </c>
      <c r="Z104">
        <v>29.87</v>
      </c>
      <c r="AA104">
        <f t="shared" si="24"/>
        <v>7115.3326999999999</v>
      </c>
      <c r="AB104" s="28">
        <f t="shared" si="25"/>
        <v>569.22661600000004</v>
      </c>
    </row>
    <row r="105" spans="1:28" x14ac:dyDescent="0.25">
      <c r="A105" s="1">
        <v>43404</v>
      </c>
      <c r="B105" s="16">
        <v>13265</v>
      </c>
      <c r="C105" s="7">
        <v>591.14130434782612</v>
      </c>
      <c r="D105" s="27">
        <f t="shared" si="16"/>
        <v>22.439643283993746</v>
      </c>
      <c r="E105" s="18">
        <f t="shared" si="17"/>
        <v>0.93264430851437807</v>
      </c>
      <c r="F105" s="18">
        <f t="shared" si="18"/>
        <v>16</v>
      </c>
      <c r="G105" s="16">
        <v>13672</v>
      </c>
      <c r="H105" s="7">
        <v>589.71153846153845</v>
      </c>
      <c r="I105" s="27">
        <f t="shared" si="26"/>
        <v>23.184216533507257</v>
      </c>
      <c r="J105" s="18">
        <f t="shared" si="14"/>
        <v>0.92079741379310343</v>
      </c>
      <c r="K105" s="18">
        <f t="shared" si="27"/>
        <v>12</v>
      </c>
      <c r="L105" s="16">
        <v>14498</v>
      </c>
      <c r="M105" s="7">
        <v>589.44444444444446</v>
      </c>
      <c r="N105" s="27">
        <f t="shared" si="19"/>
        <v>24.596041470311025</v>
      </c>
      <c r="O105" s="18">
        <f t="shared" si="15"/>
        <v>0.97243275873633372</v>
      </c>
      <c r="P105" s="18">
        <f t="shared" si="20"/>
        <v>17</v>
      </c>
      <c r="Q105" s="16">
        <v>13167</v>
      </c>
      <c r="R105">
        <v>590</v>
      </c>
      <c r="S105" s="27">
        <f t="shared" si="21"/>
        <v>22.316949152542374</v>
      </c>
      <c r="T105" s="16">
        <v>23.9</v>
      </c>
      <c r="U105" s="28">
        <f t="shared" si="22"/>
        <v>426.7000677966102</v>
      </c>
      <c r="V105" s="18">
        <f t="shared" si="23"/>
        <v>10</v>
      </c>
      <c r="X105">
        <v>10</v>
      </c>
      <c r="Y105">
        <v>23.602</v>
      </c>
      <c r="Z105">
        <v>29.07</v>
      </c>
      <c r="AA105">
        <f t="shared" si="24"/>
        <v>6861.1013999999996</v>
      </c>
      <c r="AB105" s="28">
        <f t="shared" si="25"/>
        <v>548.88811199999998</v>
      </c>
    </row>
    <row r="106" spans="1:28" x14ac:dyDescent="0.25">
      <c r="A106" s="1">
        <v>43405</v>
      </c>
      <c r="B106" s="16">
        <v>13441</v>
      </c>
      <c r="C106" s="7">
        <v>589.6858638743455</v>
      </c>
      <c r="D106" s="27">
        <f t="shared" si="16"/>
        <v>22.79349196484063</v>
      </c>
      <c r="E106" s="18">
        <f t="shared" si="17"/>
        <v>0.94501863179357382</v>
      </c>
      <c r="F106" s="18">
        <f t="shared" si="18"/>
        <v>17</v>
      </c>
      <c r="G106" s="16">
        <v>13557</v>
      </c>
      <c r="H106" s="7">
        <v>590.8542713567839</v>
      </c>
      <c r="I106" s="27">
        <f t="shared" si="26"/>
        <v>22.944744004082327</v>
      </c>
      <c r="J106" s="18">
        <f t="shared" si="14"/>
        <v>0.91305226293103448</v>
      </c>
      <c r="K106" s="18">
        <f t="shared" si="27"/>
        <v>13</v>
      </c>
      <c r="L106" s="16">
        <v>13540</v>
      </c>
      <c r="M106" s="7">
        <v>590.73684210526324</v>
      </c>
      <c r="N106" s="27">
        <f t="shared" si="19"/>
        <v>22.920527441197432</v>
      </c>
      <c r="O106" s="18">
        <f t="shared" si="15"/>
        <v>0.90817626936749618</v>
      </c>
      <c r="P106" s="18">
        <f t="shared" si="20"/>
        <v>18</v>
      </c>
      <c r="Q106" s="16">
        <v>12949</v>
      </c>
      <c r="R106">
        <v>590</v>
      </c>
      <c r="S106" s="27">
        <f t="shared" si="21"/>
        <v>21.947457627118645</v>
      </c>
      <c r="T106" s="16">
        <v>26</v>
      </c>
      <c r="U106" s="28">
        <f t="shared" si="22"/>
        <v>456.50711864406776</v>
      </c>
      <c r="V106" s="18">
        <f t="shared" si="23"/>
        <v>11</v>
      </c>
      <c r="X106">
        <v>11</v>
      </c>
      <c r="Y106">
        <v>23.266999999999999</v>
      </c>
      <c r="Z106">
        <v>30.4</v>
      </c>
      <c r="AA106">
        <f t="shared" si="24"/>
        <v>7073.1679999999997</v>
      </c>
      <c r="AB106" s="28">
        <f t="shared" si="25"/>
        <v>565.85343999999998</v>
      </c>
    </row>
    <row r="107" spans="1:28" x14ac:dyDescent="0.25">
      <c r="A107" s="1">
        <v>43406</v>
      </c>
      <c r="B107" s="16">
        <v>13486</v>
      </c>
      <c r="C107" s="7">
        <v>590.10582010582016</v>
      </c>
      <c r="D107" s="27">
        <f t="shared" si="16"/>
        <v>22.853528198690935</v>
      </c>
      <c r="E107" s="18">
        <f t="shared" si="17"/>
        <v>0.94818252126836811</v>
      </c>
      <c r="F107" s="18">
        <f t="shared" si="18"/>
        <v>18</v>
      </c>
      <c r="G107" s="16">
        <v>13997</v>
      </c>
      <c r="H107" s="7">
        <v>591.3065326633166</v>
      </c>
      <c r="I107" s="27">
        <f t="shared" si="26"/>
        <v>23.671309594629047</v>
      </c>
      <c r="J107" s="18">
        <f t="shared" si="14"/>
        <v>0.94268588362068961</v>
      </c>
      <c r="K107" s="18">
        <f t="shared" si="27"/>
        <v>14</v>
      </c>
      <c r="L107" s="16">
        <v>13205</v>
      </c>
      <c r="M107" s="7">
        <v>589.308510638298</v>
      </c>
      <c r="N107" s="27">
        <f t="shared" si="19"/>
        <v>22.407618016066426</v>
      </c>
      <c r="O107" s="18">
        <f t="shared" si="15"/>
        <v>0.88570662016231805</v>
      </c>
      <c r="P107" s="18">
        <f t="shared" si="20"/>
        <v>19</v>
      </c>
      <c r="Q107" s="16">
        <v>13347</v>
      </c>
      <c r="R107">
        <v>590</v>
      </c>
      <c r="S107" s="27">
        <f t="shared" si="21"/>
        <v>22.622033898305084</v>
      </c>
      <c r="T107" s="16">
        <v>26.4</v>
      </c>
      <c r="U107" s="28">
        <f t="shared" si="22"/>
        <v>477.77735593220336</v>
      </c>
      <c r="V107" s="18">
        <f t="shared" si="23"/>
        <v>12</v>
      </c>
      <c r="X107">
        <v>12</v>
      </c>
      <c r="Y107">
        <v>23.515999999999998</v>
      </c>
      <c r="Z107">
        <v>30.4</v>
      </c>
      <c r="AA107">
        <f t="shared" si="24"/>
        <v>7148.8639999999987</v>
      </c>
      <c r="AB107" s="28">
        <f t="shared" si="25"/>
        <v>571.90911999999992</v>
      </c>
    </row>
    <row r="108" spans="1:28" x14ac:dyDescent="0.25">
      <c r="A108" s="1">
        <v>43407</v>
      </c>
      <c r="B108" s="16">
        <v>13500</v>
      </c>
      <c r="C108" s="7">
        <v>590.37837837837833</v>
      </c>
      <c r="D108" s="27">
        <f t="shared" si="16"/>
        <v>22.866691082219376</v>
      </c>
      <c r="E108" s="18">
        <f t="shared" si="17"/>
        <v>0.94916684243830418</v>
      </c>
      <c r="F108" s="18">
        <f t="shared" si="18"/>
        <v>19</v>
      </c>
      <c r="G108" s="16">
        <v>13950</v>
      </c>
      <c r="H108" s="7">
        <v>590.8542713567839</v>
      </c>
      <c r="I108" s="27">
        <f t="shared" si="26"/>
        <v>23.609882633100867</v>
      </c>
      <c r="J108" s="18">
        <f t="shared" si="14"/>
        <v>0.93952047413793105</v>
      </c>
      <c r="K108" s="18">
        <f t="shared" si="27"/>
        <v>15</v>
      </c>
      <c r="L108" s="16">
        <v>14151</v>
      </c>
      <c r="M108" s="7">
        <v>589.94871794871801</v>
      </c>
      <c r="N108" s="27">
        <f t="shared" si="19"/>
        <v>23.986830667593878</v>
      </c>
      <c r="O108" s="18">
        <f t="shared" si="15"/>
        <v>0.94915822657455229</v>
      </c>
      <c r="P108" s="18">
        <f t="shared" si="20"/>
        <v>20</v>
      </c>
      <c r="Q108" s="16">
        <v>13325</v>
      </c>
      <c r="R108">
        <v>590</v>
      </c>
      <c r="S108" s="27">
        <f t="shared" si="21"/>
        <v>22.584745762711865</v>
      </c>
      <c r="T108" s="16">
        <v>22.5</v>
      </c>
      <c r="U108" s="28">
        <f t="shared" si="22"/>
        <v>406.52542372881351</v>
      </c>
      <c r="V108" s="18">
        <f t="shared" si="23"/>
        <v>13</v>
      </c>
      <c r="X108">
        <v>13</v>
      </c>
      <c r="Y108">
        <v>22.937000000000001</v>
      </c>
      <c r="Z108">
        <v>30.7</v>
      </c>
      <c r="AA108">
        <f t="shared" si="24"/>
        <v>7041.6589999999997</v>
      </c>
      <c r="AB108" s="28">
        <f t="shared" si="25"/>
        <v>563.33271999999999</v>
      </c>
    </row>
    <row r="109" spans="1:28" x14ac:dyDescent="0.25">
      <c r="A109" s="1">
        <v>43408</v>
      </c>
      <c r="B109" s="16">
        <v>13270</v>
      </c>
      <c r="C109" s="7">
        <v>590.54945054945051</v>
      </c>
      <c r="D109" s="27">
        <f t="shared" si="16"/>
        <v>22.470599181243024</v>
      </c>
      <c r="E109" s="18">
        <f t="shared" si="17"/>
        <v>0.93299585178935529</v>
      </c>
      <c r="F109" s="18">
        <f t="shared" si="18"/>
        <v>20</v>
      </c>
      <c r="G109" s="16">
        <v>14538</v>
      </c>
      <c r="H109" s="7">
        <v>589.60591133004937</v>
      </c>
      <c r="I109" s="27">
        <f t="shared" si="26"/>
        <v>24.657147631381065</v>
      </c>
      <c r="J109" s="18">
        <f t="shared" si="14"/>
        <v>0.97912176724137934</v>
      </c>
      <c r="K109" s="18">
        <f t="shared" si="27"/>
        <v>16</v>
      </c>
      <c r="L109" s="16">
        <v>14118</v>
      </c>
      <c r="M109" s="7">
        <v>589.33333333333337</v>
      </c>
      <c r="N109" s="27">
        <f t="shared" si="19"/>
        <v>23.955882352941174</v>
      </c>
      <c r="O109" s="18">
        <f t="shared" si="15"/>
        <v>0.9469447984438929</v>
      </c>
      <c r="P109" s="18">
        <f t="shared" si="20"/>
        <v>21</v>
      </c>
      <c r="Q109" s="16">
        <v>12960</v>
      </c>
      <c r="R109">
        <v>590</v>
      </c>
      <c r="S109" s="27">
        <f t="shared" si="21"/>
        <v>21.966101694915253</v>
      </c>
      <c r="T109" s="16">
        <v>20.6</v>
      </c>
      <c r="U109" s="28">
        <f t="shared" si="22"/>
        <v>362.00135593220335</v>
      </c>
      <c r="V109" s="18">
        <f t="shared" si="23"/>
        <v>14</v>
      </c>
      <c r="X109">
        <v>14</v>
      </c>
      <c r="Y109">
        <v>23.234999999999999</v>
      </c>
      <c r="Z109">
        <v>29.57</v>
      </c>
      <c r="AA109">
        <f t="shared" si="24"/>
        <v>6870.5895</v>
      </c>
      <c r="AB109" s="28">
        <f t="shared" si="25"/>
        <v>549.64715999999999</v>
      </c>
    </row>
    <row r="110" spans="1:28" x14ac:dyDescent="0.25">
      <c r="A110" s="1">
        <v>43409</v>
      </c>
      <c r="B110" s="16">
        <v>13363</v>
      </c>
      <c r="C110" s="7">
        <v>588.7027027027026</v>
      </c>
      <c r="D110" s="27">
        <f t="shared" si="16"/>
        <v>22.69906344688275</v>
      </c>
      <c r="E110" s="18">
        <f t="shared" si="17"/>
        <v>0.93953455670393027</v>
      </c>
      <c r="F110" s="18">
        <f t="shared" si="18"/>
        <v>21</v>
      </c>
      <c r="G110" s="16">
        <v>14233</v>
      </c>
      <c r="H110" s="7">
        <v>589.27184466019423</v>
      </c>
      <c r="I110" s="27">
        <f t="shared" si="26"/>
        <v>24.153538182716861</v>
      </c>
      <c r="J110" s="18">
        <f t="shared" si="14"/>
        <v>0.95858028017241381</v>
      </c>
      <c r="K110" s="18">
        <f t="shared" si="27"/>
        <v>17</v>
      </c>
      <c r="L110" s="16">
        <v>14102</v>
      </c>
      <c r="M110" s="7">
        <v>591.25</v>
      </c>
      <c r="N110" s="27">
        <f t="shared" si="19"/>
        <v>23.851162790697675</v>
      </c>
      <c r="O110" s="18">
        <f t="shared" si="15"/>
        <v>0.94587162116842172</v>
      </c>
      <c r="P110" s="18">
        <f t="shared" si="20"/>
        <v>22</v>
      </c>
      <c r="Q110" s="16">
        <v>13163</v>
      </c>
      <c r="R110">
        <v>590</v>
      </c>
      <c r="S110" s="27">
        <f t="shared" si="21"/>
        <v>22.310169491525425</v>
      </c>
      <c r="T110" s="16">
        <v>19.8</v>
      </c>
      <c r="U110" s="28">
        <f t="shared" si="22"/>
        <v>353.39308474576274</v>
      </c>
      <c r="V110" s="18">
        <f t="shared" si="23"/>
        <v>15</v>
      </c>
      <c r="X110">
        <v>15</v>
      </c>
      <c r="Y110">
        <v>23.007000000000001</v>
      </c>
      <c r="Z110">
        <v>29.17</v>
      </c>
      <c r="AA110">
        <f t="shared" si="24"/>
        <v>6711.1419000000014</v>
      </c>
      <c r="AB110" s="28">
        <f t="shared" si="25"/>
        <v>536.8913520000001</v>
      </c>
    </row>
    <row r="111" spans="1:28" x14ac:dyDescent="0.25">
      <c r="A111" s="1">
        <v>43410</v>
      </c>
      <c r="B111" s="16">
        <v>13174</v>
      </c>
      <c r="C111" s="7">
        <v>590</v>
      </c>
      <c r="D111" s="27">
        <f t="shared" si="16"/>
        <v>22.328813559322032</v>
      </c>
      <c r="E111" s="18">
        <f t="shared" si="17"/>
        <v>0.92624622090979403</v>
      </c>
      <c r="F111" s="18">
        <f t="shared" si="18"/>
        <v>22</v>
      </c>
      <c r="G111" s="16">
        <v>14223</v>
      </c>
      <c r="H111" s="7">
        <v>590.24509803921558</v>
      </c>
      <c r="I111" s="27">
        <f t="shared" si="26"/>
        <v>24.096769371314679</v>
      </c>
      <c r="J111" s="18">
        <f t="shared" si="14"/>
        <v>0.95790678879310343</v>
      </c>
      <c r="K111" s="18">
        <f t="shared" si="27"/>
        <v>18</v>
      </c>
      <c r="L111" s="16">
        <v>13705</v>
      </c>
      <c r="M111" s="7">
        <v>590.31250000000011</v>
      </c>
      <c r="N111" s="27">
        <f t="shared" si="19"/>
        <v>23.216516675489672</v>
      </c>
      <c r="O111" s="18">
        <f t="shared" si="15"/>
        <v>0.91924341002079279</v>
      </c>
      <c r="P111" s="18">
        <f t="shared" si="20"/>
        <v>23</v>
      </c>
      <c r="Q111" s="16">
        <v>12845</v>
      </c>
      <c r="R111">
        <v>590</v>
      </c>
      <c r="S111" s="27">
        <f t="shared" si="21"/>
        <v>21.771186440677965</v>
      </c>
      <c r="T111" s="16">
        <v>21.2</v>
      </c>
      <c r="U111" s="28">
        <f t="shared" si="22"/>
        <v>369.23932203389825</v>
      </c>
      <c r="V111" s="18">
        <f t="shared" si="23"/>
        <v>16</v>
      </c>
      <c r="X111">
        <v>16</v>
      </c>
      <c r="Y111">
        <v>23.675999999999998</v>
      </c>
      <c r="Z111">
        <v>28.53</v>
      </c>
      <c r="AA111">
        <f t="shared" si="24"/>
        <v>6754.7627999999995</v>
      </c>
      <c r="AB111" s="28">
        <f t="shared" si="25"/>
        <v>540.38102400000002</v>
      </c>
    </row>
    <row r="112" spans="1:28" x14ac:dyDescent="0.25">
      <c r="A112" s="1">
        <v>43411</v>
      </c>
      <c r="B112" s="16">
        <v>13336</v>
      </c>
      <c r="C112" s="7">
        <v>589.78609625668446</v>
      </c>
      <c r="D112" s="27">
        <f t="shared" si="16"/>
        <v>22.611587632604952</v>
      </c>
      <c r="E112" s="18">
        <f t="shared" si="17"/>
        <v>0.93763622301905369</v>
      </c>
      <c r="F112" s="18">
        <f t="shared" si="18"/>
        <v>23</v>
      </c>
      <c r="G112" s="16">
        <v>14274</v>
      </c>
      <c r="H112" s="7">
        <v>588.93203883495141</v>
      </c>
      <c r="I112" s="27">
        <f t="shared" si="26"/>
        <v>24.237091988130565</v>
      </c>
      <c r="J112" s="18">
        <f t="shared" si="14"/>
        <v>0.96134159482758619</v>
      </c>
      <c r="K112" s="18">
        <f t="shared" si="27"/>
        <v>19</v>
      </c>
      <c r="L112" s="16">
        <v>14042</v>
      </c>
      <c r="M112" s="7">
        <v>590.05050505050508</v>
      </c>
      <c r="N112" s="27">
        <f t="shared" si="19"/>
        <v>23.797962852007188</v>
      </c>
      <c r="O112" s="18">
        <f t="shared" si="15"/>
        <v>0.94184720638540476</v>
      </c>
      <c r="P112" s="18">
        <f t="shared" si="20"/>
        <v>24</v>
      </c>
      <c r="Q112" s="16">
        <v>12928</v>
      </c>
      <c r="R112">
        <v>590</v>
      </c>
      <c r="S112" s="27">
        <f t="shared" si="21"/>
        <v>21.91186440677966</v>
      </c>
      <c r="T112" s="16">
        <v>21.9</v>
      </c>
      <c r="U112" s="28">
        <f t="shared" si="22"/>
        <v>383.89586440677965</v>
      </c>
      <c r="V112" s="18">
        <f t="shared" si="23"/>
        <v>17</v>
      </c>
      <c r="X112">
        <v>17</v>
      </c>
      <c r="Y112">
        <v>23.847999999999999</v>
      </c>
      <c r="Z112">
        <v>27.73</v>
      </c>
      <c r="AA112">
        <f t="shared" si="24"/>
        <v>6613.0504000000001</v>
      </c>
      <c r="AB112" s="28">
        <f t="shared" si="25"/>
        <v>529.04403200000002</v>
      </c>
    </row>
    <row r="113" spans="1:28" x14ac:dyDescent="0.25">
      <c r="A113" s="1">
        <v>43412</v>
      </c>
      <c r="B113" s="16">
        <v>12834</v>
      </c>
      <c r="C113" s="7">
        <v>589.38547486033519</v>
      </c>
      <c r="D113" s="27">
        <f t="shared" si="16"/>
        <v>21.775222748815168</v>
      </c>
      <c r="E113" s="18">
        <f t="shared" si="17"/>
        <v>0.9023412782113478</v>
      </c>
      <c r="F113" s="18">
        <f t="shared" si="18"/>
        <v>24</v>
      </c>
      <c r="G113" s="16">
        <v>14056</v>
      </c>
      <c r="H113" s="7">
        <v>591.22549019607834</v>
      </c>
      <c r="I113" s="27">
        <f t="shared" si="26"/>
        <v>23.774347069065588</v>
      </c>
      <c r="J113" s="18">
        <f t="shared" si="14"/>
        <v>0.94665948275862066</v>
      </c>
      <c r="K113" s="18">
        <f t="shared" si="27"/>
        <v>20</v>
      </c>
      <c r="L113" s="16">
        <v>13744</v>
      </c>
      <c r="M113" s="7">
        <v>590.47619047619048</v>
      </c>
      <c r="N113" s="27">
        <f t="shared" si="19"/>
        <v>23.276129032258066</v>
      </c>
      <c r="O113" s="18">
        <f t="shared" si="15"/>
        <v>0.92185927962975389</v>
      </c>
      <c r="P113" s="18">
        <f t="shared" si="20"/>
        <v>25</v>
      </c>
      <c r="Q113" s="16">
        <v>13385</v>
      </c>
      <c r="R113">
        <v>590</v>
      </c>
      <c r="S113" s="27">
        <f t="shared" si="21"/>
        <v>22.6864406779661</v>
      </c>
      <c r="T113" s="16">
        <v>25.3</v>
      </c>
      <c r="U113" s="28">
        <f t="shared" si="22"/>
        <v>459.1735593220339</v>
      </c>
      <c r="V113" s="18">
        <f t="shared" si="23"/>
        <v>18</v>
      </c>
      <c r="X113">
        <v>18</v>
      </c>
      <c r="Y113">
        <v>23.29</v>
      </c>
      <c r="Z113">
        <v>26.87</v>
      </c>
      <c r="AA113">
        <f t="shared" si="24"/>
        <v>6258.0229999999992</v>
      </c>
      <c r="AB113" s="28">
        <f t="shared" si="25"/>
        <v>500.64183999999995</v>
      </c>
    </row>
    <row r="114" spans="1:28" x14ac:dyDescent="0.25">
      <c r="A114" s="1">
        <v>43413</v>
      </c>
      <c r="B114" s="16">
        <v>12561</v>
      </c>
      <c r="C114" s="7">
        <v>591.12994350282486</v>
      </c>
      <c r="D114" s="27">
        <f t="shared" si="16"/>
        <v>21.249135047309569</v>
      </c>
      <c r="E114" s="18">
        <f t="shared" si="17"/>
        <v>0.88314701539759544</v>
      </c>
      <c r="F114" s="18">
        <f t="shared" si="18"/>
        <v>25</v>
      </c>
      <c r="G114" s="16">
        <v>14051</v>
      </c>
      <c r="H114" s="7">
        <v>590.79207920792078</v>
      </c>
      <c r="I114" s="27">
        <f t="shared" si="26"/>
        <v>23.783324953913191</v>
      </c>
      <c r="J114" s="18">
        <f t="shared" si="14"/>
        <v>0.94632273706896552</v>
      </c>
      <c r="K114" s="18">
        <f t="shared" si="27"/>
        <v>21</v>
      </c>
      <c r="L114" s="16">
        <v>14091</v>
      </c>
      <c r="M114" s="7">
        <v>589.79381443298973</v>
      </c>
      <c r="N114" s="27">
        <f t="shared" si="19"/>
        <v>23.891400104876769</v>
      </c>
      <c r="O114" s="18">
        <f t="shared" si="15"/>
        <v>0.94513381179153533</v>
      </c>
      <c r="P114" s="18">
        <f t="shared" si="20"/>
        <v>26</v>
      </c>
      <c r="Q114" s="16">
        <v>13442</v>
      </c>
      <c r="R114">
        <v>590</v>
      </c>
      <c r="S114" s="27">
        <f t="shared" si="21"/>
        <v>22.783050847457627</v>
      </c>
      <c r="T114" s="16">
        <v>29.4</v>
      </c>
      <c r="U114" s="28">
        <f t="shared" si="22"/>
        <v>535.8573559322034</v>
      </c>
      <c r="V114" s="18">
        <f t="shared" si="23"/>
        <v>19</v>
      </c>
      <c r="X114">
        <v>19</v>
      </c>
      <c r="Y114">
        <v>23.17</v>
      </c>
      <c r="Z114">
        <v>26.93</v>
      </c>
      <c r="AA114">
        <f t="shared" si="24"/>
        <v>6239.6810000000005</v>
      </c>
      <c r="AB114" s="28">
        <f t="shared" si="25"/>
        <v>499.17448000000002</v>
      </c>
    </row>
    <row r="115" spans="1:28" x14ac:dyDescent="0.25">
      <c r="A115" s="1">
        <v>43414</v>
      </c>
      <c r="B115" s="16">
        <v>12554</v>
      </c>
      <c r="C115" s="7">
        <v>590.33707865168537</v>
      </c>
      <c r="D115" s="27">
        <f t="shared" si="16"/>
        <v>21.2658165207461</v>
      </c>
      <c r="E115" s="18">
        <f t="shared" si="17"/>
        <v>0.8826548548126274</v>
      </c>
      <c r="F115" s="18">
        <f t="shared" si="18"/>
        <v>26</v>
      </c>
      <c r="G115" s="16">
        <v>13658</v>
      </c>
      <c r="H115" s="7">
        <v>589.15841584158409</v>
      </c>
      <c r="I115" s="27">
        <f t="shared" si="26"/>
        <v>23.182219981514162</v>
      </c>
      <c r="J115" s="18">
        <f t="shared" si="14"/>
        <v>0.91985452586206895</v>
      </c>
      <c r="K115" s="18">
        <f t="shared" si="27"/>
        <v>22</v>
      </c>
      <c r="L115" s="16">
        <v>12942</v>
      </c>
      <c r="M115" s="7">
        <v>588.84816753926702</v>
      </c>
      <c r="N115" s="27">
        <f t="shared" si="19"/>
        <v>21.978500933582289</v>
      </c>
      <c r="O115" s="18">
        <f t="shared" si="15"/>
        <v>0.8680662686967604</v>
      </c>
      <c r="P115" s="18">
        <f t="shared" si="20"/>
        <v>27</v>
      </c>
      <c r="Q115" s="16">
        <v>13462</v>
      </c>
      <c r="R115">
        <v>590</v>
      </c>
      <c r="S115" s="27">
        <f t="shared" si="21"/>
        <v>22.816949152542374</v>
      </c>
      <c r="T115" s="16">
        <v>30.7</v>
      </c>
      <c r="U115" s="28">
        <f t="shared" si="22"/>
        <v>560.38427118644074</v>
      </c>
      <c r="V115" s="18">
        <f t="shared" si="23"/>
        <v>20</v>
      </c>
      <c r="X115">
        <v>20</v>
      </c>
      <c r="Y115">
        <v>23.411000000000001</v>
      </c>
      <c r="Z115">
        <v>27.4</v>
      </c>
      <c r="AA115">
        <f t="shared" si="24"/>
        <v>6414.6140000000005</v>
      </c>
      <c r="AB115" s="28">
        <f t="shared" si="25"/>
        <v>513.16912000000002</v>
      </c>
    </row>
    <row r="116" spans="1:28" x14ac:dyDescent="0.25">
      <c r="A116" s="1">
        <v>43415</v>
      </c>
      <c r="B116" s="16">
        <v>12652</v>
      </c>
      <c r="C116" s="7">
        <v>589.94285714285718</v>
      </c>
      <c r="D116" s="27">
        <f t="shared" si="16"/>
        <v>21.446144905075549</v>
      </c>
      <c r="E116" s="18">
        <f t="shared" si="17"/>
        <v>0.88954510300217959</v>
      </c>
      <c r="F116" s="18">
        <f t="shared" si="18"/>
        <v>27</v>
      </c>
      <c r="G116" s="16">
        <v>13887</v>
      </c>
      <c r="H116" s="7">
        <v>590.45454545454538</v>
      </c>
      <c r="I116" s="27">
        <f t="shared" si="26"/>
        <v>23.51916859122402</v>
      </c>
      <c r="J116" s="18">
        <f t="shared" si="14"/>
        <v>0.93527747844827591</v>
      </c>
      <c r="K116" s="18">
        <f t="shared" si="27"/>
        <v>23</v>
      </c>
      <c r="L116" s="16">
        <v>13736</v>
      </c>
      <c r="M116" s="7">
        <v>590.51546391752572</v>
      </c>
      <c r="N116" s="27">
        <f t="shared" si="19"/>
        <v>23.261033519553074</v>
      </c>
      <c r="O116" s="18">
        <f t="shared" si="15"/>
        <v>0.92132269099201825</v>
      </c>
      <c r="P116" s="18">
        <f t="shared" si="20"/>
        <v>28</v>
      </c>
      <c r="Q116" s="16">
        <v>13083</v>
      </c>
      <c r="R116">
        <v>590</v>
      </c>
      <c r="S116" s="27">
        <f t="shared" si="21"/>
        <v>22.174576271186442</v>
      </c>
      <c r="T116" s="16">
        <v>30.2</v>
      </c>
      <c r="U116" s="28">
        <f t="shared" si="22"/>
        <v>535.73776271186443</v>
      </c>
      <c r="V116" s="18">
        <f t="shared" si="23"/>
        <v>21</v>
      </c>
      <c r="X116">
        <v>21</v>
      </c>
      <c r="Y116">
        <v>23.478999999999999</v>
      </c>
      <c r="Z116">
        <v>26.8</v>
      </c>
      <c r="AA116">
        <f t="shared" si="24"/>
        <v>6292.3720000000003</v>
      </c>
      <c r="AB116" s="28">
        <f t="shared" si="25"/>
        <v>503.38976000000002</v>
      </c>
    </row>
    <row r="117" spans="1:28" x14ac:dyDescent="0.25">
      <c r="A117" s="1">
        <v>43416</v>
      </c>
      <c r="B117" s="16">
        <v>12986</v>
      </c>
      <c r="C117" s="7">
        <v>588.68131868131866</v>
      </c>
      <c r="D117" s="27">
        <f t="shared" si="16"/>
        <v>22.059473585962294</v>
      </c>
      <c r="E117" s="18">
        <f t="shared" si="17"/>
        <v>0.91302819377065314</v>
      </c>
      <c r="F117" s="18">
        <f t="shared" si="18"/>
        <v>28</v>
      </c>
      <c r="G117" s="16">
        <v>14064</v>
      </c>
      <c r="H117" s="7">
        <v>590.91836734693879</v>
      </c>
      <c r="I117" s="27">
        <f t="shared" si="26"/>
        <v>23.800241754446553</v>
      </c>
      <c r="J117" s="18">
        <f t="shared" si="14"/>
        <v>0.94719827586206895</v>
      </c>
      <c r="K117" s="18">
        <f t="shared" si="27"/>
        <v>24</v>
      </c>
      <c r="L117" s="16">
        <v>13269</v>
      </c>
      <c r="M117" s="7">
        <v>589.62566844919775</v>
      </c>
      <c r="N117" s="27">
        <f t="shared" si="19"/>
        <v>22.504108470886997</v>
      </c>
      <c r="O117" s="18">
        <f t="shared" si="15"/>
        <v>0.88999932926420278</v>
      </c>
      <c r="P117" s="18">
        <f t="shared" si="20"/>
        <v>29</v>
      </c>
      <c r="Q117" s="16">
        <v>13108</v>
      </c>
      <c r="R117">
        <v>590</v>
      </c>
      <c r="S117" s="27">
        <f t="shared" si="21"/>
        <v>22.216949152542373</v>
      </c>
      <c r="T117" s="16">
        <v>27.1</v>
      </c>
      <c r="U117" s="28">
        <f t="shared" si="22"/>
        <v>481.6634576271187</v>
      </c>
      <c r="V117" s="18">
        <f t="shared" si="23"/>
        <v>22</v>
      </c>
      <c r="X117">
        <v>22</v>
      </c>
      <c r="Y117">
        <v>23.120999999999999</v>
      </c>
      <c r="Z117">
        <v>26.67</v>
      </c>
      <c r="AA117">
        <f t="shared" si="24"/>
        <v>6166.3706999999995</v>
      </c>
      <c r="AB117" s="28">
        <f t="shared" si="25"/>
        <v>493.30965599999996</v>
      </c>
    </row>
    <row r="118" spans="1:28" x14ac:dyDescent="0.25">
      <c r="A118" s="1">
        <v>43417</v>
      </c>
      <c r="B118" s="16">
        <v>12579</v>
      </c>
      <c r="C118" s="7">
        <v>588.41807909604518</v>
      </c>
      <c r="D118" s="27">
        <f t="shared" si="16"/>
        <v>21.377657225156025</v>
      </c>
      <c r="E118" s="18">
        <f t="shared" si="17"/>
        <v>0.88441257118751315</v>
      </c>
      <c r="F118" s="18">
        <f t="shared" si="18"/>
        <v>29</v>
      </c>
      <c r="G118" s="16">
        <v>14106</v>
      </c>
      <c r="H118" s="7">
        <v>589.00990099009903</v>
      </c>
      <c r="I118" s="27">
        <f t="shared" si="26"/>
        <v>23.948663640948059</v>
      </c>
      <c r="J118" s="18">
        <f t="shared" si="14"/>
        <v>0.95002693965517238</v>
      </c>
      <c r="K118" s="18">
        <f t="shared" si="27"/>
        <v>25</v>
      </c>
      <c r="L118" s="16">
        <v>13035</v>
      </c>
      <c r="M118" s="7">
        <v>589.72972972972968</v>
      </c>
      <c r="N118" s="27">
        <f t="shared" si="19"/>
        <v>22.103345554537125</v>
      </c>
      <c r="O118" s="18">
        <f t="shared" si="15"/>
        <v>0.87430411161043664</v>
      </c>
      <c r="P118" s="18">
        <f t="shared" si="20"/>
        <v>30</v>
      </c>
      <c r="Q118" s="16">
        <v>13521</v>
      </c>
      <c r="R118">
        <v>590</v>
      </c>
      <c r="S118" s="27">
        <f t="shared" si="21"/>
        <v>22.916949152542372</v>
      </c>
      <c r="T118" s="16">
        <v>28.2</v>
      </c>
      <c r="U118" s="28">
        <f t="shared" si="22"/>
        <v>517.0063728813559</v>
      </c>
      <c r="V118" s="18">
        <f t="shared" si="23"/>
        <v>23</v>
      </c>
      <c r="X118">
        <v>23</v>
      </c>
      <c r="Y118">
        <v>23.116</v>
      </c>
      <c r="Z118">
        <v>26.03</v>
      </c>
      <c r="AA118">
        <f t="shared" si="24"/>
        <v>6017.0947999999999</v>
      </c>
      <c r="AB118" s="28">
        <f t="shared" si="25"/>
        <v>481.36758399999997</v>
      </c>
    </row>
    <row r="119" spans="1:28" x14ac:dyDescent="0.25">
      <c r="A119" s="1">
        <v>43418</v>
      </c>
      <c r="B119" s="16">
        <v>12548</v>
      </c>
      <c r="C119" s="7">
        <v>590.11428571428576</v>
      </c>
      <c r="D119" s="27">
        <f t="shared" si="16"/>
        <v>21.263677737968429</v>
      </c>
      <c r="E119" s="18">
        <f t="shared" si="17"/>
        <v>0.88223300288265483</v>
      </c>
      <c r="F119" s="18">
        <f t="shared" si="18"/>
        <v>30</v>
      </c>
      <c r="G119" s="16">
        <v>13866</v>
      </c>
      <c r="H119" s="7">
        <v>589.02439024390253</v>
      </c>
      <c r="I119" s="27">
        <f t="shared" si="26"/>
        <v>23.540621118012417</v>
      </c>
      <c r="J119" s="18">
        <f t="shared" si="14"/>
        <v>0.93386314655172409</v>
      </c>
      <c r="K119" s="18">
        <f t="shared" si="27"/>
        <v>26</v>
      </c>
      <c r="L119" s="16">
        <v>12968</v>
      </c>
      <c r="M119" s="7">
        <v>591.37362637362628</v>
      </c>
      <c r="N119" s="27">
        <f t="shared" si="19"/>
        <v>21.928607265632262</v>
      </c>
      <c r="O119" s="18">
        <f t="shared" si="15"/>
        <v>0.86981018176940106</v>
      </c>
      <c r="P119" s="18">
        <f t="shared" si="20"/>
        <v>31</v>
      </c>
      <c r="Q119" s="16">
        <v>12785</v>
      </c>
      <c r="R119">
        <v>590</v>
      </c>
      <c r="S119" s="27">
        <f t="shared" si="21"/>
        <v>21.66949152542373</v>
      </c>
      <c r="T119" s="16">
        <v>26.3</v>
      </c>
      <c r="U119" s="28">
        <f t="shared" si="22"/>
        <v>455.92610169491525</v>
      </c>
      <c r="V119" s="18">
        <f t="shared" si="23"/>
        <v>24</v>
      </c>
      <c r="X119">
        <v>24</v>
      </c>
      <c r="Y119">
        <v>23.123999999999999</v>
      </c>
      <c r="Z119">
        <v>25.9</v>
      </c>
      <c r="AA119">
        <f t="shared" si="24"/>
        <v>5989.1159999999991</v>
      </c>
      <c r="AB119" s="28">
        <f t="shared" si="25"/>
        <v>479.12927999999994</v>
      </c>
    </row>
    <row r="120" spans="1:28" x14ac:dyDescent="0.25">
      <c r="A120" s="1">
        <v>43419</v>
      </c>
      <c r="B120" s="16">
        <v>13105</v>
      </c>
      <c r="C120" s="7">
        <v>590.10928961748641</v>
      </c>
      <c r="D120" s="27">
        <f t="shared" si="16"/>
        <v>22.207750717659039</v>
      </c>
      <c r="E120" s="18">
        <f t="shared" si="17"/>
        <v>0.92139492371510934</v>
      </c>
      <c r="F120" s="18">
        <f t="shared" si="18"/>
        <v>31</v>
      </c>
      <c r="G120" s="16">
        <v>13845</v>
      </c>
      <c r="H120" s="7">
        <v>589.4472361809045</v>
      </c>
      <c r="I120" s="27">
        <f t="shared" si="26"/>
        <v>23.488107416879796</v>
      </c>
      <c r="J120" s="18">
        <f t="shared" si="14"/>
        <v>0.93244881465517238</v>
      </c>
      <c r="K120" s="18">
        <f t="shared" si="27"/>
        <v>27</v>
      </c>
      <c r="L120" s="16">
        <v>12883</v>
      </c>
      <c r="M120" s="7">
        <v>588.85869565217388</v>
      </c>
      <c r="N120" s="27">
        <f t="shared" si="19"/>
        <v>21.877914167051223</v>
      </c>
      <c r="O120" s="18">
        <f t="shared" si="15"/>
        <v>0.86410892749346035</v>
      </c>
      <c r="P120" s="18">
        <f t="shared" si="20"/>
        <v>32</v>
      </c>
      <c r="Q120" s="16">
        <v>12883</v>
      </c>
      <c r="R120">
        <v>590</v>
      </c>
      <c r="S120" s="27">
        <f t="shared" si="21"/>
        <v>21.835593220338982</v>
      </c>
      <c r="T120" s="16">
        <v>27.5</v>
      </c>
      <c r="U120" s="28">
        <f t="shared" si="22"/>
        <v>480.38305084745758</v>
      </c>
      <c r="V120" s="18">
        <f t="shared" si="23"/>
        <v>25</v>
      </c>
      <c r="X120">
        <v>25</v>
      </c>
      <c r="Y120">
        <v>22.824999999999999</v>
      </c>
      <c r="Z120">
        <v>25.63</v>
      </c>
      <c r="AA120">
        <f t="shared" si="24"/>
        <v>5850.0474999999997</v>
      </c>
      <c r="AB120" s="28">
        <f t="shared" si="25"/>
        <v>468.00380000000001</v>
      </c>
    </row>
    <row r="121" spans="1:28" x14ac:dyDescent="0.25">
      <c r="A121" s="1">
        <v>43420</v>
      </c>
      <c r="B121" s="16">
        <v>12385</v>
      </c>
      <c r="C121" s="7">
        <v>589.53216374269005</v>
      </c>
      <c r="D121" s="27">
        <f t="shared" si="16"/>
        <v>21.008183711933341</v>
      </c>
      <c r="E121" s="18">
        <f t="shared" si="17"/>
        <v>0.8707726921183998</v>
      </c>
      <c r="F121" s="18">
        <f t="shared" si="18"/>
        <v>32</v>
      </c>
      <c r="G121" s="16">
        <v>13651</v>
      </c>
      <c r="H121" s="7">
        <v>590.09900990099004</v>
      </c>
      <c r="I121" s="27">
        <f t="shared" si="26"/>
        <v>23.133406040268458</v>
      </c>
      <c r="J121" s="18">
        <f t="shared" si="14"/>
        <v>0.91938308189655171</v>
      </c>
      <c r="K121" s="18">
        <f t="shared" si="27"/>
        <v>28</v>
      </c>
      <c r="L121" s="16">
        <v>12700</v>
      </c>
      <c r="M121" s="7">
        <v>590.33519553072631</v>
      </c>
      <c r="N121" s="27">
        <f t="shared" si="19"/>
        <v>21.513201476294121</v>
      </c>
      <c r="O121" s="18">
        <f t="shared" si="15"/>
        <v>0.85183446240525862</v>
      </c>
      <c r="P121" s="18">
        <f t="shared" si="20"/>
        <v>33</v>
      </c>
      <c r="Q121" s="16">
        <v>13175</v>
      </c>
      <c r="R121">
        <v>590</v>
      </c>
      <c r="S121" s="27">
        <f t="shared" si="21"/>
        <v>22.33050847457627</v>
      </c>
      <c r="T121" s="16">
        <v>25.2</v>
      </c>
      <c r="U121" s="28">
        <f t="shared" si="22"/>
        <v>450.18305084745759</v>
      </c>
      <c r="V121" s="18">
        <f t="shared" si="23"/>
        <v>26</v>
      </c>
      <c r="X121">
        <v>26</v>
      </c>
      <c r="Y121">
        <v>22.899000000000001</v>
      </c>
      <c r="Z121">
        <v>24.8</v>
      </c>
      <c r="AA121">
        <f t="shared" si="24"/>
        <v>5678.9520000000002</v>
      </c>
      <c r="AB121" s="28">
        <f t="shared" si="25"/>
        <v>454.31616000000002</v>
      </c>
    </row>
    <row r="122" spans="1:28" x14ac:dyDescent="0.25">
      <c r="A122" s="1">
        <v>43421</v>
      </c>
      <c r="B122" s="16">
        <v>11773</v>
      </c>
      <c r="C122" s="7">
        <v>589.3373493975904</v>
      </c>
      <c r="D122" s="27">
        <f t="shared" si="16"/>
        <v>19.976673821936011</v>
      </c>
      <c r="E122" s="18">
        <f t="shared" si="17"/>
        <v>0.82774379526119668</v>
      </c>
      <c r="F122" s="18">
        <f t="shared" si="18"/>
        <v>33</v>
      </c>
      <c r="G122" s="16">
        <v>13336</v>
      </c>
      <c r="H122" s="7">
        <v>590.20202020202021</v>
      </c>
      <c r="I122" s="27">
        <f t="shared" si="26"/>
        <v>22.595652918021564</v>
      </c>
      <c r="J122" s="18">
        <f t="shared" si="14"/>
        <v>0.89816810344827591</v>
      </c>
      <c r="K122" s="18">
        <f t="shared" si="27"/>
        <v>29</v>
      </c>
      <c r="L122" s="16">
        <v>12904</v>
      </c>
      <c r="M122" s="7">
        <v>590.48913043478262</v>
      </c>
      <c r="N122" s="27">
        <f t="shared" si="19"/>
        <v>21.853069489185458</v>
      </c>
      <c r="O122" s="18">
        <f t="shared" si="15"/>
        <v>0.86551747266751622</v>
      </c>
      <c r="P122" s="18">
        <f t="shared" si="20"/>
        <v>34</v>
      </c>
      <c r="Q122" s="16">
        <v>12521</v>
      </c>
      <c r="R122">
        <v>590</v>
      </c>
      <c r="S122" s="27">
        <f t="shared" si="21"/>
        <v>21.222033898305085</v>
      </c>
      <c r="T122" s="16">
        <v>27.5</v>
      </c>
      <c r="U122" s="28">
        <f t="shared" si="22"/>
        <v>466.88474576271187</v>
      </c>
      <c r="V122" s="18">
        <f t="shared" si="23"/>
        <v>27</v>
      </c>
      <c r="X122">
        <v>27</v>
      </c>
      <c r="Y122">
        <v>22.303999999999998</v>
      </c>
      <c r="Z122">
        <v>25.57</v>
      </c>
      <c r="AA122">
        <f t="shared" si="24"/>
        <v>5703.1327999999994</v>
      </c>
      <c r="AB122" s="28">
        <f t="shared" si="25"/>
        <v>456.25062399999996</v>
      </c>
    </row>
    <row r="123" spans="1:28" x14ac:dyDescent="0.25">
      <c r="A123" s="1">
        <v>43422</v>
      </c>
      <c r="B123" s="16">
        <v>12144</v>
      </c>
      <c r="C123" s="7">
        <v>590.36144578313258</v>
      </c>
      <c r="D123" s="27">
        <f t="shared" si="16"/>
        <v>20.570448979591834</v>
      </c>
      <c r="E123" s="18">
        <f t="shared" si="17"/>
        <v>0.85382830626450112</v>
      </c>
      <c r="F123" s="18">
        <f t="shared" si="18"/>
        <v>34</v>
      </c>
      <c r="G123" s="16">
        <v>13666</v>
      </c>
      <c r="H123" s="7">
        <v>590.10362694300522</v>
      </c>
      <c r="I123" s="27">
        <f t="shared" si="26"/>
        <v>23.15864430590921</v>
      </c>
      <c r="J123" s="18">
        <f t="shared" si="14"/>
        <v>0.92039331896551724</v>
      </c>
      <c r="K123" s="18">
        <f t="shared" si="27"/>
        <v>30</v>
      </c>
      <c r="L123" s="16">
        <v>12904</v>
      </c>
      <c r="M123" s="7">
        <v>589.40540540540542</v>
      </c>
      <c r="N123" s="27">
        <f t="shared" si="19"/>
        <v>21.893250183418928</v>
      </c>
      <c r="O123" s="18">
        <f t="shared" si="15"/>
        <v>0.86551747266751622</v>
      </c>
      <c r="P123" s="18">
        <f t="shared" si="20"/>
        <v>35</v>
      </c>
      <c r="Q123" s="16">
        <v>12351</v>
      </c>
      <c r="R123">
        <v>590</v>
      </c>
      <c r="S123" s="27">
        <f t="shared" si="21"/>
        <v>20.933898305084746</v>
      </c>
      <c r="T123" s="16">
        <v>28.4</v>
      </c>
      <c r="U123" s="28">
        <f t="shared" si="22"/>
        <v>475.61816949152552</v>
      </c>
      <c r="V123" s="18">
        <f t="shared" si="23"/>
        <v>28</v>
      </c>
      <c r="X123">
        <v>28</v>
      </c>
      <c r="Y123">
        <v>22.818000000000001</v>
      </c>
      <c r="Z123">
        <v>26.33</v>
      </c>
      <c r="AA123">
        <f t="shared" si="24"/>
        <v>6007.9794000000002</v>
      </c>
      <c r="AB123" s="28">
        <f t="shared" si="25"/>
        <v>480.638352</v>
      </c>
    </row>
    <row r="124" spans="1:28" x14ac:dyDescent="0.25">
      <c r="A124" s="1">
        <v>43423</v>
      </c>
      <c r="B124" s="16">
        <v>11911</v>
      </c>
      <c r="C124" s="7">
        <v>588.67816091954023</v>
      </c>
      <c r="D124" s="27">
        <f t="shared" si="16"/>
        <v>20.233466757785806</v>
      </c>
      <c r="E124" s="18">
        <f t="shared" si="17"/>
        <v>0.83744638965056595</v>
      </c>
      <c r="F124" s="18">
        <f t="shared" si="18"/>
        <v>35</v>
      </c>
      <c r="G124" s="16">
        <v>13255</v>
      </c>
      <c r="H124" s="7">
        <v>588.91752577319585</v>
      </c>
      <c r="I124" s="27">
        <f t="shared" si="26"/>
        <v>22.507396061269148</v>
      </c>
      <c r="J124" s="18">
        <f t="shared" si="14"/>
        <v>0.8927128232758621</v>
      </c>
      <c r="K124" s="18">
        <f t="shared" si="27"/>
        <v>31</v>
      </c>
      <c r="L124" s="16">
        <v>12973</v>
      </c>
      <c r="M124" s="7">
        <v>589.308510638298</v>
      </c>
      <c r="N124" s="27">
        <f t="shared" si="19"/>
        <v>22.013936275837164</v>
      </c>
      <c r="O124" s="18">
        <f t="shared" si="15"/>
        <v>0.87014554966798574</v>
      </c>
      <c r="P124" s="18">
        <f t="shared" si="20"/>
        <v>36</v>
      </c>
      <c r="Q124" s="16">
        <v>12630</v>
      </c>
      <c r="R124">
        <v>590</v>
      </c>
      <c r="S124" s="27">
        <f t="shared" si="21"/>
        <v>21.406779661016948</v>
      </c>
      <c r="T124" s="16">
        <v>28.1</v>
      </c>
      <c r="U124" s="28">
        <f t="shared" si="22"/>
        <v>481.22440677966108</v>
      </c>
      <c r="V124" s="18">
        <f t="shared" si="23"/>
        <v>29</v>
      </c>
      <c r="X124">
        <v>29</v>
      </c>
      <c r="Y124">
        <v>22.158999999999999</v>
      </c>
      <c r="Z124">
        <v>28.4</v>
      </c>
      <c r="AA124">
        <f t="shared" si="24"/>
        <v>6293.155999999999</v>
      </c>
      <c r="AB124" s="28">
        <f t="shared" si="25"/>
        <v>503.45247999999992</v>
      </c>
    </row>
    <row r="125" spans="1:28" x14ac:dyDescent="0.25">
      <c r="A125" s="1">
        <v>43424</v>
      </c>
      <c r="B125" s="16">
        <v>12917</v>
      </c>
      <c r="C125" s="7">
        <v>589.16666666666663</v>
      </c>
      <c r="D125" s="27">
        <f t="shared" si="16"/>
        <v>21.924186704384727</v>
      </c>
      <c r="E125" s="18">
        <f t="shared" si="17"/>
        <v>0.90817689657596845</v>
      </c>
      <c r="F125" s="18">
        <f t="shared" si="18"/>
        <v>36</v>
      </c>
      <c r="G125" s="16">
        <v>13088</v>
      </c>
      <c r="H125" s="7">
        <v>589.27461139896377</v>
      </c>
      <c r="I125" s="27">
        <f t="shared" si="26"/>
        <v>22.210357865119139</v>
      </c>
      <c r="J125" s="18">
        <f t="shared" si="14"/>
        <v>0.88146551724137934</v>
      </c>
      <c r="K125" s="18">
        <f t="shared" si="27"/>
        <v>32</v>
      </c>
      <c r="L125" s="16">
        <v>12831</v>
      </c>
      <c r="M125" s="7">
        <v>588.81081081081072</v>
      </c>
      <c r="N125" s="27">
        <f t="shared" si="19"/>
        <v>21.79137978518315</v>
      </c>
      <c r="O125" s="18">
        <f t="shared" si="15"/>
        <v>0.86062110134817893</v>
      </c>
      <c r="P125" s="18">
        <f t="shared" si="20"/>
        <v>37</v>
      </c>
      <c r="Q125" s="16">
        <v>12340</v>
      </c>
      <c r="R125">
        <v>590</v>
      </c>
      <c r="S125" s="27">
        <f t="shared" si="21"/>
        <v>20.915254237288135</v>
      </c>
      <c r="T125" s="16">
        <v>26.8</v>
      </c>
      <c r="U125" s="28">
        <f t="shared" si="22"/>
        <v>448.42305084745755</v>
      </c>
      <c r="V125" s="18">
        <f t="shared" si="23"/>
        <v>30</v>
      </c>
      <c r="X125">
        <v>30</v>
      </c>
      <c r="Y125">
        <v>22.175000000000001</v>
      </c>
      <c r="Z125">
        <v>28.13</v>
      </c>
      <c r="AA125">
        <f t="shared" si="24"/>
        <v>6237.8274999999994</v>
      </c>
      <c r="AB125" s="28">
        <f t="shared" si="25"/>
        <v>499.02619999999996</v>
      </c>
    </row>
    <row r="126" spans="1:28" x14ac:dyDescent="0.25">
      <c r="A126" s="1">
        <v>43425</v>
      </c>
      <c r="B126" s="16">
        <v>12437</v>
      </c>
      <c r="C126" s="7">
        <v>591.47727272727275</v>
      </c>
      <c r="D126" s="27">
        <f t="shared" si="16"/>
        <v>21.027012487992316</v>
      </c>
      <c r="E126" s="18">
        <f t="shared" si="17"/>
        <v>0.87442874217816213</v>
      </c>
      <c r="F126" s="18">
        <f t="shared" si="18"/>
        <v>37</v>
      </c>
      <c r="G126" s="16">
        <v>12533</v>
      </c>
      <c r="H126" s="7">
        <v>589.32642487046644</v>
      </c>
      <c r="I126" s="27">
        <f t="shared" si="26"/>
        <v>21.266652013363807</v>
      </c>
      <c r="J126" s="18">
        <f t="shared" si="14"/>
        <v>0.84408674568965514</v>
      </c>
      <c r="K126" s="18">
        <f t="shared" si="27"/>
        <v>33</v>
      </c>
      <c r="L126" s="16">
        <v>12483</v>
      </c>
      <c r="M126" s="7">
        <v>588.46153846153845</v>
      </c>
      <c r="N126" s="27">
        <f t="shared" si="19"/>
        <v>21.21294117647059</v>
      </c>
      <c r="O126" s="18">
        <f t="shared" si="15"/>
        <v>0.83727949560668058</v>
      </c>
      <c r="P126" s="18">
        <f t="shared" si="20"/>
        <v>38</v>
      </c>
      <c r="Q126" s="16">
        <v>13031</v>
      </c>
      <c r="R126">
        <v>590</v>
      </c>
      <c r="S126" s="27">
        <f t="shared" si="21"/>
        <v>22.086440677966102</v>
      </c>
      <c r="T126" s="16">
        <v>24</v>
      </c>
      <c r="U126" s="28">
        <f t="shared" si="22"/>
        <v>424.05966101694924</v>
      </c>
      <c r="V126" s="18">
        <f t="shared" si="23"/>
        <v>31</v>
      </c>
      <c r="X126">
        <v>31</v>
      </c>
      <c r="Y126">
        <v>22.215</v>
      </c>
      <c r="Z126">
        <v>26.97</v>
      </c>
      <c r="AA126">
        <f t="shared" si="24"/>
        <v>5991.3855000000003</v>
      </c>
      <c r="AB126" s="28">
        <f t="shared" si="25"/>
        <v>479.31084000000004</v>
      </c>
    </row>
    <row r="127" spans="1:28" x14ac:dyDescent="0.25">
      <c r="A127" s="1">
        <v>43426</v>
      </c>
      <c r="B127" s="16">
        <v>12414</v>
      </c>
      <c r="C127" s="7">
        <v>590.68181818181813</v>
      </c>
      <c r="D127" s="27">
        <f t="shared" si="16"/>
        <v>21.016390919584456</v>
      </c>
      <c r="E127" s="18">
        <f t="shared" si="17"/>
        <v>0.8728116431132672</v>
      </c>
      <c r="F127" s="18">
        <f t="shared" si="18"/>
        <v>38</v>
      </c>
      <c r="G127" s="16">
        <v>13330</v>
      </c>
      <c r="H127" s="7">
        <v>588.3888888888888</v>
      </c>
      <c r="I127" s="27">
        <f t="shared" si="26"/>
        <v>22.655084505712402</v>
      </c>
      <c r="J127" s="18">
        <f t="shared" si="14"/>
        <v>0.89776400862068961</v>
      </c>
      <c r="K127" s="18">
        <f t="shared" si="27"/>
        <v>34</v>
      </c>
      <c r="L127" s="16">
        <v>12776</v>
      </c>
      <c r="M127" s="7">
        <v>589.62566844919775</v>
      </c>
      <c r="N127" s="27">
        <f t="shared" si="19"/>
        <v>21.667984763286782</v>
      </c>
      <c r="O127" s="18">
        <f t="shared" si="15"/>
        <v>0.85693205446374676</v>
      </c>
      <c r="P127" s="18">
        <f t="shared" si="20"/>
        <v>39</v>
      </c>
      <c r="Q127" s="16">
        <v>12317</v>
      </c>
      <c r="R127">
        <v>590</v>
      </c>
      <c r="S127" s="27">
        <f t="shared" si="21"/>
        <v>20.876271186440679</v>
      </c>
      <c r="T127" s="16">
        <v>23.6</v>
      </c>
      <c r="U127" s="28">
        <f t="shared" si="22"/>
        <v>394.14400000000012</v>
      </c>
      <c r="V127" s="18">
        <f t="shared" si="23"/>
        <v>32</v>
      </c>
      <c r="X127">
        <v>32</v>
      </c>
      <c r="Y127">
        <v>21.699000000000002</v>
      </c>
      <c r="Z127">
        <v>25.8</v>
      </c>
      <c r="AA127">
        <f t="shared" si="24"/>
        <v>5598.3420000000006</v>
      </c>
      <c r="AB127" s="28">
        <f t="shared" si="25"/>
        <v>447.86736000000002</v>
      </c>
    </row>
    <row r="128" spans="1:28" x14ac:dyDescent="0.25">
      <c r="A128" s="1">
        <v>43427</v>
      </c>
      <c r="B128" s="16">
        <v>12616</v>
      </c>
      <c r="C128" s="7">
        <v>591.14285714285711</v>
      </c>
      <c r="D128" s="27">
        <f t="shared" si="16"/>
        <v>21.34171097148381</v>
      </c>
      <c r="E128" s="18">
        <f t="shared" si="17"/>
        <v>0.88701399142234405</v>
      </c>
      <c r="F128" s="18">
        <f t="shared" si="18"/>
        <v>39</v>
      </c>
      <c r="G128" s="16">
        <v>13393</v>
      </c>
      <c r="H128" s="7">
        <v>590.61538461538464</v>
      </c>
      <c r="I128" s="27">
        <f t="shared" si="26"/>
        <v>22.676348007293566</v>
      </c>
      <c r="J128" s="18">
        <f t="shared" si="14"/>
        <v>0.90200700431034486</v>
      </c>
      <c r="K128" s="18">
        <f t="shared" si="27"/>
        <v>35</v>
      </c>
      <c r="L128" s="16">
        <v>12621</v>
      </c>
      <c r="M128" s="7">
        <v>590.82417582417577</v>
      </c>
      <c r="N128" s="27">
        <f t="shared" si="19"/>
        <v>21.361685111131781</v>
      </c>
      <c r="O128" s="18">
        <f t="shared" si="15"/>
        <v>0.84653564960761951</v>
      </c>
      <c r="P128" s="18">
        <f t="shared" si="20"/>
        <v>40</v>
      </c>
      <c r="T128" s="18"/>
      <c r="X128">
        <v>33</v>
      </c>
      <c r="Y128">
        <v>20.919</v>
      </c>
      <c r="Z128">
        <v>25.4</v>
      </c>
      <c r="AA128">
        <f t="shared" si="24"/>
        <v>5313.4259999999995</v>
      </c>
      <c r="AB128" s="28">
        <f t="shared" si="25"/>
        <v>425.07407999999998</v>
      </c>
    </row>
    <row r="129" spans="1:28" x14ac:dyDescent="0.25">
      <c r="A129" s="1">
        <v>43428</v>
      </c>
      <c r="B129" s="16">
        <v>11940</v>
      </c>
      <c r="C129" s="7">
        <v>590.59523809523819</v>
      </c>
      <c r="D129" s="27">
        <f t="shared" si="16"/>
        <v>20.216891755694412</v>
      </c>
      <c r="E129" s="18">
        <f t="shared" si="17"/>
        <v>0.83948534064543345</v>
      </c>
      <c r="F129" s="18">
        <f t="shared" si="18"/>
        <v>40</v>
      </c>
      <c r="G129" s="16">
        <v>13888</v>
      </c>
      <c r="H129" s="7">
        <v>591.33333333333326</v>
      </c>
      <c r="I129" s="27">
        <f t="shared" si="26"/>
        <v>23.4859075535513</v>
      </c>
      <c r="J129" s="18">
        <f t="shared" si="14"/>
        <v>0.93534482758620685</v>
      </c>
      <c r="K129" s="18">
        <f t="shared" si="27"/>
        <v>36</v>
      </c>
      <c r="L129" s="16">
        <v>12738</v>
      </c>
      <c r="M129" s="7">
        <v>588.97849462365593</v>
      </c>
      <c r="N129" s="27">
        <f t="shared" si="19"/>
        <v>21.627275216795983</v>
      </c>
      <c r="O129" s="18">
        <f t="shared" si="15"/>
        <v>0.85438325843450269</v>
      </c>
      <c r="P129" s="18">
        <f t="shared" si="20"/>
        <v>41</v>
      </c>
      <c r="T129" s="18"/>
      <c r="X129">
        <v>34</v>
      </c>
      <c r="Y129">
        <v>21.693000000000001</v>
      </c>
      <c r="Z129">
        <v>25.3</v>
      </c>
      <c r="AA129">
        <f t="shared" si="24"/>
        <v>5488.3289999999997</v>
      </c>
      <c r="AB129" s="28">
        <f t="shared" si="25"/>
        <v>439.06631999999996</v>
      </c>
    </row>
    <row r="130" spans="1:28" x14ac:dyDescent="0.25">
      <c r="A130" s="1">
        <v>43429</v>
      </c>
      <c r="B130" s="16">
        <v>12171</v>
      </c>
      <c r="C130" s="7">
        <v>590.17441860465124</v>
      </c>
      <c r="D130" s="27">
        <f t="shared" si="16"/>
        <v>20.62271697369717</v>
      </c>
      <c r="E130" s="18">
        <f t="shared" si="17"/>
        <v>0.85572663994937781</v>
      </c>
      <c r="F130" s="18">
        <f t="shared" si="18"/>
        <v>41</v>
      </c>
      <c r="G130" s="16">
        <v>13661</v>
      </c>
      <c r="H130" s="7">
        <v>589.3401015228427</v>
      </c>
      <c r="I130" s="27">
        <f t="shared" si="26"/>
        <v>23.180163652024113</v>
      </c>
      <c r="J130" s="18">
        <f t="shared" ref="J130:J193" si="28">+G130/MAX(G$2:G$318)</f>
        <v>0.9200565732758621</v>
      </c>
      <c r="K130" s="18">
        <f t="shared" si="27"/>
        <v>37</v>
      </c>
      <c r="L130" s="16">
        <v>12464</v>
      </c>
      <c r="M130" s="7">
        <v>589.50276243093924</v>
      </c>
      <c r="N130" s="27">
        <f t="shared" si="19"/>
        <v>21.143242736644797</v>
      </c>
      <c r="O130" s="18">
        <f t="shared" ref="O130:O193" si="29">+L130/MAX(L$2:L$318)</f>
        <v>0.83600509759205854</v>
      </c>
      <c r="P130" s="18">
        <f t="shared" si="20"/>
        <v>42</v>
      </c>
      <c r="T130" s="18"/>
      <c r="X130">
        <v>35</v>
      </c>
      <c r="Y130">
        <v>21.600999999999999</v>
      </c>
      <c r="Z130">
        <v>24.7</v>
      </c>
      <c r="AA130">
        <f t="shared" si="24"/>
        <v>5335.4469999999992</v>
      </c>
      <c r="AB130" s="28">
        <f t="shared" si="25"/>
        <v>426.83575999999994</v>
      </c>
    </row>
    <row r="131" spans="1:28" x14ac:dyDescent="0.25">
      <c r="A131" s="1">
        <v>43430</v>
      </c>
      <c r="B131" s="16">
        <v>12109</v>
      </c>
      <c r="C131" s="7">
        <v>589.65909090909088</v>
      </c>
      <c r="D131" s="27">
        <f t="shared" ref="D131:D194" si="30">+B131/C131</f>
        <v>20.535594526883795</v>
      </c>
      <c r="E131" s="18">
        <f t="shared" ref="E131:E194" si="31">+B131/MAX(B$2:B$318)</f>
        <v>0.85136750333966116</v>
      </c>
      <c r="F131" s="18">
        <f t="shared" ref="F131:F194" si="32">+A131-$A$89</f>
        <v>42</v>
      </c>
      <c r="G131" s="16">
        <v>14014</v>
      </c>
      <c r="H131" s="7">
        <v>589.1794871794873</v>
      </c>
      <c r="I131" s="27">
        <f t="shared" si="26"/>
        <v>23.785621028810162</v>
      </c>
      <c r="J131" s="18">
        <f t="shared" si="28"/>
        <v>0.94383081896551724</v>
      </c>
      <c r="K131" s="18">
        <f t="shared" si="27"/>
        <v>38</v>
      </c>
      <c r="L131" s="16">
        <v>11975</v>
      </c>
      <c r="M131" s="7">
        <v>590</v>
      </c>
      <c r="N131" s="27">
        <f t="shared" si="19"/>
        <v>20.296610169491526</v>
      </c>
      <c r="O131" s="18">
        <f t="shared" si="29"/>
        <v>0.80320611711047019</v>
      </c>
      <c r="P131" s="18">
        <f t="shared" si="20"/>
        <v>43</v>
      </c>
      <c r="T131" s="18"/>
      <c r="X131">
        <v>36</v>
      </c>
      <c r="Y131">
        <v>22.475000000000001</v>
      </c>
      <c r="Z131">
        <v>24.4</v>
      </c>
      <c r="AA131">
        <f t="shared" si="24"/>
        <v>5483.9</v>
      </c>
      <c r="AB131" s="28">
        <f t="shared" si="25"/>
        <v>438.71199999999999</v>
      </c>
    </row>
    <row r="132" spans="1:28" x14ac:dyDescent="0.25">
      <c r="A132" s="1">
        <v>43431</v>
      </c>
      <c r="B132" s="16">
        <v>12420</v>
      </c>
      <c r="C132" s="7">
        <v>590.34482758620697</v>
      </c>
      <c r="D132" s="27">
        <f t="shared" si="30"/>
        <v>21.038551401869157</v>
      </c>
      <c r="E132" s="18">
        <f t="shared" si="31"/>
        <v>0.87323349504323977</v>
      </c>
      <c r="F132" s="18">
        <f t="shared" si="32"/>
        <v>43</v>
      </c>
      <c r="G132" s="16">
        <v>13357</v>
      </c>
      <c r="H132" s="7">
        <v>589.29999999999995</v>
      </c>
      <c r="I132" s="27">
        <f t="shared" si="26"/>
        <v>22.665874766672324</v>
      </c>
      <c r="J132" s="18">
        <f t="shared" si="28"/>
        <v>0.89958243534482762</v>
      </c>
      <c r="K132" s="18">
        <f t="shared" si="27"/>
        <v>39</v>
      </c>
      <c r="L132" s="16">
        <v>11872</v>
      </c>
      <c r="M132" s="7">
        <v>591.55172413793105</v>
      </c>
      <c r="N132" s="27">
        <f t="shared" si="19"/>
        <v>20.069250947245699</v>
      </c>
      <c r="O132" s="18">
        <f t="shared" si="29"/>
        <v>0.79629753839962436</v>
      </c>
      <c r="P132" s="18">
        <f t="shared" si="20"/>
        <v>44</v>
      </c>
      <c r="T132" s="18"/>
      <c r="X132">
        <v>37</v>
      </c>
      <c r="Y132">
        <v>22</v>
      </c>
      <c r="Z132">
        <v>24</v>
      </c>
      <c r="AA132">
        <f t="shared" si="24"/>
        <v>5280</v>
      </c>
      <c r="AB132" s="28">
        <f t="shared" si="25"/>
        <v>422.4</v>
      </c>
    </row>
    <row r="133" spans="1:28" x14ac:dyDescent="0.25">
      <c r="A133" s="1">
        <v>43432</v>
      </c>
      <c r="B133" s="16">
        <v>11820</v>
      </c>
      <c r="C133" s="7">
        <v>590.29940119760477</v>
      </c>
      <c r="D133" s="27">
        <f t="shared" si="30"/>
        <v>20.023737066342058</v>
      </c>
      <c r="E133" s="18">
        <f t="shared" si="31"/>
        <v>0.8310483020459819</v>
      </c>
      <c r="F133" s="18">
        <f t="shared" si="32"/>
        <v>44</v>
      </c>
      <c r="G133" s="16">
        <v>13575</v>
      </c>
      <c r="H133" s="7">
        <v>588.54166666666674</v>
      </c>
      <c r="I133" s="27">
        <f t="shared" si="26"/>
        <v>23.065486725663714</v>
      </c>
      <c r="J133" s="18">
        <f t="shared" si="28"/>
        <v>0.91426454741379315</v>
      </c>
      <c r="K133" s="18">
        <f t="shared" si="27"/>
        <v>40</v>
      </c>
      <c r="L133" s="16">
        <v>11861</v>
      </c>
      <c r="M133" s="7">
        <v>588.89534883720933</v>
      </c>
      <c r="N133" s="27">
        <f t="shared" si="19"/>
        <v>20.141099812419785</v>
      </c>
      <c r="O133" s="18">
        <f t="shared" si="29"/>
        <v>0.79555972902273797</v>
      </c>
      <c r="P133" s="18">
        <f t="shared" si="20"/>
        <v>45</v>
      </c>
      <c r="T133" s="18"/>
      <c r="X133">
        <v>38</v>
      </c>
      <c r="Y133">
        <v>22.004999999999999</v>
      </c>
      <c r="Z133">
        <v>24.37</v>
      </c>
      <c r="AA133">
        <f t="shared" si="24"/>
        <v>5362.6184999999996</v>
      </c>
      <c r="AB133" s="28">
        <f t="shared" si="25"/>
        <v>429.00948</v>
      </c>
    </row>
    <row r="134" spans="1:28" x14ac:dyDescent="0.25">
      <c r="A134" s="1">
        <v>43433</v>
      </c>
      <c r="B134" s="16">
        <v>12622</v>
      </c>
      <c r="C134" s="7">
        <v>589.26966292134841</v>
      </c>
      <c r="D134" s="27">
        <f t="shared" si="30"/>
        <v>21.419734960434738</v>
      </c>
      <c r="E134" s="18">
        <f t="shared" si="31"/>
        <v>0.88743584335231662</v>
      </c>
      <c r="F134" s="18">
        <f t="shared" si="32"/>
        <v>45</v>
      </c>
      <c r="G134" s="16">
        <v>13494</v>
      </c>
      <c r="H134" s="7">
        <v>588.67346938775506</v>
      </c>
      <c r="I134" s="27">
        <f t="shared" si="26"/>
        <v>22.922724908996361</v>
      </c>
      <c r="J134" s="18">
        <f t="shared" si="28"/>
        <v>0.90880926724137934</v>
      </c>
      <c r="K134" s="18">
        <f t="shared" si="27"/>
        <v>41</v>
      </c>
      <c r="L134" s="16">
        <v>11723</v>
      </c>
      <c r="M134" s="7">
        <v>590.17142857142858</v>
      </c>
      <c r="N134" s="27">
        <f t="shared" si="19"/>
        <v>19.863719984508133</v>
      </c>
      <c r="O134" s="18">
        <f t="shared" si="29"/>
        <v>0.78630357502179893</v>
      </c>
      <c r="P134" s="18">
        <f t="shared" si="20"/>
        <v>46</v>
      </c>
      <c r="T134" s="18"/>
      <c r="X134">
        <v>39</v>
      </c>
      <c r="Y134">
        <v>21.891999999999999</v>
      </c>
      <c r="Z134">
        <v>25.67</v>
      </c>
      <c r="AA134">
        <f t="shared" si="24"/>
        <v>5619.6764000000003</v>
      </c>
      <c r="AB134" s="28">
        <f t="shared" si="25"/>
        <v>449.57411200000001</v>
      </c>
    </row>
    <row r="135" spans="1:28" x14ac:dyDescent="0.25">
      <c r="A135" s="1">
        <v>43434</v>
      </c>
      <c r="B135" s="16">
        <v>12260</v>
      </c>
      <c r="C135" s="7">
        <v>590.73863636363637</v>
      </c>
      <c r="D135" s="27">
        <f t="shared" si="30"/>
        <v>20.753678945849764</v>
      </c>
      <c r="E135" s="18">
        <f t="shared" si="31"/>
        <v>0.86198411024397104</v>
      </c>
      <c r="F135" s="18">
        <f t="shared" si="32"/>
        <v>46</v>
      </c>
      <c r="G135" s="16">
        <v>13322</v>
      </c>
      <c r="H135" s="7">
        <v>591.30890052356028</v>
      </c>
      <c r="I135" s="27">
        <f t="shared" si="26"/>
        <v>22.529679475827869</v>
      </c>
      <c r="J135" s="18">
        <f t="shared" si="28"/>
        <v>0.89722521551724133</v>
      </c>
      <c r="K135" s="18">
        <f t="shared" si="27"/>
        <v>42</v>
      </c>
      <c r="L135" s="16">
        <v>11577</v>
      </c>
      <c r="M135" s="7">
        <v>591.56069364161851</v>
      </c>
      <c r="N135" s="27">
        <f t="shared" ref="N135:N198" si="33">+L135/M135</f>
        <v>19.570265780730896</v>
      </c>
      <c r="O135" s="18">
        <f t="shared" si="29"/>
        <v>0.77651083238312424</v>
      </c>
      <c r="P135" s="18">
        <f t="shared" ref="P135:P198" si="34">+A135-$A$88</f>
        <v>47</v>
      </c>
      <c r="T135" s="18"/>
      <c r="X135">
        <v>40</v>
      </c>
      <c r="Y135">
        <v>21.547999999999998</v>
      </c>
      <c r="Z135">
        <v>27.57</v>
      </c>
      <c r="AA135">
        <f t="shared" si="24"/>
        <v>5940.7835999999998</v>
      </c>
      <c r="AB135" s="28">
        <f t="shared" si="25"/>
        <v>475.26268799999997</v>
      </c>
    </row>
    <row r="136" spans="1:28" x14ac:dyDescent="0.25">
      <c r="A136" s="1">
        <v>43435</v>
      </c>
      <c r="B136" s="16">
        <v>11737</v>
      </c>
      <c r="C136" s="7">
        <v>589.70059880239523</v>
      </c>
      <c r="D136" s="27">
        <f t="shared" si="30"/>
        <v>19.903320471161656</v>
      </c>
      <c r="E136" s="18">
        <f t="shared" si="31"/>
        <v>0.82521268368136114</v>
      </c>
      <c r="F136" s="18">
        <f t="shared" si="32"/>
        <v>47</v>
      </c>
      <c r="G136" s="16">
        <v>12537</v>
      </c>
      <c r="H136" s="7">
        <v>589.57446808510645</v>
      </c>
      <c r="I136" s="27">
        <f t="shared" si="26"/>
        <v>21.264489354023816</v>
      </c>
      <c r="J136" s="18">
        <f t="shared" si="28"/>
        <v>0.84435614224137934</v>
      </c>
      <c r="K136" s="18">
        <f t="shared" si="27"/>
        <v>43</v>
      </c>
      <c r="L136" s="16">
        <v>11619</v>
      </c>
      <c r="M136" s="7">
        <v>589.59770114942535</v>
      </c>
      <c r="N136" s="27">
        <f t="shared" si="33"/>
        <v>19.706657568963834</v>
      </c>
      <c r="O136" s="18">
        <f t="shared" si="29"/>
        <v>0.77932792273123619</v>
      </c>
      <c r="P136" s="18">
        <f t="shared" si="34"/>
        <v>48</v>
      </c>
      <c r="T136" s="18"/>
      <c r="X136">
        <v>41</v>
      </c>
      <c r="Y136">
        <v>21.724</v>
      </c>
      <c r="Z136">
        <v>27.83</v>
      </c>
      <c r="AA136">
        <f t="shared" si="24"/>
        <v>6045.7891999999993</v>
      </c>
      <c r="AB136" s="28">
        <f t="shared" si="25"/>
        <v>483.66313599999995</v>
      </c>
    </row>
    <row r="137" spans="1:28" x14ac:dyDescent="0.25">
      <c r="A137" s="1">
        <v>43436</v>
      </c>
      <c r="B137" s="16">
        <v>11813</v>
      </c>
      <c r="C137" s="7">
        <v>589.22619047619048</v>
      </c>
      <c r="D137" s="27">
        <f t="shared" si="30"/>
        <v>20.048328113950905</v>
      </c>
      <c r="E137" s="18">
        <f t="shared" si="31"/>
        <v>0.83055614146101386</v>
      </c>
      <c r="F137" s="18">
        <f t="shared" si="32"/>
        <v>48</v>
      </c>
      <c r="G137" s="16">
        <v>13297</v>
      </c>
      <c r="H137" s="7">
        <v>589.7765363128492</v>
      </c>
      <c r="I137" s="27">
        <f t="shared" si="26"/>
        <v>22.545827413090837</v>
      </c>
      <c r="J137" s="18">
        <f t="shared" si="28"/>
        <v>0.89554148706896552</v>
      </c>
      <c r="K137" s="18">
        <f t="shared" si="27"/>
        <v>44</v>
      </c>
      <c r="L137" s="16">
        <v>11526</v>
      </c>
      <c r="M137" s="7">
        <v>590.52941176470586</v>
      </c>
      <c r="N137" s="27">
        <f t="shared" si="33"/>
        <v>19.518079489989045</v>
      </c>
      <c r="O137" s="18">
        <f t="shared" si="29"/>
        <v>0.77309007981755984</v>
      </c>
      <c r="P137" s="18">
        <f t="shared" si="34"/>
        <v>49</v>
      </c>
      <c r="T137" s="18"/>
      <c r="X137">
        <v>42</v>
      </c>
      <c r="Y137">
        <v>21.402999999999999</v>
      </c>
      <c r="Z137">
        <v>27.2</v>
      </c>
      <c r="AA137">
        <f t="shared" ref="AA137:AA200" si="35">+Z137*Y137*10</f>
        <v>5821.6159999999991</v>
      </c>
      <c r="AB137" s="28">
        <f t="shared" ref="AB137:AB200" si="36">+AA137*80/1000</f>
        <v>465.7292799999999</v>
      </c>
    </row>
    <row r="138" spans="1:28" x14ac:dyDescent="0.25">
      <c r="A138" s="1">
        <v>43437</v>
      </c>
      <c r="B138" s="16">
        <v>12785</v>
      </c>
      <c r="C138" s="7">
        <v>588.83333333333337</v>
      </c>
      <c r="D138" s="27">
        <f t="shared" si="30"/>
        <v>21.712425700537786</v>
      </c>
      <c r="E138" s="18">
        <f t="shared" si="31"/>
        <v>0.89889615411657176</v>
      </c>
      <c r="F138" s="18">
        <f t="shared" si="32"/>
        <v>49</v>
      </c>
      <c r="G138" s="16">
        <v>13055</v>
      </c>
      <c r="H138" s="7">
        <v>590.26455026455028</v>
      </c>
      <c r="I138" s="27">
        <f t="shared" ref="I138:I201" si="37">+G138/H138</f>
        <v>22.1172015059161</v>
      </c>
      <c r="J138" s="18">
        <f t="shared" si="28"/>
        <v>0.87924299568965514</v>
      </c>
      <c r="K138" s="18">
        <f t="shared" ref="K138:K201" si="38">+A138-$A$93</f>
        <v>45</v>
      </c>
      <c r="L138" s="16">
        <v>11410</v>
      </c>
      <c r="M138" s="7">
        <v>590.42168674698803</v>
      </c>
      <c r="N138" s="27">
        <f t="shared" si="33"/>
        <v>19.325170900928473</v>
      </c>
      <c r="O138" s="18">
        <f t="shared" si="29"/>
        <v>0.76530954457039368</v>
      </c>
      <c r="P138" s="18">
        <f t="shared" si="34"/>
        <v>50</v>
      </c>
      <c r="T138" s="18"/>
      <c r="X138">
        <v>43</v>
      </c>
      <c r="Y138">
        <v>20.867000000000001</v>
      </c>
      <c r="Z138">
        <v>28.33</v>
      </c>
      <c r="AA138">
        <f t="shared" si="35"/>
        <v>5911.6211000000003</v>
      </c>
      <c r="AB138" s="28">
        <f t="shared" si="36"/>
        <v>472.929688</v>
      </c>
    </row>
    <row r="139" spans="1:28" x14ac:dyDescent="0.25">
      <c r="A139" s="1">
        <v>43438</v>
      </c>
      <c r="B139" s="16">
        <v>9987</v>
      </c>
      <c r="C139" s="7">
        <v>591.19999999999993</v>
      </c>
      <c r="D139" s="27">
        <f t="shared" si="30"/>
        <v>16.892760487144791</v>
      </c>
      <c r="E139" s="18">
        <f t="shared" si="31"/>
        <v>0.70217253743935881</v>
      </c>
      <c r="F139" s="18">
        <f t="shared" si="32"/>
        <v>50</v>
      </c>
      <c r="G139" s="16">
        <v>13111</v>
      </c>
      <c r="H139" s="7">
        <v>588.80208333333337</v>
      </c>
      <c r="I139" s="27">
        <f t="shared" si="37"/>
        <v>22.267244582043343</v>
      </c>
      <c r="J139" s="18">
        <f t="shared" si="28"/>
        <v>0.88301454741379315</v>
      </c>
      <c r="K139" s="18">
        <f t="shared" si="38"/>
        <v>46</v>
      </c>
      <c r="L139" s="16">
        <v>11386</v>
      </c>
      <c r="M139" s="7">
        <v>588.33333333333337</v>
      </c>
      <c r="N139" s="27">
        <f t="shared" si="33"/>
        <v>19.352974504249289</v>
      </c>
      <c r="O139" s="18">
        <f t="shared" si="29"/>
        <v>0.76369977865718697</v>
      </c>
      <c r="P139" s="18">
        <f t="shared" si="34"/>
        <v>51</v>
      </c>
      <c r="T139" s="18"/>
      <c r="X139">
        <v>44</v>
      </c>
      <c r="Y139">
        <v>20.88</v>
      </c>
      <c r="Z139">
        <v>28.6</v>
      </c>
      <c r="AA139">
        <f t="shared" si="35"/>
        <v>5971.68</v>
      </c>
      <c r="AB139" s="28">
        <f t="shared" si="36"/>
        <v>477.73440000000005</v>
      </c>
    </row>
    <row r="140" spans="1:28" x14ac:dyDescent="0.25">
      <c r="A140" s="1">
        <v>43439</v>
      </c>
      <c r="B140" s="16">
        <v>11528</v>
      </c>
      <c r="C140" s="7">
        <v>589.19753086419746</v>
      </c>
      <c r="D140" s="27">
        <f t="shared" si="30"/>
        <v>19.565594552121532</v>
      </c>
      <c r="E140" s="18">
        <f t="shared" si="31"/>
        <v>0.81051817478731636</v>
      </c>
      <c r="F140" s="18">
        <f t="shared" si="32"/>
        <v>51</v>
      </c>
      <c r="G140" s="16">
        <v>12802</v>
      </c>
      <c r="H140" s="7">
        <v>590.00000000000011</v>
      </c>
      <c r="I140" s="27">
        <f t="shared" si="37"/>
        <v>21.698305084745758</v>
      </c>
      <c r="J140" s="18">
        <f t="shared" si="28"/>
        <v>0.86220366379310343</v>
      </c>
      <c r="K140" s="18">
        <f t="shared" si="38"/>
        <v>47</v>
      </c>
      <c r="L140" s="16">
        <v>11343</v>
      </c>
      <c r="M140" s="7">
        <v>590.59171597633144</v>
      </c>
      <c r="N140" s="27">
        <f t="shared" si="33"/>
        <v>19.206161707243762</v>
      </c>
      <c r="O140" s="18">
        <f t="shared" si="29"/>
        <v>0.7608156147293581</v>
      </c>
      <c r="P140" s="18">
        <f t="shared" si="34"/>
        <v>52</v>
      </c>
      <c r="T140" s="18"/>
      <c r="X140">
        <v>45</v>
      </c>
      <c r="Y140">
        <v>21.225999999999999</v>
      </c>
      <c r="Z140">
        <v>28.7</v>
      </c>
      <c r="AA140">
        <f t="shared" si="35"/>
        <v>6091.8620000000001</v>
      </c>
      <c r="AB140" s="28">
        <f t="shared" si="36"/>
        <v>487.34896000000003</v>
      </c>
    </row>
    <row r="141" spans="1:28" x14ac:dyDescent="0.25">
      <c r="A141" s="1">
        <v>43440</v>
      </c>
      <c r="B141" s="16">
        <v>11837</v>
      </c>
      <c r="C141" s="7">
        <v>589.76047904191614</v>
      </c>
      <c r="D141" s="27">
        <f t="shared" si="30"/>
        <v>20.070859985785361</v>
      </c>
      <c r="E141" s="18">
        <f t="shared" si="31"/>
        <v>0.83224354918090415</v>
      </c>
      <c r="F141" s="18">
        <f t="shared" si="32"/>
        <v>52</v>
      </c>
      <c r="G141" s="16">
        <v>12790</v>
      </c>
      <c r="H141" s="7">
        <v>590.2702702702702</v>
      </c>
      <c r="I141" s="27">
        <f t="shared" si="37"/>
        <v>21.668040293040296</v>
      </c>
      <c r="J141" s="18">
        <f t="shared" si="28"/>
        <v>0.86139547413793105</v>
      </c>
      <c r="K141" s="18">
        <f t="shared" si="38"/>
        <v>48</v>
      </c>
      <c r="L141" s="16">
        <v>11452</v>
      </c>
      <c r="M141" s="7">
        <v>589.52662721893489</v>
      </c>
      <c r="N141" s="27">
        <f t="shared" si="33"/>
        <v>19.425755294589983</v>
      </c>
      <c r="O141" s="18">
        <f t="shared" si="29"/>
        <v>0.76812663491850564</v>
      </c>
      <c r="P141" s="18">
        <f t="shared" si="34"/>
        <v>53</v>
      </c>
      <c r="T141" s="18"/>
      <c r="X141">
        <v>46</v>
      </c>
      <c r="Y141">
        <v>20.962</v>
      </c>
      <c r="Z141">
        <v>27.83</v>
      </c>
      <c r="AA141">
        <f t="shared" si="35"/>
        <v>5833.7245999999996</v>
      </c>
      <c r="AB141" s="28">
        <f t="shared" si="36"/>
        <v>466.697968</v>
      </c>
    </row>
    <row r="142" spans="1:28" x14ac:dyDescent="0.25">
      <c r="A142" s="1">
        <v>43441</v>
      </c>
      <c r="B142" s="16">
        <v>11982</v>
      </c>
      <c r="C142" s="7">
        <v>590.59171597633144</v>
      </c>
      <c r="D142" s="27">
        <f t="shared" si="30"/>
        <v>20.288127442140063</v>
      </c>
      <c r="E142" s="18">
        <f t="shared" si="31"/>
        <v>0.84243830415524146</v>
      </c>
      <c r="F142" s="18">
        <f t="shared" si="32"/>
        <v>53</v>
      </c>
      <c r="G142" s="16">
        <v>13021</v>
      </c>
      <c r="H142" s="7">
        <v>591.57608695652175</v>
      </c>
      <c r="I142" s="27">
        <f t="shared" si="37"/>
        <v>22.010693615066604</v>
      </c>
      <c r="J142" s="18">
        <f t="shared" si="28"/>
        <v>0.876953125</v>
      </c>
      <c r="K142" s="18">
        <f t="shared" si="38"/>
        <v>49</v>
      </c>
      <c r="L142" s="16">
        <v>11596</v>
      </c>
      <c r="M142" s="7">
        <v>590.11904761904759</v>
      </c>
      <c r="N142" s="27">
        <f t="shared" si="33"/>
        <v>19.650272342142426</v>
      </c>
      <c r="O142" s="18">
        <f t="shared" si="29"/>
        <v>0.77778523039774627</v>
      </c>
      <c r="P142" s="18">
        <f t="shared" si="34"/>
        <v>54</v>
      </c>
      <c r="T142" s="18"/>
      <c r="X142">
        <v>47</v>
      </c>
      <c r="Y142">
        <v>20.390999999999998</v>
      </c>
      <c r="Z142">
        <v>28</v>
      </c>
      <c r="AA142">
        <f t="shared" si="35"/>
        <v>5709.48</v>
      </c>
      <c r="AB142" s="28">
        <f t="shared" si="36"/>
        <v>456.75839999999994</v>
      </c>
    </row>
    <row r="143" spans="1:28" x14ac:dyDescent="0.25">
      <c r="A143" s="1">
        <v>43442</v>
      </c>
      <c r="B143" s="16">
        <v>11653</v>
      </c>
      <c r="C143" s="7">
        <v>590.23668639053255</v>
      </c>
      <c r="D143" s="27">
        <f t="shared" si="30"/>
        <v>19.742927318295738</v>
      </c>
      <c r="E143" s="18">
        <f t="shared" si="31"/>
        <v>0.81930675666174502</v>
      </c>
      <c r="F143" s="18">
        <f t="shared" si="32"/>
        <v>54</v>
      </c>
      <c r="G143" s="16">
        <v>12895</v>
      </c>
      <c r="H143" s="7">
        <v>589.41489361702122</v>
      </c>
      <c r="I143" s="27">
        <f t="shared" si="37"/>
        <v>21.877628372890534</v>
      </c>
      <c r="J143" s="18">
        <f t="shared" si="28"/>
        <v>0.86846713362068961</v>
      </c>
      <c r="K143" s="18">
        <f t="shared" si="38"/>
        <v>50</v>
      </c>
      <c r="L143" s="16">
        <v>11368</v>
      </c>
      <c r="M143" s="7">
        <v>591.68674698795189</v>
      </c>
      <c r="N143" s="27">
        <f t="shared" si="33"/>
        <v>19.212869069435957</v>
      </c>
      <c r="O143" s="18">
        <f t="shared" si="29"/>
        <v>0.76249245422228185</v>
      </c>
      <c r="P143" s="18">
        <f t="shared" si="34"/>
        <v>55</v>
      </c>
      <c r="T143" s="18"/>
      <c r="X143">
        <v>48</v>
      </c>
      <c r="Y143">
        <v>20.474</v>
      </c>
      <c r="Z143">
        <v>29.33</v>
      </c>
      <c r="AA143">
        <f t="shared" si="35"/>
        <v>6005.0241999999989</v>
      </c>
      <c r="AB143" s="28">
        <f t="shared" si="36"/>
        <v>480.40193599999992</v>
      </c>
    </row>
    <row r="144" spans="1:28" x14ac:dyDescent="0.25">
      <c r="A144" s="1">
        <v>43443</v>
      </c>
      <c r="B144" s="16">
        <v>12210</v>
      </c>
      <c r="C144" s="7">
        <v>589.88372093023258</v>
      </c>
      <c r="D144" s="27">
        <f t="shared" si="30"/>
        <v>20.6989946777055</v>
      </c>
      <c r="E144" s="18">
        <f t="shared" si="31"/>
        <v>0.85846867749419953</v>
      </c>
      <c r="F144" s="18">
        <f t="shared" si="32"/>
        <v>55</v>
      </c>
      <c r="G144" s="16">
        <v>13374</v>
      </c>
      <c r="H144" s="7">
        <v>589.89361702127667</v>
      </c>
      <c r="I144" s="27">
        <f t="shared" si="37"/>
        <v>22.671884580703335</v>
      </c>
      <c r="J144" s="18">
        <f t="shared" si="28"/>
        <v>0.90072737068965514</v>
      </c>
      <c r="K144" s="18">
        <f t="shared" si="38"/>
        <v>51</v>
      </c>
      <c r="L144" s="16">
        <v>11742</v>
      </c>
      <c r="M144" s="7">
        <v>591.22807017543857</v>
      </c>
      <c r="N144" s="27">
        <f t="shared" si="33"/>
        <v>19.860356083086053</v>
      </c>
      <c r="O144" s="18">
        <f t="shared" si="29"/>
        <v>0.78757797303642096</v>
      </c>
      <c r="P144" s="18">
        <f t="shared" si="34"/>
        <v>56</v>
      </c>
      <c r="T144" s="18"/>
      <c r="X144">
        <v>49</v>
      </c>
      <c r="Y144">
        <v>21.08</v>
      </c>
      <c r="Z144">
        <v>30.47</v>
      </c>
      <c r="AA144">
        <f t="shared" si="35"/>
        <v>6423.076</v>
      </c>
      <c r="AB144" s="28">
        <f t="shared" si="36"/>
        <v>513.84608000000003</v>
      </c>
    </row>
    <row r="145" spans="1:28" x14ac:dyDescent="0.25">
      <c r="A145" s="1">
        <v>43444</v>
      </c>
      <c r="B145" s="16">
        <v>12313</v>
      </c>
      <c r="C145" s="7">
        <v>590.34285714285704</v>
      </c>
      <c r="D145" s="27">
        <f t="shared" si="30"/>
        <v>20.857371019262416</v>
      </c>
      <c r="E145" s="18">
        <f t="shared" si="31"/>
        <v>0.86571046895872883</v>
      </c>
      <c r="F145" s="18">
        <f t="shared" si="32"/>
        <v>56</v>
      </c>
      <c r="G145" s="16">
        <v>12816</v>
      </c>
      <c r="H145" s="7">
        <v>591.40625</v>
      </c>
      <c r="I145" s="27">
        <f t="shared" si="37"/>
        <v>21.670383091149272</v>
      </c>
      <c r="J145" s="18">
        <f t="shared" si="28"/>
        <v>0.8631465517241379</v>
      </c>
      <c r="K145" s="18">
        <f t="shared" si="38"/>
        <v>52</v>
      </c>
      <c r="L145" s="16">
        <v>11737</v>
      </c>
      <c r="M145" s="7">
        <v>588.88235294117646</v>
      </c>
      <c r="N145" s="27">
        <f t="shared" si="33"/>
        <v>19.930975926480873</v>
      </c>
      <c r="O145" s="18">
        <f t="shared" si="29"/>
        <v>0.78724260513783617</v>
      </c>
      <c r="P145" s="18">
        <f t="shared" si="34"/>
        <v>57</v>
      </c>
      <c r="T145" s="18"/>
      <c r="X145">
        <v>50</v>
      </c>
      <c r="Y145">
        <v>19.364999999999998</v>
      </c>
      <c r="Z145">
        <v>29.9</v>
      </c>
      <c r="AA145">
        <f t="shared" si="35"/>
        <v>5790.1349999999993</v>
      </c>
      <c r="AB145" s="28">
        <f t="shared" si="36"/>
        <v>463.21079999999995</v>
      </c>
    </row>
    <row r="146" spans="1:28" x14ac:dyDescent="0.25">
      <c r="A146" s="1">
        <v>43445</v>
      </c>
      <c r="B146" s="16">
        <v>11598</v>
      </c>
      <c r="C146" s="7">
        <v>588.36363636363637</v>
      </c>
      <c r="D146" s="27">
        <f t="shared" si="30"/>
        <v>19.712299134734238</v>
      </c>
      <c r="E146" s="18">
        <f t="shared" si="31"/>
        <v>0.8154397806369964</v>
      </c>
      <c r="F146" s="18">
        <f t="shared" si="32"/>
        <v>57</v>
      </c>
      <c r="G146" s="16">
        <v>12986</v>
      </c>
      <c r="H146" s="7">
        <v>589.79057591623041</v>
      </c>
      <c r="I146" s="27">
        <f t="shared" si="37"/>
        <v>22.017984909010206</v>
      </c>
      <c r="J146" s="18">
        <f t="shared" si="28"/>
        <v>0.87459590517241381</v>
      </c>
      <c r="K146" s="18">
        <f t="shared" si="38"/>
        <v>53</v>
      </c>
      <c r="L146" s="16">
        <v>11586</v>
      </c>
      <c r="M146" s="7">
        <v>588.87573964497051</v>
      </c>
      <c r="N146" s="27">
        <f t="shared" si="33"/>
        <v>19.674778938906748</v>
      </c>
      <c r="O146" s="18">
        <f t="shared" si="29"/>
        <v>0.7771144946005768</v>
      </c>
      <c r="P146" s="18">
        <f t="shared" si="34"/>
        <v>58</v>
      </c>
      <c r="T146" s="18"/>
      <c r="X146">
        <v>51</v>
      </c>
      <c r="Y146">
        <v>20.53</v>
      </c>
      <c r="Z146">
        <v>29.3</v>
      </c>
      <c r="AA146">
        <f t="shared" si="35"/>
        <v>6015.29</v>
      </c>
      <c r="AB146" s="28">
        <f t="shared" si="36"/>
        <v>481.22320000000002</v>
      </c>
    </row>
    <row r="147" spans="1:28" x14ac:dyDescent="0.25">
      <c r="A147" s="1">
        <v>43446</v>
      </c>
      <c r="B147" s="16">
        <v>12444</v>
      </c>
      <c r="C147" s="7">
        <v>590.91428571428571</v>
      </c>
      <c r="D147" s="27">
        <f t="shared" si="30"/>
        <v>21.058891789962285</v>
      </c>
      <c r="E147" s="18">
        <f t="shared" si="31"/>
        <v>0.87492090276313017</v>
      </c>
      <c r="F147" s="18">
        <f t="shared" si="32"/>
        <v>58</v>
      </c>
      <c r="G147" s="16">
        <v>12902</v>
      </c>
      <c r="H147" s="7">
        <v>589.11458333333326</v>
      </c>
      <c r="I147" s="27">
        <f t="shared" si="37"/>
        <v>21.900663071346479</v>
      </c>
      <c r="J147" s="18">
        <f t="shared" si="28"/>
        <v>0.86893857758620685</v>
      </c>
      <c r="K147" s="18">
        <f t="shared" si="38"/>
        <v>54</v>
      </c>
      <c r="L147" s="16">
        <v>11064</v>
      </c>
      <c r="M147" s="7">
        <v>590.97560975609758</v>
      </c>
      <c r="N147" s="27">
        <f t="shared" si="33"/>
        <v>18.72158481221626</v>
      </c>
      <c r="O147" s="18">
        <f t="shared" si="29"/>
        <v>0.74210208598832916</v>
      </c>
      <c r="P147" s="18">
        <f t="shared" si="34"/>
        <v>59</v>
      </c>
      <c r="T147" s="18"/>
      <c r="X147">
        <v>52</v>
      </c>
      <c r="Y147">
        <v>20.315999999999999</v>
      </c>
      <c r="Z147">
        <v>28.33</v>
      </c>
      <c r="AA147">
        <f t="shared" si="35"/>
        <v>5755.5227999999988</v>
      </c>
      <c r="AB147" s="28">
        <f t="shared" si="36"/>
        <v>460.44182399999988</v>
      </c>
    </row>
    <row r="148" spans="1:28" x14ac:dyDescent="0.25">
      <c r="A148" s="1">
        <v>43447</v>
      </c>
      <c r="B148" s="16">
        <v>11881</v>
      </c>
      <c r="C148" s="7">
        <v>589.11242603550295</v>
      </c>
      <c r="D148" s="27">
        <f t="shared" si="30"/>
        <v>20.167627561269587</v>
      </c>
      <c r="E148" s="18">
        <f t="shared" si="31"/>
        <v>0.83533713000070309</v>
      </c>
      <c r="F148" s="18">
        <f t="shared" si="32"/>
        <v>59</v>
      </c>
      <c r="G148" s="16">
        <v>13075</v>
      </c>
      <c r="H148" s="7">
        <v>588.64583333333337</v>
      </c>
      <c r="I148" s="27">
        <f t="shared" si="37"/>
        <v>22.211997876482037</v>
      </c>
      <c r="J148" s="18">
        <f t="shared" si="28"/>
        <v>0.88058997844827591</v>
      </c>
      <c r="K148" s="18">
        <f t="shared" si="38"/>
        <v>55</v>
      </c>
      <c r="L148" s="16">
        <v>11640</v>
      </c>
      <c r="M148" s="7">
        <v>591.65680473372777</v>
      </c>
      <c r="N148" s="27">
        <f t="shared" si="33"/>
        <v>19.673567356735674</v>
      </c>
      <c r="O148" s="18">
        <f t="shared" si="29"/>
        <v>0.78073646790529205</v>
      </c>
      <c r="P148" s="18">
        <f t="shared" si="34"/>
        <v>60</v>
      </c>
      <c r="T148" s="18"/>
      <c r="X148">
        <v>53</v>
      </c>
      <c r="Y148">
        <v>20.577000000000002</v>
      </c>
      <c r="Z148">
        <v>28.17</v>
      </c>
      <c r="AA148">
        <f t="shared" si="35"/>
        <v>5796.5409000000009</v>
      </c>
      <c r="AB148" s="28">
        <f t="shared" si="36"/>
        <v>463.72327200000007</v>
      </c>
    </row>
    <row r="149" spans="1:28" x14ac:dyDescent="0.25">
      <c r="A149" s="1">
        <v>43448</v>
      </c>
      <c r="B149" s="16">
        <v>11210</v>
      </c>
      <c r="C149" s="7">
        <v>588.5625</v>
      </c>
      <c r="D149" s="27">
        <f t="shared" si="30"/>
        <v>19.046405436975682</v>
      </c>
      <c r="E149" s="18">
        <f t="shared" si="31"/>
        <v>0.7881600224987696</v>
      </c>
      <c r="F149" s="18">
        <f t="shared" si="32"/>
        <v>60</v>
      </c>
      <c r="G149" s="16">
        <v>12955</v>
      </c>
      <c r="H149" s="7">
        <v>589.41798941798947</v>
      </c>
      <c r="I149" s="27">
        <f t="shared" si="37"/>
        <v>21.979308797127466</v>
      </c>
      <c r="J149" s="18">
        <f t="shared" si="28"/>
        <v>0.87250808189655171</v>
      </c>
      <c r="K149" s="18">
        <f t="shared" si="38"/>
        <v>56</v>
      </c>
      <c r="L149" s="16">
        <v>11486</v>
      </c>
      <c r="M149" s="7">
        <v>588.63095238095241</v>
      </c>
      <c r="N149" s="27">
        <f t="shared" si="33"/>
        <v>19.513075133987257</v>
      </c>
      <c r="O149" s="18">
        <f t="shared" si="29"/>
        <v>0.77040713662888183</v>
      </c>
      <c r="P149" s="18">
        <f t="shared" si="34"/>
        <v>61</v>
      </c>
      <c r="T149" s="18"/>
      <c r="X149">
        <v>54</v>
      </c>
      <c r="Y149">
        <v>20.431000000000001</v>
      </c>
      <c r="Z149">
        <v>27.13</v>
      </c>
      <c r="AA149">
        <f t="shared" si="35"/>
        <v>5542.9303</v>
      </c>
      <c r="AB149" s="28">
        <f t="shared" si="36"/>
        <v>443.43442399999998</v>
      </c>
    </row>
    <row r="150" spans="1:28" x14ac:dyDescent="0.25">
      <c r="A150" s="1">
        <v>43449</v>
      </c>
      <c r="B150" s="16">
        <v>11030</v>
      </c>
      <c r="C150" s="7">
        <v>590.0625</v>
      </c>
      <c r="D150" s="27">
        <f t="shared" si="30"/>
        <v>18.692935070437454</v>
      </c>
      <c r="E150" s="18">
        <f t="shared" si="31"/>
        <v>0.77550446459959221</v>
      </c>
      <c r="F150" s="18">
        <f t="shared" si="32"/>
        <v>61</v>
      </c>
      <c r="G150" s="16">
        <v>12741</v>
      </c>
      <c r="H150" s="7">
        <v>590.96256684491971</v>
      </c>
      <c r="I150" s="27">
        <f t="shared" si="37"/>
        <v>21.559741199891416</v>
      </c>
      <c r="J150" s="18">
        <f t="shared" si="28"/>
        <v>0.85809536637931039</v>
      </c>
      <c r="K150" s="18">
        <f t="shared" si="38"/>
        <v>57</v>
      </c>
      <c r="L150" s="16">
        <v>11507</v>
      </c>
      <c r="M150" s="7">
        <v>589.04761904761904</v>
      </c>
      <c r="N150" s="27">
        <f t="shared" si="33"/>
        <v>19.534923201293452</v>
      </c>
      <c r="O150" s="18">
        <f t="shared" si="29"/>
        <v>0.7718156818029378</v>
      </c>
      <c r="P150" s="18">
        <f t="shared" si="34"/>
        <v>62</v>
      </c>
      <c r="T150" s="18"/>
      <c r="X150">
        <v>55</v>
      </c>
      <c r="Y150">
        <v>20.707999999999998</v>
      </c>
      <c r="Z150">
        <v>26.13</v>
      </c>
      <c r="AA150">
        <f t="shared" si="35"/>
        <v>5411.000399999999</v>
      </c>
      <c r="AB150" s="28">
        <f t="shared" si="36"/>
        <v>432.88003199999991</v>
      </c>
    </row>
    <row r="151" spans="1:28" x14ac:dyDescent="0.25">
      <c r="A151" s="1">
        <v>43450</v>
      </c>
      <c r="B151" s="16">
        <v>11277</v>
      </c>
      <c r="C151" s="7">
        <v>588.8888888888888</v>
      </c>
      <c r="D151" s="27">
        <f t="shared" si="30"/>
        <v>19.149622641509438</v>
      </c>
      <c r="E151" s="18">
        <f t="shared" si="31"/>
        <v>0.79287070238346335</v>
      </c>
      <c r="F151" s="18">
        <f t="shared" si="32"/>
        <v>62</v>
      </c>
      <c r="G151" s="16">
        <v>12731</v>
      </c>
      <c r="H151" s="7">
        <v>589.01639344262298</v>
      </c>
      <c r="I151" s="27">
        <f t="shared" si="37"/>
        <v>21.613999443362093</v>
      </c>
      <c r="J151" s="18">
        <f t="shared" si="28"/>
        <v>0.857421875</v>
      </c>
      <c r="K151" s="18">
        <f t="shared" si="38"/>
        <v>58</v>
      </c>
      <c r="L151" s="16">
        <v>11342</v>
      </c>
      <c r="M151" s="7">
        <v>589.09090909090912</v>
      </c>
      <c r="N151" s="27">
        <f t="shared" si="33"/>
        <v>19.253395061728394</v>
      </c>
      <c r="O151" s="18">
        <f t="shared" si="29"/>
        <v>0.76074854114964119</v>
      </c>
      <c r="P151" s="18">
        <f t="shared" si="34"/>
        <v>63</v>
      </c>
      <c r="T151" s="18"/>
      <c r="X151">
        <v>56</v>
      </c>
      <c r="Y151">
        <v>20.899000000000001</v>
      </c>
      <c r="Z151">
        <v>25.67</v>
      </c>
      <c r="AA151">
        <f t="shared" si="35"/>
        <v>5364.7733000000007</v>
      </c>
      <c r="AB151" s="28">
        <f t="shared" si="36"/>
        <v>429.18186400000008</v>
      </c>
    </row>
    <row r="152" spans="1:28" x14ac:dyDescent="0.25">
      <c r="A152" s="1">
        <v>43451</v>
      </c>
      <c r="B152" s="16">
        <v>11504</v>
      </c>
      <c r="C152" s="7">
        <v>590.06172839506166</v>
      </c>
      <c r="D152" s="27">
        <f t="shared" si="30"/>
        <v>19.496265299717546</v>
      </c>
      <c r="E152" s="18">
        <f t="shared" si="31"/>
        <v>0.80883076706742596</v>
      </c>
      <c r="F152" s="18">
        <f t="shared" si="32"/>
        <v>63</v>
      </c>
      <c r="G152" s="16">
        <v>13074</v>
      </c>
      <c r="H152" s="7">
        <v>590.43243243243239</v>
      </c>
      <c r="I152" s="27">
        <f t="shared" si="37"/>
        <v>22.143092556989838</v>
      </c>
      <c r="J152" s="18">
        <f t="shared" si="28"/>
        <v>0.88052262931034486</v>
      </c>
      <c r="K152" s="18">
        <f t="shared" si="38"/>
        <v>59</v>
      </c>
      <c r="L152" s="16">
        <v>11787</v>
      </c>
      <c r="M152" s="7">
        <v>589.36416184971097</v>
      </c>
      <c r="N152" s="27">
        <f t="shared" si="33"/>
        <v>19.99951941938015</v>
      </c>
      <c r="O152" s="18">
        <f t="shared" si="29"/>
        <v>0.79059628412368366</v>
      </c>
      <c r="P152" s="18">
        <f t="shared" si="34"/>
        <v>64</v>
      </c>
      <c r="T152" s="18"/>
      <c r="X152">
        <v>57</v>
      </c>
      <c r="Y152">
        <v>20.401</v>
      </c>
      <c r="Z152">
        <v>26.23</v>
      </c>
      <c r="AA152">
        <f t="shared" si="35"/>
        <v>5351.1823000000004</v>
      </c>
      <c r="AB152" s="28">
        <f t="shared" si="36"/>
        <v>428.09458400000005</v>
      </c>
    </row>
    <row r="153" spans="1:28" x14ac:dyDescent="0.25">
      <c r="A153" s="1">
        <v>43452</v>
      </c>
      <c r="B153" s="16">
        <v>11355</v>
      </c>
      <c r="C153" s="7">
        <v>589</v>
      </c>
      <c r="D153" s="27">
        <f t="shared" si="30"/>
        <v>19.27843803056027</v>
      </c>
      <c r="E153" s="18">
        <f t="shared" si="31"/>
        <v>0.7983547774731069</v>
      </c>
      <c r="F153" s="18">
        <f t="shared" si="32"/>
        <v>64</v>
      </c>
      <c r="G153" s="16">
        <v>12716</v>
      </c>
      <c r="H153" s="7">
        <v>591.12903225806451</v>
      </c>
      <c r="I153" s="27">
        <f t="shared" si="37"/>
        <v>21.511377899045019</v>
      </c>
      <c r="J153" s="18">
        <f t="shared" si="28"/>
        <v>0.85641163793103448</v>
      </c>
      <c r="K153" s="18">
        <f t="shared" si="38"/>
        <v>60</v>
      </c>
      <c r="L153" s="16">
        <v>12008</v>
      </c>
      <c r="M153" s="7">
        <v>589.30635838150295</v>
      </c>
      <c r="N153" s="27">
        <f t="shared" si="33"/>
        <v>20.376498283472287</v>
      </c>
      <c r="O153" s="18">
        <f t="shared" si="29"/>
        <v>0.80541954524112946</v>
      </c>
      <c r="P153" s="18">
        <f t="shared" si="34"/>
        <v>65</v>
      </c>
      <c r="T153" s="18"/>
      <c r="X153">
        <v>58</v>
      </c>
      <c r="Y153">
        <v>20.783000000000001</v>
      </c>
      <c r="Z153">
        <v>27.87</v>
      </c>
      <c r="AA153">
        <f t="shared" si="35"/>
        <v>5792.2221</v>
      </c>
      <c r="AB153" s="28">
        <f t="shared" si="36"/>
        <v>463.377768</v>
      </c>
    </row>
    <row r="154" spans="1:28" x14ac:dyDescent="0.25">
      <c r="A154" s="1">
        <v>43453</v>
      </c>
      <c r="B154" s="16">
        <v>11689</v>
      </c>
      <c r="C154" s="7">
        <v>590.1204819277109</v>
      </c>
      <c r="D154" s="27">
        <f t="shared" si="30"/>
        <v>19.807819518170682</v>
      </c>
      <c r="E154" s="18">
        <f t="shared" si="31"/>
        <v>0.82183786824158056</v>
      </c>
      <c r="F154" s="18">
        <f t="shared" si="32"/>
        <v>65</v>
      </c>
      <c r="G154" s="16">
        <v>12773</v>
      </c>
      <c r="H154" s="7">
        <v>590.86956521739125</v>
      </c>
      <c r="I154" s="27">
        <f t="shared" si="37"/>
        <v>21.617292126563651</v>
      </c>
      <c r="J154" s="18">
        <f t="shared" si="28"/>
        <v>0.86025053879310343</v>
      </c>
      <c r="K154" s="18">
        <f t="shared" si="38"/>
        <v>61</v>
      </c>
      <c r="L154" s="16">
        <v>11767</v>
      </c>
      <c r="M154" s="7">
        <v>591.04651162790697</v>
      </c>
      <c r="N154" s="27">
        <f t="shared" si="33"/>
        <v>19.908754672437539</v>
      </c>
      <c r="O154" s="18">
        <f t="shared" si="29"/>
        <v>0.78925481252934471</v>
      </c>
      <c r="P154" s="18">
        <f t="shared" si="34"/>
        <v>66</v>
      </c>
      <c r="T154" s="18"/>
      <c r="X154">
        <v>59</v>
      </c>
      <c r="Y154">
        <v>20.344000000000001</v>
      </c>
      <c r="Z154">
        <v>29.57</v>
      </c>
      <c r="AA154">
        <f t="shared" si="35"/>
        <v>6015.7208000000001</v>
      </c>
      <c r="AB154" s="28">
        <f t="shared" si="36"/>
        <v>481.25766399999998</v>
      </c>
    </row>
    <row r="155" spans="1:28" x14ac:dyDescent="0.25">
      <c r="A155" s="1">
        <v>43454</v>
      </c>
      <c r="B155" s="16">
        <v>11394</v>
      </c>
      <c r="C155" s="7">
        <v>591.0625</v>
      </c>
      <c r="D155" s="27">
        <f t="shared" si="30"/>
        <v>19.277149201649571</v>
      </c>
      <c r="E155" s="18">
        <f t="shared" si="31"/>
        <v>0.80109681501792873</v>
      </c>
      <c r="F155" s="18">
        <f t="shared" si="32"/>
        <v>66</v>
      </c>
      <c r="G155" s="16">
        <v>12607</v>
      </c>
      <c r="H155" s="7">
        <v>588.94736842105272</v>
      </c>
      <c r="I155" s="27">
        <f t="shared" si="37"/>
        <v>21.405987488829307</v>
      </c>
      <c r="J155" s="18">
        <f t="shared" si="28"/>
        <v>0.84907058189655171</v>
      </c>
      <c r="K155" s="18">
        <f t="shared" si="38"/>
        <v>62</v>
      </c>
      <c r="L155" s="16">
        <v>12237</v>
      </c>
      <c r="M155" s="7">
        <v>589.5454545454545</v>
      </c>
      <c r="N155" s="27">
        <f t="shared" si="33"/>
        <v>20.756669236700077</v>
      </c>
      <c r="O155" s="18">
        <f t="shared" si="29"/>
        <v>0.82077939499631092</v>
      </c>
      <c r="P155" s="18">
        <f t="shared" si="34"/>
        <v>67</v>
      </c>
      <c r="T155" s="18"/>
      <c r="X155">
        <v>60</v>
      </c>
      <c r="Y155">
        <v>20.077000000000002</v>
      </c>
      <c r="Z155">
        <v>30.07</v>
      </c>
      <c r="AA155">
        <f t="shared" si="35"/>
        <v>6037.1539000000012</v>
      </c>
      <c r="AB155" s="28">
        <f t="shared" si="36"/>
        <v>482.9723120000001</v>
      </c>
    </row>
    <row r="156" spans="1:28" x14ac:dyDescent="0.25">
      <c r="A156" s="1">
        <v>43455</v>
      </c>
      <c r="B156" s="16">
        <v>11442</v>
      </c>
      <c r="C156" s="7">
        <v>588.84146341463418</v>
      </c>
      <c r="D156" s="27">
        <f t="shared" si="30"/>
        <v>19.431376203789995</v>
      </c>
      <c r="E156" s="18">
        <f t="shared" si="31"/>
        <v>0.80447163045770931</v>
      </c>
      <c r="F156" s="18">
        <f t="shared" si="32"/>
        <v>67</v>
      </c>
      <c r="G156" s="16">
        <v>12811</v>
      </c>
      <c r="H156" s="7">
        <v>591.21052631578948</v>
      </c>
      <c r="I156" s="27">
        <f t="shared" si="37"/>
        <v>21.669099973292976</v>
      </c>
      <c r="J156" s="18">
        <f t="shared" si="28"/>
        <v>0.86280980603448276</v>
      </c>
      <c r="K156" s="18">
        <f t="shared" si="38"/>
        <v>63</v>
      </c>
      <c r="L156" s="16">
        <v>12387</v>
      </c>
      <c r="M156" s="7">
        <v>588.70786516853934</v>
      </c>
      <c r="N156" s="27">
        <f t="shared" si="33"/>
        <v>21.040996278270828</v>
      </c>
      <c r="O156" s="18">
        <f t="shared" si="29"/>
        <v>0.83084043195385338</v>
      </c>
      <c r="P156" s="18">
        <f t="shared" si="34"/>
        <v>68</v>
      </c>
      <c r="T156" s="18"/>
      <c r="X156">
        <v>61</v>
      </c>
      <c r="Y156">
        <v>19.940999999999999</v>
      </c>
      <c r="Z156">
        <v>29.87</v>
      </c>
      <c r="AA156">
        <f t="shared" si="35"/>
        <v>5956.3766999999998</v>
      </c>
      <c r="AB156" s="28">
        <f t="shared" si="36"/>
        <v>476.51013599999999</v>
      </c>
    </row>
    <row r="157" spans="1:28" x14ac:dyDescent="0.25">
      <c r="A157" s="1">
        <v>43456</v>
      </c>
      <c r="B157" s="16">
        <v>11596</v>
      </c>
      <c r="C157" s="7">
        <v>588.34355828220862</v>
      </c>
      <c r="D157" s="27">
        <f t="shared" si="30"/>
        <v>19.709572471324297</v>
      </c>
      <c r="E157" s="18">
        <f t="shared" si="31"/>
        <v>0.81529916332700558</v>
      </c>
      <c r="F157" s="18">
        <f t="shared" si="32"/>
        <v>68</v>
      </c>
      <c r="G157" s="16">
        <v>12645</v>
      </c>
      <c r="H157" s="7">
        <v>589.04761904761904</v>
      </c>
      <c r="I157" s="27">
        <f t="shared" si="37"/>
        <v>21.466855295068715</v>
      </c>
      <c r="J157" s="18">
        <f t="shared" si="28"/>
        <v>0.85162984913793105</v>
      </c>
      <c r="K157" s="18">
        <f t="shared" si="38"/>
        <v>64</v>
      </c>
      <c r="L157" s="16">
        <v>12029</v>
      </c>
      <c r="M157" s="7">
        <v>589.08571428571429</v>
      </c>
      <c r="N157" s="27">
        <f t="shared" si="33"/>
        <v>20.41977883402852</v>
      </c>
      <c r="O157" s="18">
        <f t="shared" si="29"/>
        <v>0.80682809041518544</v>
      </c>
      <c r="P157" s="18">
        <f t="shared" si="34"/>
        <v>69</v>
      </c>
      <c r="T157" s="18"/>
      <c r="X157">
        <v>62</v>
      </c>
      <c r="Y157">
        <v>20.03</v>
      </c>
      <c r="Z157">
        <v>29</v>
      </c>
      <c r="AA157">
        <f t="shared" si="35"/>
        <v>5808.7</v>
      </c>
      <c r="AB157" s="28">
        <f t="shared" si="36"/>
        <v>464.69600000000003</v>
      </c>
    </row>
    <row r="158" spans="1:28" x14ac:dyDescent="0.25">
      <c r="A158" s="1">
        <v>43457</v>
      </c>
      <c r="B158" s="16">
        <v>10759</v>
      </c>
      <c r="C158" s="7">
        <v>589.29032258064512</v>
      </c>
      <c r="D158" s="27">
        <f t="shared" si="30"/>
        <v>18.257554193124591</v>
      </c>
      <c r="E158" s="18">
        <f t="shared" si="31"/>
        <v>0.75645081909583067</v>
      </c>
      <c r="F158" s="18">
        <f t="shared" si="32"/>
        <v>69</v>
      </c>
      <c r="G158" s="16">
        <v>12677</v>
      </c>
      <c r="H158" s="7">
        <v>589.42708333333337</v>
      </c>
      <c r="I158" s="27">
        <f t="shared" si="37"/>
        <v>21.507325262878854</v>
      </c>
      <c r="J158" s="18">
        <f t="shared" si="28"/>
        <v>0.85378502155172409</v>
      </c>
      <c r="K158" s="18">
        <f t="shared" si="38"/>
        <v>65</v>
      </c>
      <c r="L158" s="16">
        <v>12011</v>
      </c>
      <c r="M158" s="7">
        <v>590.05813953488371</v>
      </c>
      <c r="N158" s="27">
        <f t="shared" si="33"/>
        <v>20.355621243472264</v>
      </c>
      <c r="O158" s="18">
        <f t="shared" si="29"/>
        <v>0.80562076598028032</v>
      </c>
      <c r="P158" s="18">
        <f t="shared" si="34"/>
        <v>70</v>
      </c>
      <c r="T158" s="18"/>
      <c r="X158">
        <v>63</v>
      </c>
      <c r="Y158">
        <v>20.14</v>
      </c>
      <c r="Z158">
        <v>28.43</v>
      </c>
      <c r="AA158">
        <f t="shared" si="35"/>
        <v>5725.8019999999997</v>
      </c>
      <c r="AB158" s="28">
        <f t="shared" si="36"/>
        <v>458.06415999999996</v>
      </c>
    </row>
    <row r="159" spans="1:28" x14ac:dyDescent="0.25">
      <c r="A159" s="1">
        <v>43458</v>
      </c>
      <c r="B159" s="16">
        <v>11425</v>
      </c>
      <c r="C159" s="7">
        <v>591.11801242236027</v>
      </c>
      <c r="D159" s="27">
        <f t="shared" si="30"/>
        <v>19.327781864032783</v>
      </c>
      <c r="E159" s="18">
        <f t="shared" si="31"/>
        <v>0.80327638332278706</v>
      </c>
      <c r="F159" s="18">
        <f t="shared" si="32"/>
        <v>70</v>
      </c>
      <c r="G159" s="16">
        <v>12832</v>
      </c>
      <c r="H159" s="7">
        <v>590.00000000000011</v>
      </c>
      <c r="I159" s="27">
        <f t="shared" si="37"/>
        <v>21.749152542372876</v>
      </c>
      <c r="J159" s="18">
        <f t="shared" si="28"/>
        <v>0.86422413793103448</v>
      </c>
      <c r="K159" s="18">
        <f t="shared" si="38"/>
        <v>66</v>
      </c>
      <c r="L159" s="16">
        <v>11956</v>
      </c>
      <c r="M159" s="7">
        <v>591.51162790697674</v>
      </c>
      <c r="N159" s="27">
        <f t="shared" si="33"/>
        <v>20.212620404953803</v>
      </c>
      <c r="O159" s="18">
        <f t="shared" si="29"/>
        <v>0.80193171909584815</v>
      </c>
      <c r="P159" s="18">
        <f t="shared" si="34"/>
        <v>71</v>
      </c>
      <c r="T159" s="18"/>
      <c r="X159">
        <v>64</v>
      </c>
      <c r="Y159">
        <v>20.248000000000001</v>
      </c>
      <c r="Z159">
        <v>27.77</v>
      </c>
      <c r="AA159">
        <f t="shared" si="35"/>
        <v>5622.8696</v>
      </c>
      <c r="AB159" s="28">
        <f t="shared" si="36"/>
        <v>449.82956799999999</v>
      </c>
    </row>
    <row r="160" spans="1:28" x14ac:dyDescent="0.25">
      <c r="A160" s="1">
        <v>43459</v>
      </c>
      <c r="B160" s="16">
        <v>11840</v>
      </c>
      <c r="C160" s="7">
        <v>589.23976608187138</v>
      </c>
      <c r="D160" s="27">
        <f t="shared" si="30"/>
        <v>20.093687971417229</v>
      </c>
      <c r="E160" s="18">
        <f t="shared" si="31"/>
        <v>0.83245447514589044</v>
      </c>
      <c r="F160" s="18">
        <f t="shared" si="32"/>
        <v>71</v>
      </c>
      <c r="G160" s="16">
        <v>12434</v>
      </c>
      <c r="H160" s="7">
        <v>588.77005347593581</v>
      </c>
      <c r="I160" s="27">
        <f t="shared" si="37"/>
        <v>21.118601271571301</v>
      </c>
      <c r="J160" s="18">
        <f t="shared" si="28"/>
        <v>0.83741918103448276</v>
      </c>
      <c r="K160" s="18">
        <f t="shared" si="38"/>
        <v>67</v>
      </c>
      <c r="L160" s="16">
        <v>11143</v>
      </c>
      <c r="M160" s="7">
        <v>588.58895705521479</v>
      </c>
      <c r="N160" s="27">
        <f t="shared" si="33"/>
        <v>18.931717740254324</v>
      </c>
      <c r="O160" s="18">
        <f t="shared" si="29"/>
        <v>0.74740089878596816</v>
      </c>
      <c r="P160" s="18">
        <f t="shared" si="34"/>
        <v>72</v>
      </c>
      <c r="T160" s="18"/>
      <c r="X160">
        <v>65</v>
      </c>
      <c r="Y160">
        <v>20.564</v>
      </c>
      <c r="Z160">
        <v>27.5</v>
      </c>
      <c r="AA160">
        <f t="shared" si="35"/>
        <v>5655.1</v>
      </c>
      <c r="AB160" s="28">
        <f t="shared" si="36"/>
        <v>452.40800000000002</v>
      </c>
    </row>
    <row r="161" spans="1:28" x14ac:dyDescent="0.25">
      <c r="A161" s="1">
        <v>43460</v>
      </c>
      <c r="B161" s="16">
        <v>11230</v>
      </c>
      <c r="C161" s="7">
        <v>588.40490797546022</v>
      </c>
      <c r="D161" s="27">
        <f t="shared" si="30"/>
        <v>19.085496819935354</v>
      </c>
      <c r="E161" s="18">
        <f t="shared" si="31"/>
        <v>0.78956619559867824</v>
      </c>
      <c r="F161" s="18">
        <f t="shared" si="32"/>
        <v>72</v>
      </c>
      <c r="G161" s="16">
        <v>13357</v>
      </c>
      <c r="H161" s="7">
        <v>591.14754098360652</v>
      </c>
      <c r="I161" s="27">
        <f t="shared" si="37"/>
        <v>22.595036051026071</v>
      </c>
      <c r="J161" s="18">
        <f t="shared" si="28"/>
        <v>0.89958243534482762</v>
      </c>
      <c r="K161" s="18">
        <f t="shared" si="38"/>
        <v>68</v>
      </c>
      <c r="L161" s="16">
        <v>11484</v>
      </c>
      <c r="M161" s="7">
        <v>591.23456790123453</v>
      </c>
      <c r="N161" s="27">
        <f t="shared" si="33"/>
        <v>19.423762789726457</v>
      </c>
      <c r="O161" s="18">
        <f t="shared" si="29"/>
        <v>0.770272989469448</v>
      </c>
      <c r="P161" s="18">
        <f t="shared" si="34"/>
        <v>73</v>
      </c>
      <c r="T161" s="18"/>
      <c r="X161">
        <v>66</v>
      </c>
      <c r="Y161">
        <v>20.312000000000001</v>
      </c>
      <c r="Z161">
        <v>26.8</v>
      </c>
      <c r="AA161">
        <f t="shared" si="35"/>
        <v>5443.6160000000009</v>
      </c>
      <c r="AB161" s="28">
        <f t="shared" si="36"/>
        <v>435.48928000000006</v>
      </c>
    </row>
    <row r="162" spans="1:28" x14ac:dyDescent="0.25">
      <c r="A162" s="1">
        <v>43461</v>
      </c>
      <c r="B162" s="16">
        <v>11320</v>
      </c>
      <c r="C162" s="7">
        <v>591.83544303797464</v>
      </c>
      <c r="D162" s="27">
        <f t="shared" si="30"/>
        <v>19.126938295369481</v>
      </c>
      <c r="E162" s="18">
        <f t="shared" si="31"/>
        <v>0.79589397454826694</v>
      </c>
      <c r="F162" s="18">
        <f t="shared" si="32"/>
        <v>73</v>
      </c>
      <c r="G162" s="16">
        <v>12499</v>
      </c>
      <c r="H162" s="7">
        <v>590.95959595959596</v>
      </c>
      <c r="I162" s="27">
        <f t="shared" si="37"/>
        <v>21.150346124262885</v>
      </c>
      <c r="J162" s="18">
        <f t="shared" si="28"/>
        <v>0.841796875</v>
      </c>
      <c r="K162" s="18">
        <f t="shared" si="38"/>
        <v>69</v>
      </c>
      <c r="L162" s="16">
        <v>11326</v>
      </c>
      <c r="M162" s="7">
        <v>591.25</v>
      </c>
      <c r="N162" s="27">
        <f t="shared" si="33"/>
        <v>19.15602536997886</v>
      </c>
      <c r="O162" s="18">
        <f t="shared" si="29"/>
        <v>0.75967536387417001</v>
      </c>
      <c r="P162" s="18">
        <f t="shared" si="34"/>
        <v>74</v>
      </c>
      <c r="T162" s="18"/>
      <c r="X162">
        <v>67</v>
      </c>
      <c r="Y162">
        <v>20.436</v>
      </c>
      <c r="Z162">
        <v>25.93</v>
      </c>
      <c r="AA162">
        <f t="shared" si="35"/>
        <v>5299.0547999999999</v>
      </c>
      <c r="AB162" s="28">
        <f t="shared" si="36"/>
        <v>423.92438399999998</v>
      </c>
    </row>
    <row r="163" spans="1:28" x14ac:dyDescent="0.25">
      <c r="A163" s="1">
        <v>43462</v>
      </c>
      <c r="B163" s="16">
        <v>11161</v>
      </c>
      <c r="C163" s="7">
        <v>588.75</v>
      </c>
      <c r="D163" s="27">
        <f t="shared" si="30"/>
        <v>18.957112526539277</v>
      </c>
      <c r="E163" s="18">
        <f t="shared" si="31"/>
        <v>0.78471489840399355</v>
      </c>
      <c r="F163" s="18">
        <f t="shared" si="32"/>
        <v>74</v>
      </c>
      <c r="G163" s="16">
        <v>12392</v>
      </c>
      <c r="H163" s="7">
        <v>589.83783783783781</v>
      </c>
      <c r="I163" s="27">
        <f t="shared" si="37"/>
        <v>21.009164222873903</v>
      </c>
      <c r="J163" s="18">
        <f t="shared" si="28"/>
        <v>0.83459051724137934</v>
      </c>
      <c r="K163" s="18">
        <f t="shared" si="38"/>
        <v>70</v>
      </c>
      <c r="L163" s="16">
        <v>12033</v>
      </c>
      <c r="M163" s="7">
        <v>588.75706214689262</v>
      </c>
      <c r="N163" s="27">
        <f t="shared" si="33"/>
        <v>20.437971403895979</v>
      </c>
      <c r="O163" s="18">
        <f t="shared" si="29"/>
        <v>0.80709638473405321</v>
      </c>
      <c r="P163" s="18">
        <f t="shared" si="34"/>
        <v>75</v>
      </c>
      <c r="T163" s="18"/>
      <c r="X163">
        <v>68</v>
      </c>
      <c r="Y163">
        <v>21.114999999999998</v>
      </c>
      <c r="Z163">
        <v>26.23</v>
      </c>
      <c r="AA163">
        <f t="shared" si="35"/>
        <v>5538.4645</v>
      </c>
      <c r="AB163" s="28">
        <f t="shared" si="36"/>
        <v>443.07716000000005</v>
      </c>
    </row>
    <row r="164" spans="1:28" x14ac:dyDescent="0.25">
      <c r="A164" s="1">
        <v>43463</v>
      </c>
      <c r="B164" s="16">
        <v>11439</v>
      </c>
      <c r="C164" s="7">
        <v>589.87499999999989</v>
      </c>
      <c r="D164" s="27">
        <f t="shared" si="30"/>
        <v>19.39224411951685</v>
      </c>
      <c r="E164" s="18">
        <f t="shared" si="31"/>
        <v>0.80426070449272302</v>
      </c>
      <c r="F164" s="18">
        <f t="shared" si="32"/>
        <v>75</v>
      </c>
      <c r="G164" s="16">
        <v>12234</v>
      </c>
      <c r="H164" s="7">
        <v>590.16574585635362</v>
      </c>
      <c r="I164" s="27">
        <f t="shared" si="37"/>
        <v>20.729769706047556</v>
      </c>
      <c r="J164" s="18">
        <f t="shared" si="28"/>
        <v>0.82394935344827591</v>
      </c>
      <c r="K164" s="18">
        <f t="shared" si="38"/>
        <v>71</v>
      </c>
      <c r="L164" s="16">
        <v>11354</v>
      </c>
      <c r="M164" s="7">
        <v>591.30952380952385</v>
      </c>
      <c r="N164" s="27">
        <f t="shared" si="33"/>
        <v>19.201449567143143</v>
      </c>
      <c r="O164" s="18">
        <f t="shared" si="29"/>
        <v>0.7615534241062446</v>
      </c>
      <c r="P164" s="18">
        <f t="shared" si="34"/>
        <v>76</v>
      </c>
      <c r="T164" s="18"/>
      <c r="X164">
        <v>69</v>
      </c>
      <c r="Y164">
        <v>19.943000000000001</v>
      </c>
      <c r="Z164">
        <v>27.2</v>
      </c>
      <c r="AA164">
        <f t="shared" si="35"/>
        <v>5424.4960000000001</v>
      </c>
      <c r="AB164" s="28">
        <f t="shared" si="36"/>
        <v>433.95967999999999</v>
      </c>
    </row>
    <row r="165" spans="1:28" x14ac:dyDescent="0.25">
      <c r="A165" s="1">
        <v>43464</v>
      </c>
      <c r="B165" s="16">
        <v>11317</v>
      </c>
      <c r="C165" s="7">
        <v>589.1875</v>
      </c>
      <c r="D165" s="27">
        <f t="shared" si="30"/>
        <v>19.207807361833034</v>
      </c>
      <c r="E165" s="18">
        <f t="shared" si="31"/>
        <v>0.79568304858328065</v>
      </c>
      <c r="F165" s="18">
        <f t="shared" si="32"/>
        <v>76</v>
      </c>
      <c r="G165" s="16">
        <v>12102</v>
      </c>
      <c r="H165" s="7">
        <v>590.2732240437158</v>
      </c>
      <c r="I165" s="27">
        <f t="shared" si="37"/>
        <v>20.502369931494169</v>
      </c>
      <c r="J165" s="18">
        <f t="shared" si="28"/>
        <v>0.81505926724137934</v>
      </c>
      <c r="K165" s="18">
        <f t="shared" si="38"/>
        <v>72</v>
      </c>
      <c r="L165" s="16">
        <v>12159</v>
      </c>
      <c r="M165" s="7">
        <v>590.49723756906076</v>
      </c>
      <c r="N165" s="27">
        <f t="shared" si="33"/>
        <v>20.591120883233533</v>
      </c>
      <c r="O165" s="18">
        <f t="shared" si="29"/>
        <v>0.81554765577838895</v>
      </c>
      <c r="P165" s="18">
        <f t="shared" si="34"/>
        <v>77</v>
      </c>
      <c r="T165" s="18"/>
      <c r="X165">
        <v>70</v>
      </c>
      <c r="Y165">
        <v>20.231000000000002</v>
      </c>
      <c r="Z165">
        <v>28.5</v>
      </c>
      <c r="AA165">
        <f t="shared" si="35"/>
        <v>5765.8350000000009</v>
      </c>
      <c r="AB165" s="28">
        <f t="shared" si="36"/>
        <v>461.26680000000005</v>
      </c>
    </row>
    <row r="166" spans="1:28" x14ac:dyDescent="0.25">
      <c r="A166" s="1">
        <v>43465</v>
      </c>
      <c r="B166" s="16">
        <v>11345</v>
      </c>
      <c r="C166" s="7">
        <v>590.18404907975469</v>
      </c>
      <c r="D166" s="27">
        <f t="shared" si="30"/>
        <v>19.222817047817045</v>
      </c>
      <c r="E166" s="18">
        <f t="shared" si="31"/>
        <v>0.79765169092315269</v>
      </c>
      <c r="F166" s="18">
        <f t="shared" si="32"/>
        <v>77</v>
      </c>
      <c r="G166" s="16">
        <v>12384</v>
      </c>
      <c r="H166" s="7">
        <v>589.29347826086951</v>
      </c>
      <c r="I166" s="27">
        <f t="shared" si="37"/>
        <v>21.014995849857051</v>
      </c>
      <c r="J166" s="18">
        <f t="shared" si="28"/>
        <v>0.83405172413793105</v>
      </c>
      <c r="K166" s="18">
        <f t="shared" si="38"/>
        <v>73</v>
      </c>
      <c r="L166" s="16">
        <v>12148</v>
      </c>
      <c r="M166" s="7">
        <v>589.48863636363637</v>
      </c>
      <c r="N166" s="27">
        <f t="shared" si="33"/>
        <v>20.607691566265061</v>
      </c>
      <c r="O166" s="18">
        <f t="shared" si="29"/>
        <v>0.81480984640150245</v>
      </c>
      <c r="P166" s="18">
        <f t="shared" si="34"/>
        <v>78</v>
      </c>
      <c r="T166" s="18"/>
      <c r="X166">
        <v>71</v>
      </c>
      <c r="Y166">
        <v>20.344999999999999</v>
      </c>
      <c r="Z166">
        <v>28.63</v>
      </c>
      <c r="AA166">
        <f t="shared" si="35"/>
        <v>5824.7735000000002</v>
      </c>
      <c r="AB166" s="28">
        <f t="shared" si="36"/>
        <v>465.98187999999999</v>
      </c>
    </row>
    <row r="167" spans="1:28" x14ac:dyDescent="0.25">
      <c r="A167" s="1">
        <v>43466</v>
      </c>
      <c r="B167" s="16">
        <v>11619</v>
      </c>
      <c r="C167" s="7">
        <v>591.72839506172841</v>
      </c>
      <c r="D167" s="27">
        <f t="shared" si="30"/>
        <v>19.635697892760277</v>
      </c>
      <c r="E167" s="18">
        <f t="shared" si="31"/>
        <v>0.81691626239190041</v>
      </c>
      <c r="F167" s="18">
        <f t="shared" si="32"/>
        <v>78</v>
      </c>
      <c r="G167" s="16">
        <v>12713</v>
      </c>
      <c r="H167" s="7">
        <v>590.59139784946228</v>
      </c>
      <c r="I167" s="27">
        <f t="shared" si="37"/>
        <v>21.525880746472467</v>
      </c>
      <c r="J167" s="18">
        <f t="shared" si="28"/>
        <v>0.85620959051724133</v>
      </c>
      <c r="K167" s="18">
        <f t="shared" si="38"/>
        <v>74</v>
      </c>
      <c r="L167" s="16">
        <v>11894</v>
      </c>
      <c r="M167" s="7">
        <v>591.32183908045988</v>
      </c>
      <c r="N167" s="27">
        <f t="shared" si="33"/>
        <v>20.114257945378554</v>
      </c>
      <c r="O167" s="18">
        <f t="shared" si="29"/>
        <v>0.79777315715339725</v>
      </c>
      <c r="P167" s="18">
        <f t="shared" si="34"/>
        <v>79</v>
      </c>
      <c r="T167" s="18"/>
      <c r="X167">
        <v>72</v>
      </c>
      <c r="Y167">
        <v>19.507000000000001</v>
      </c>
      <c r="Z167">
        <v>28.37</v>
      </c>
      <c r="AA167">
        <f t="shared" si="35"/>
        <v>5534.1359000000011</v>
      </c>
      <c r="AB167" s="28">
        <f t="shared" si="36"/>
        <v>442.73087200000009</v>
      </c>
    </row>
    <row r="168" spans="1:28" x14ac:dyDescent="0.25">
      <c r="A168" s="1">
        <v>43467</v>
      </c>
      <c r="B168" s="16">
        <v>10873</v>
      </c>
      <c r="C168" s="7">
        <v>591.57894736842104</v>
      </c>
      <c r="D168" s="27">
        <f t="shared" si="30"/>
        <v>18.379626334519575</v>
      </c>
      <c r="E168" s="18">
        <f t="shared" si="31"/>
        <v>0.76446600576530976</v>
      </c>
      <c r="F168" s="18">
        <f t="shared" si="32"/>
        <v>79</v>
      </c>
      <c r="G168" s="16">
        <v>12617</v>
      </c>
      <c r="H168" s="7">
        <v>590.31914893617022</v>
      </c>
      <c r="I168" s="27">
        <f t="shared" si="37"/>
        <v>21.373184357541898</v>
      </c>
      <c r="J168" s="18">
        <f t="shared" si="28"/>
        <v>0.8497440732758621</v>
      </c>
      <c r="K168" s="18">
        <f t="shared" si="38"/>
        <v>75</v>
      </c>
      <c r="L168" s="16">
        <v>11769</v>
      </c>
      <c r="M168" s="7">
        <v>590.46242774566474</v>
      </c>
      <c r="N168" s="27">
        <f t="shared" si="33"/>
        <v>19.931835535976504</v>
      </c>
      <c r="O168" s="18">
        <f t="shared" si="29"/>
        <v>0.78938895968877854</v>
      </c>
      <c r="P168" s="18">
        <f t="shared" si="34"/>
        <v>80</v>
      </c>
      <c r="T168" s="18"/>
      <c r="X168">
        <v>73</v>
      </c>
      <c r="Y168">
        <v>19.855</v>
      </c>
      <c r="Z168">
        <v>27</v>
      </c>
      <c r="AA168">
        <f t="shared" si="35"/>
        <v>5360.85</v>
      </c>
      <c r="AB168" s="28">
        <f t="shared" si="36"/>
        <v>428.86799999999999</v>
      </c>
    </row>
    <row r="169" spans="1:28" x14ac:dyDescent="0.25">
      <c r="A169" s="1">
        <v>43468</v>
      </c>
      <c r="B169" s="16">
        <v>11469</v>
      </c>
      <c r="C169" s="7">
        <v>589.9375</v>
      </c>
      <c r="D169" s="27">
        <f t="shared" si="30"/>
        <v>19.441042483313911</v>
      </c>
      <c r="E169" s="18">
        <f t="shared" si="31"/>
        <v>0.80636996414258599</v>
      </c>
      <c r="F169" s="18">
        <f t="shared" si="32"/>
        <v>80</v>
      </c>
      <c r="G169" s="16">
        <v>12450</v>
      </c>
      <c r="H169" s="7">
        <v>591.29729729729729</v>
      </c>
      <c r="I169" s="27">
        <f t="shared" si="37"/>
        <v>21.055398116829693</v>
      </c>
      <c r="J169" s="18">
        <f t="shared" si="28"/>
        <v>0.83849676724137934</v>
      </c>
      <c r="K169" s="18">
        <f t="shared" si="38"/>
        <v>76</v>
      </c>
      <c r="L169" s="16">
        <v>11255</v>
      </c>
      <c r="M169" s="7">
        <v>589.70059880239523</v>
      </c>
      <c r="N169" s="27">
        <f t="shared" si="33"/>
        <v>19.085956539398861</v>
      </c>
      <c r="O169" s="18">
        <f t="shared" si="29"/>
        <v>0.75491313971426655</v>
      </c>
      <c r="P169" s="18">
        <f t="shared" si="34"/>
        <v>81</v>
      </c>
      <c r="T169" s="18"/>
      <c r="X169">
        <v>74</v>
      </c>
      <c r="Y169">
        <v>19.88</v>
      </c>
      <c r="Z169">
        <v>26.03</v>
      </c>
      <c r="AA169">
        <f t="shared" si="35"/>
        <v>5174.7640000000001</v>
      </c>
      <c r="AB169" s="28">
        <f t="shared" si="36"/>
        <v>413.98111999999998</v>
      </c>
    </row>
    <row r="170" spans="1:28" x14ac:dyDescent="0.25">
      <c r="A170" s="1">
        <v>43469</v>
      </c>
      <c r="B170" s="16">
        <v>10567</v>
      </c>
      <c r="C170" s="7">
        <v>589.41558441558448</v>
      </c>
      <c r="D170" s="27">
        <f t="shared" si="30"/>
        <v>17.92792772942602</v>
      </c>
      <c r="E170" s="18">
        <f t="shared" si="31"/>
        <v>0.74295155733670815</v>
      </c>
      <c r="F170" s="18">
        <f t="shared" si="32"/>
        <v>81</v>
      </c>
      <c r="G170" s="16">
        <v>12400</v>
      </c>
      <c r="H170" s="7">
        <v>589.3478260869565</v>
      </c>
      <c r="I170" s="27">
        <f t="shared" si="37"/>
        <v>21.040206565842862</v>
      </c>
      <c r="J170" s="18">
        <f t="shared" si="28"/>
        <v>0.83512931034482762</v>
      </c>
      <c r="K170" s="18">
        <f t="shared" si="38"/>
        <v>77</v>
      </c>
      <c r="L170" s="16">
        <v>11342</v>
      </c>
      <c r="M170" s="7">
        <v>591.36904761904759</v>
      </c>
      <c r="N170" s="27">
        <f t="shared" si="33"/>
        <v>19.179224962254658</v>
      </c>
      <c r="O170" s="18">
        <f t="shared" si="29"/>
        <v>0.76074854114964119</v>
      </c>
      <c r="P170" s="18">
        <f t="shared" si="34"/>
        <v>82</v>
      </c>
      <c r="T170" s="18"/>
      <c r="X170">
        <v>75</v>
      </c>
      <c r="Y170">
        <v>20.401</v>
      </c>
      <c r="Z170">
        <v>25.07</v>
      </c>
      <c r="AA170">
        <f t="shared" si="35"/>
        <v>5114.5307000000003</v>
      </c>
      <c r="AB170" s="28">
        <f t="shared" si="36"/>
        <v>409.16245600000002</v>
      </c>
    </row>
    <row r="171" spans="1:28" x14ac:dyDescent="0.25">
      <c r="A171" s="1">
        <v>43470</v>
      </c>
      <c r="B171" s="16">
        <v>11774</v>
      </c>
      <c r="C171" s="7">
        <v>590.84848484848487</v>
      </c>
      <c r="D171" s="27">
        <f t="shared" si="30"/>
        <v>19.927274592265874</v>
      </c>
      <c r="E171" s="18">
        <f t="shared" si="31"/>
        <v>0.82781410391619203</v>
      </c>
      <c r="F171" s="18">
        <f t="shared" si="32"/>
        <v>82</v>
      </c>
      <c r="G171" s="16">
        <v>12196</v>
      </c>
      <c r="H171" s="7">
        <v>591.24293785310738</v>
      </c>
      <c r="I171" s="27">
        <f t="shared" si="37"/>
        <v>20.627730530339225</v>
      </c>
      <c r="J171" s="18">
        <f t="shared" si="28"/>
        <v>0.82139008620689657</v>
      </c>
      <c r="K171" s="18">
        <f t="shared" si="38"/>
        <v>78</v>
      </c>
      <c r="L171" s="16">
        <v>11575</v>
      </c>
      <c r="M171" s="7">
        <v>588.39285714285711</v>
      </c>
      <c r="N171" s="27">
        <f t="shared" si="33"/>
        <v>19.672230652503796</v>
      </c>
      <c r="O171" s="18">
        <f t="shared" si="29"/>
        <v>0.77637668522369041</v>
      </c>
      <c r="P171" s="18">
        <f t="shared" si="34"/>
        <v>83</v>
      </c>
      <c r="T171" s="18"/>
      <c r="X171">
        <v>76</v>
      </c>
      <c r="Y171">
        <v>19.821999999999999</v>
      </c>
      <c r="Z171">
        <v>25.3</v>
      </c>
      <c r="AA171">
        <f t="shared" si="35"/>
        <v>5014.9660000000003</v>
      </c>
      <c r="AB171" s="28">
        <f t="shared" si="36"/>
        <v>401.19728000000003</v>
      </c>
    </row>
    <row r="172" spans="1:28" x14ac:dyDescent="0.25">
      <c r="A172" s="1">
        <v>43471</v>
      </c>
      <c r="B172" s="16">
        <v>11318</v>
      </c>
      <c r="C172" s="7">
        <v>588.95061728395058</v>
      </c>
      <c r="D172" s="27">
        <f t="shared" si="30"/>
        <v>19.217230898228699</v>
      </c>
      <c r="E172" s="18">
        <f t="shared" si="31"/>
        <v>0.795753357238276</v>
      </c>
      <c r="F172" s="18">
        <f t="shared" si="32"/>
        <v>83</v>
      </c>
      <c r="G172" s="16">
        <v>12201</v>
      </c>
      <c r="H172" s="7">
        <v>590.90909090909088</v>
      </c>
      <c r="I172" s="27">
        <f t="shared" si="37"/>
        <v>20.647846153846157</v>
      </c>
      <c r="J172" s="18">
        <f t="shared" si="28"/>
        <v>0.82172683189655171</v>
      </c>
      <c r="K172" s="18">
        <f t="shared" si="38"/>
        <v>79</v>
      </c>
      <c r="L172" s="16">
        <v>11234</v>
      </c>
      <c r="M172" s="7">
        <v>600.49382716049377</v>
      </c>
      <c r="N172" s="27">
        <f t="shared" si="33"/>
        <v>18.707935855263159</v>
      </c>
      <c r="O172" s="18">
        <f t="shared" si="29"/>
        <v>0.75350459454021057</v>
      </c>
      <c r="P172" s="18">
        <f t="shared" si="34"/>
        <v>84</v>
      </c>
      <c r="T172" s="18"/>
      <c r="X172">
        <v>77</v>
      </c>
      <c r="Y172">
        <v>20.285</v>
      </c>
      <c r="Z172">
        <v>25.57</v>
      </c>
      <c r="AA172">
        <f t="shared" si="35"/>
        <v>5186.8744999999999</v>
      </c>
      <c r="AB172" s="28">
        <f t="shared" si="36"/>
        <v>414.94995999999998</v>
      </c>
    </row>
    <row r="173" spans="1:28" x14ac:dyDescent="0.25">
      <c r="A173" s="1">
        <v>43472</v>
      </c>
      <c r="B173" s="16">
        <v>11148</v>
      </c>
      <c r="C173" s="7">
        <v>590.125</v>
      </c>
      <c r="D173" s="27">
        <f t="shared" si="30"/>
        <v>18.890912942173269</v>
      </c>
      <c r="E173" s="18">
        <f t="shared" si="31"/>
        <v>0.78380088588905295</v>
      </c>
      <c r="F173" s="18">
        <f t="shared" si="32"/>
        <v>84</v>
      </c>
      <c r="G173" s="16">
        <v>12908</v>
      </c>
      <c r="H173" s="7">
        <v>591.56756756756761</v>
      </c>
      <c r="I173" s="27">
        <f t="shared" si="37"/>
        <v>21.819992690058477</v>
      </c>
      <c r="J173" s="18">
        <f t="shared" si="28"/>
        <v>0.86934267241379315</v>
      </c>
      <c r="K173" s="18">
        <f t="shared" si="38"/>
        <v>80</v>
      </c>
      <c r="L173" s="16">
        <v>11357</v>
      </c>
      <c r="M173" s="7">
        <v>600.18181818181813</v>
      </c>
      <c r="N173" s="27">
        <f t="shared" si="33"/>
        <v>18.922599212359891</v>
      </c>
      <c r="O173" s="18">
        <f t="shared" si="29"/>
        <v>0.76175464484539535</v>
      </c>
      <c r="P173" s="18">
        <f t="shared" si="34"/>
        <v>85</v>
      </c>
      <c r="T173" s="18"/>
      <c r="X173">
        <v>78</v>
      </c>
      <c r="Y173">
        <v>20.29</v>
      </c>
      <c r="Z173">
        <v>26.93</v>
      </c>
      <c r="AA173">
        <f t="shared" si="35"/>
        <v>5464.0969999999998</v>
      </c>
      <c r="AB173" s="28">
        <f t="shared" si="36"/>
        <v>437.12776000000002</v>
      </c>
    </row>
    <row r="174" spans="1:28" x14ac:dyDescent="0.25">
      <c r="A174" s="1">
        <v>43473</v>
      </c>
      <c r="B174" s="16">
        <v>10854</v>
      </c>
      <c r="C174" s="7">
        <v>590.38216560509545</v>
      </c>
      <c r="D174" s="27">
        <f t="shared" si="30"/>
        <v>18.384701693818105</v>
      </c>
      <c r="E174" s="18">
        <f t="shared" si="31"/>
        <v>0.76313014132039658</v>
      </c>
      <c r="F174" s="18">
        <f t="shared" si="32"/>
        <v>85</v>
      </c>
      <c r="G174" s="16">
        <v>12912</v>
      </c>
      <c r="H174" s="7">
        <v>588.63874345549743</v>
      </c>
      <c r="I174" s="27">
        <f t="shared" si="37"/>
        <v>21.935355332206704</v>
      </c>
      <c r="J174" s="18">
        <f t="shared" si="28"/>
        <v>0.86961206896551724</v>
      </c>
      <c r="K174" s="18">
        <f t="shared" si="38"/>
        <v>81</v>
      </c>
      <c r="L174" s="16">
        <v>11362</v>
      </c>
      <c r="M174" s="7">
        <v>599.26829268292681</v>
      </c>
      <c r="N174" s="27">
        <f t="shared" si="33"/>
        <v>18.959788359788359</v>
      </c>
      <c r="O174" s="18">
        <f t="shared" si="29"/>
        <v>0.76209001274398014</v>
      </c>
      <c r="P174" s="18">
        <f t="shared" si="34"/>
        <v>86</v>
      </c>
      <c r="T174" s="18"/>
      <c r="X174">
        <v>79</v>
      </c>
      <c r="Y174">
        <v>19.713999999999999</v>
      </c>
      <c r="Z174">
        <v>27.47</v>
      </c>
      <c r="AA174">
        <f t="shared" si="35"/>
        <v>5415.4357999999993</v>
      </c>
      <c r="AB174" s="28">
        <f t="shared" si="36"/>
        <v>433.23486399999996</v>
      </c>
    </row>
    <row r="175" spans="1:28" x14ac:dyDescent="0.25">
      <c r="A175" s="1">
        <v>43474</v>
      </c>
      <c r="B175" s="16">
        <v>11204</v>
      </c>
      <c r="C175" s="7">
        <v>589.07975460122702</v>
      </c>
      <c r="D175" s="27">
        <f t="shared" si="30"/>
        <v>19.019495938346179</v>
      </c>
      <c r="E175" s="18">
        <f t="shared" si="31"/>
        <v>0.78773817056879702</v>
      </c>
      <c r="F175" s="18">
        <f t="shared" si="32"/>
        <v>86</v>
      </c>
      <c r="G175" s="16">
        <v>12501</v>
      </c>
      <c r="H175" s="7">
        <v>590.83769633507859</v>
      </c>
      <c r="I175" s="27">
        <f t="shared" si="37"/>
        <v>21.158094816127601</v>
      </c>
      <c r="J175" s="18">
        <f t="shared" si="28"/>
        <v>0.8419315732758621</v>
      </c>
      <c r="K175" s="18">
        <f t="shared" si="38"/>
        <v>82</v>
      </c>
      <c r="L175" s="16">
        <v>11320</v>
      </c>
      <c r="M175" s="7">
        <v>598.24242424242425</v>
      </c>
      <c r="N175" s="27">
        <f t="shared" si="33"/>
        <v>18.922095025833247</v>
      </c>
      <c r="O175" s="18">
        <f t="shared" si="29"/>
        <v>0.7592729223958683</v>
      </c>
      <c r="P175" s="18">
        <f t="shared" si="34"/>
        <v>87</v>
      </c>
      <c r="T175" s="18"/>
      <c r="X175">
        <v>80</v>
      </c>
      <c r="Y175">
        <v>20.398</v>
      </c>
      <c r="Z175">
        <v>27.8</v>
      </c>
      <c r="AA175">
        <f t="shared" si="35"/>
        <v>5670.6440000000002</v>
      </c>
      <c r="AB175" s="28">
        <f t="shared" si="36"/>
        <v>453.65152</v>
      </c>
    </row>
    <row r="176" spans="1:28" x14ac:dyDescent="0.25">
      <c r="A176" s="1">
        <v>43475</v>
      </c>
      <c r="B176" s="16">
        <v>10413</v>
      </c>
      <c r="C176" s="7">
        <v>590.53691275167785</v>
      </c>
      <c r="D176" s="27">
        <f t="shared" si="30"/>
        <v>17.633106034776681</v>
      </c>
      <c r="E176" s="18">
        <f t="shared" si="31"/>
        <v>0.73212402446741198</v>
      </c>
      <c r="F176" s="18">
        <f t="shared" si="32"/>
        <v>87</v>
      </c>
      <c r="G176" s="16">
        <v>12491</v>
      </c>
      <c r="H176" s="7">
        <v>588.45744680851067</v>
      </c>
      <c r="I176" s="27">
        <f t="shared" si="37"/>
        <v>21.226683539727016</v>
      </c>
      <c r="J176" s="18">
        <f t="shared" si="28"/>
        <v>0.84125808189655171</v>
      </c>
      <c r="K176" s="18">
        <f t="shared" si="38"/>
        <v>83</v>
      </c>
      <c r="L176" s="16">
        <v>11160</v>
      </c>
      <c r="M176" s="7">
        <v>598.40490797546011</v>
      </c>
      <c r="N176" s="27">
        <f t="shared" si="33"/>
        <v>18.64957965962682</v>
      </c>
      <c r="O176" s="18">
        <f t="shared" si="29"/>
        <v>0.74854114964115637</v>
      </c>
      <c r="P176" s="18">
        <f t="shared" si="34"/>
        <v>88</v>
      </c>
      <c r="T176" s="18"/>
      <c r="X176">
        <v>81</v>
      </c>
      <c r="Y176">
        <v>19.649999999999999</v>
      </c>
      <c r="Z176">
        <v>28.07</v>
      </c>
      <c r="AA176">
        <f t="shared" si="35"/>
        <v>5515.7549999999992</v>
      </c>
      <c r="AB176" s="28">
        <f t="shared" si="36"/>
        <v>441.26039999999989</v>
      </c>
    </row>
    <row r="177" spans="1:28" x14ac:dyDescent="0.25">
      <c r="A177" s="1">
        <v>43476</v>
      </c>
      <c r="B177" s="16">
        <v>10804</v>
      </c>
      <c r="C177" s="7">
        <v>588.5526315789474</v>
      </c>
      <c r="D177" s="27">
        <f t="shared" si="30"/>
        <v>18.356896937178625</v>
      </c>
      <c r="E177" s="18">
        <f t="shared" si="31"/>
        <v>0.75961470857062507</v>
      </c>
      <c r="F177" s="18">
        <f t="shared" si="32"/>
        <v>88</v>
      </c>
      <c r="G177" s="16">
        <v>12620</v>
      </c>
      <c r="H177" s="7">
        <v>591.25</v>
      </c>
      <c r="I177" s="27">
        <f t="shared" si="37"/>
        <v>21.344608879492601</v>
      </c>
      <c r="J177" s="18">
        <f t="shared" si="28"/>
        <v>0.84994612068965514</v>
      </c>
      <c r="K177" s="18">
        <f t="shared" si="38"/>
        <v>84</v>
      </c>
      <c r="L177" s="16">
        <v>11810</v>
      </c>
      <c r="M177" s="7">
        <v>601.57894736842104</v>
      </c>
      <c r="N177" s="27">
        <f t="shared" si="33"/>
        <v>19.631671041119862</v>
      </c>
      <c r="O177" s="18">
        <f t="shared" si="29"/>
        <v>0.79213897645717357</v>
      </c>
      <c r="P177" s="18">
        <f t="shared" si="34"/>
        <v>89</v>
      </c>
      <c r="T177" s="18"/>
      <c r="X177">
        <v>82</v>
      </c>
      <c r="Y177">
        <v>20.088000000000001</v>
      </c>
      <c r="Z177">
        <v>29.07</v>
      </c>
      <c r="AA177">
        <f t="shared" si="35"/>
        <v>5839.5816000000004</v>
      </c>
      <c r="AB177" s="28">
        <f t="shared" si="36"/>
        <v>467.16652800000003</v>
      </c>
    </row>
    <row r="178" spans="1:28" x14ac:dyDescent="0.25">
      <c r="A178" s="1">
        <v>43477</v>
      </c>
      <c r="B178" s="16">
        <v>10062</v>
      </c>
      <c r="C178" s="7">
        <v>588.56164383561645</v>
      </c>
      <c r="D178" s="27">
        <f t="shared" si="30"/>
        <v>17.09591527987897</v>
      </c>
      <c r="E178" s="18">
        <f t="shared" si="31"/>
        <v>0.70744568656401607</v>
      </c>
      <c r="F178" s="18">
        <f t="shared" si="32"/>
        <v>89</v>
      </c>
      <c r="G178" s="16">
        <v>12313</v>
      </c>
      <c r="H178" s="7">
        <v>589.36170212765956</v>
      </c>
      <c r="I178" s="27">
        <f t="shared" si="37"/>
        <v>20.892093862815884</v>
      </c>
      <c r="J178" s="18">
        <f t="shared" si="28"/>
        <v>0.82926993534482762</v>
      </c>
      <c r="K178" s="18">
        <f t="shared" si="38"/>
        <v>85</v>
      </c>
      <c r="L178" s="16">
        <v>11915</v>
      </c>
      <c r="M178" s="7">
        <v>598.4571428571428</v>
      </c>
      <c r="N178" s="27">
        <f t="shared" si="33"/>
        <v>19.909529265730928</v>
      </c>
      <c r="O178" s="18">
        <f t="shared" si="29"/>
        <v>0.79918170232745323</v>
      </c>
      <c r="P178" s="18">
        <f t="shared" si="34"/>
        <v>90</v>
      </c>
      <c r="T178" s="18"/>
      <c r="X178">
        <v>83</v>
      </c>
      <c r="Y178">
        <v>20.039000000000001</v>
      </c>
      <c r="Z178">
        <v>30.03</v>
      </c>
      <c r="AA178">
        <f t="shared" si="35"/>
        <v>6017.7117000000007</v>
      </c>
      <c r="AB178" s="28">
        <f t="shared" si="36"/>
        <v>481.41693600000002</v>
      </c>
    </row>
    <row r="179" spans="1:28" x14ac:dyDescent="0.25">
      <c r="A179" s="1">
        <v>43478</v>
      </c>
      <c r="B179" s="16">
        <v>9456</v>
      </c>
      <c r="C179" s="7">
        <v>589.64285714285722</v>
      </c>
      <c r="D179" s="27">
        <f t="shared" si="30"/>
        <v>16.036826165960022</v>
      </c>
      <c r="E179" s="18">
        <f t="shared" si="31"/>
        <v>0.66483864163678552</v>
      </c>
      <c r="F179" s="18">
        <f t="shared" si="32"/>
        <v>90</v>
      </c>
      <c r="G179" s="16">
        <v>12227</v>
      </c>
      <c r="H179" s="7">
        <v>590.37837837837833</v>
      </c>
      <c r="I179" s="27">
        <f t="shared" si="37"/>
        <v>20.710446804614541</v>
      </c>
      <c r="J179" s="18">
        <f t="shared" si="28"/>
        <v>0.82347790948275867</v>
      </c>
      <c r="K179" s="18">
        <f t="shared" si="38"/>
        <v>86</v>
      </c>
      <c r="L179" s="16">
        <v>11530</v>
      </c>
      <c r="M179" s="7">
        <v>600.53571428571433</v>
      </c>
      <c r="N179" s="27">
        <f t="shared" si="33"/>
        <v>19.199524234314598</v>
      </c>
      <c r="O179" s="18">
        <f t="shared" si="29"/>
        <v>0.77335837413642761</v>
      </c>
      <c r="P179" s="18">
        <f t="shared" si="34"/>
        <v>91</v>
      </c>
      <c r="T179" s="18"/>
      <c r="X179">
        <v>84</v>
      </c>
      <c r="Y179">
        <v>19.648</v>
      </c>
      <c r="Z179">
        <v>30.57</v>
      </c>
      <c r="AA179">
        <f t="shared" si="35"/>
        <v>6006.3936000000003</v>
      </c>
      <c r="AB179" s="28">
        <f t="shared" si="36"/>
        <v>480.51148799999999</v>
      </c>
    </row>
    <row r="180" spans="1:28" x14ac:dyDescent="0.25">
      <c r="A180" s="1">
        <v>43479</v>
      </c>
      <c r="B180" s="16">
        <v>9790</v>
      </c>
      <c r="C180" s="7">
        <v>590.13888888888891</v>
      </c>
      <c r="D180" s="27">
        <f t="shared" si="30"/>
        <v>16.589315132972462</v>
      </c>
      <c r="E180" s="18">
        <f t="shared" si="31"/>
        <v>0.68832173240525907</v>
      </c>
      <c r="F180" s="18">
        <f t="shared" si="32"/>
        <v>91</v>
      </c>
      <c r="G180" s="16">
        <v>11783</v>
      </c>
      <c r="H180" s="7">
        <v>591.20879120879124</v>
      </c>
      <c r="I180" s="27">
        <f t="shared" si="37"/>
        <v>19.9303531598513</v>
      </c>
      <c r="J180" s="18">
        <f t="shared" si="28"/>
        <v>0.79357489224137934</v>
      </c>
      <c r="K180" s="18">
        <f t="shared" si="38"/>
        <v>87</v>
      </c>
      <c r="L180" s="16">
        <v>11431</v>
      </c>
      <c r="M180" s="7">
        <v>598.2634730538922</v>
      </c>
      <c r="N180" s="27">
        <f t="shared" si="33"/>
        <v>19.10696626964268</v>
      </c>
      <c r="O180" s="18">
        <f t="shared" si="29"/>
        <v>0.76671808974444966</v>
      </c>
      <c r="P180" s="18">
        <f t="shared" si="34"/>
        <v>92</v>
      </c>
      <c r="T180" s="18"/>
      <c r="X180">
        <v>85</v>
      </c>
      <c r="Y180">
        <v>19.399999999999999</v>
      </c>
      <c r="Z180">
        <v>24.92</v>
      </c>
      <c r="AA180">
        <f t="shared" si="35"/>
        <v>4834.4799999999996</v>
      </c>
      <c r="AB180" s="28">
        <f t="shared" si="36"/>
        <v>386.75839999999994</v>
      </c>
    </row>
    <row r="181" spans="1:28" x14ac:dyDescent="0.25">
      <c r="A181" s="1">
        <v>43480</v>
      </c>
      <c r="B181" s="16">
        <v>9752</v>
      </c>
      <c r="C181" s="7">
        <v>589.04761904761904</v>
      </c>
      <c r="D181" s="27">
        <f t="shared" si="30"/>
        <v>16.555537590945836</v>
      </c>
      <c r="E181" s="18">
        <f t="shared" si="31"/>
        <v>0.6856500035154327</v>
      </c>
      <c r="F181" s="18">
        <f t="shared" si="32"/>
        <v>92</v>
      </c>
      <c r="G181" s="16">
        <v>11519</v>
      </c>
      <c r="H181" s="7">
        <v>588.47457627118638</v>
      </c>
      <c r="I181" s="27">
        <f t="shared" si="37"/>
        <v>19.574337557603688</v>
      </c>
      <c r="J181" s="18">
        <f t="shared" si="28"/>
        <v>0.77579471982758619</v>
      </c>
      <c r="K181" s="18">
        <f t="shared" si="38"/>
        <v>88</v>
      </c>
      <c r="L181" s="16">
        <v>10978</v>
      </c>
      <c r="M181" s="7">
        <v>601.74999999999989</v>
      </c>
      <c r="N181" s="27">
        <f t="shared" si="33"/>
        <v>18.243456584960533</v>
      </c>
      <c r="O181" s="18">
        <f t="shared" si="29"/>
        <v>0.73633375813267155</v>
      </c>
      <c r="P181" s="18">
        <f t="shared" si="34"/>
        <v>93</v>
      </c>
      <c r="T181" s="18"/>
      <c r="X181">
        <v>86</v>
      </c>
      <c r="Y181">
        <v>19.562999999999999</v>
      </c>
      <c r="Z181">
        <v>25.62</v>
      </c>
      <c r="AA181">
        <f t="shared" si="35"/>
        <v>5012.0405999999994</v>
      </c>
      <c r="AB181" s="28">
        <f t="shared" si="36"/>
        <v>400.96324799999996</v>
      </c>
    </row>
    <row r="182" spans="1:28" x14ac:dyDescent="0.25">
      <c r="A182" s="1">
        <v>43481</v>
      </c>
      <c r="B182" s="16">
        <v>9759</v>
      </c>
      <c r="C182" s="7">
        <v>591.48648648648646</v>
      </c>
      <c r="D182" s="27">
        <f t="shared" si="30"/>
        <v>16.49910897875257</v>
      </c>
      <c r="E182" s="18">
        <f t="shared" si="31"/>
        <v>0.68614216410040074</v>
      </c>
      <c r="F182" s="18">
        <f t="shared" si="32"/>
        <v>93</v>
      </c>
      <c r="G182" s="16">
        <v>10031</v>
      </c>
      <c r="H182" s="7">
        <v>590.11695906432749</v>
      </c>
      <c r="I182" s="27">
        <f t="shared" si="37"/>
        <v>16.99832524031315</v>
      </c>
      <c r="J182" s="18">
        <f t="shared" si="28"/>
        <v>0.67557920258620685</v>
      </c>
      <c r="K182" s="18">
        <f t="shared" si="38"/>
        <v>89</v>
      </c>
      <c r="L182" s="16">
        <v>10922</v>
      </c>
      <c r="M182" s="7">
        <v>601.71974522292999</v>
      </c>
      <c r="N182" s="27">
        <f t="shared" si="33"/>
        <v>18.151307293320631</v>
      </c>
      <c r="O182" s="18">
        <f t="shared" si="29"/>
        <v>0.73257763766852235</v>
      </c>
      <c r="P182" s="18">
        <f t="shared" si="34"/>
        <v>94</v>
      </c>
      <c r="T182" s="18"/>
      <c r="X182">
        <v>87</v>
      </c>
      <c r="Y182">
        <v>18.829000000000001</v>
      </c>
      <c r="Z182">
        <v>31.97</v>
      </c>
      <c r="AA182">
        <f t="shared" si="35"/>
        <v>6019.6313</v>
      </c>
      <c r="AB182" s="28">
        <f t="shared" si="36"/>
        <v>481.57050400000003</v>
      </c>
    </row>
    <row r="183" spans="1:28" x14ac:dyDescent="0.25">
      <c r="A183" s="1">
        <v>43482</v>
      </c>
      <c r="B183" s="16">
        <v>10830</v>
      </c>
      <c r="C183" s="7">
        <v>590.18987341772151</v>
      </c>
      <c r="D183" s="27">
        <f t="shared" si="30"/>
        <v>18.350026809651474</v>
      </c>
      <c r="E183" s="18">
        <f t="shared" si="31"/>
        <v>0.76144273360050618</v>
      </c>
      <c r="F183" s="18">
        <f t="shared" si="32"/>
        <v>94</v>
      </c>
      <c r="G183" s="16">
        <v>11633</v>
      </c>
      <c r="H183" s="7">
        <v>590.718954248366</v>
      </c>
      <c r="I183" s="27">
        <f t="shared" si="37"/>
        <v>19.692951980526665</v>
      </c>
      <c r="J183" s="18">
        <f t="shared" si="28"/>
        <v>0.78347252155172409</v>
      </c>
      <c r="K183" s="18">
        <f t="shared" si="38"/>
        <v>90</v>
      </c>
      <c r="L183" s="16">
        <v>10997</v>
      </c>
      <c r="M183" s="7">
        <v>601.01910828025473</v>
      </c>
      <c r="N183" s="27">
        <f t="shared" si="33"/>
        <v>18.297255192878339</v>
      </c>
      <c r="O183" s="18">
        <f t="shared" si="29"/>
        <v>0.73760815614729358</v>
      </c>
      <c r="P183" s="18">
        <f t="shared" si="34"/>
        <v>95</v>
      </c>
      <c r="T183" s="18"/>
      <c r="X183">
        <v>88</v>
      </c>
      <c r="Y183">
        <v>18.86</v>
      </c>
      <c r="Z183">
        <v>32.799999999999997</v>
      </c>
      <c r="AA183">
        <f t="shared" si="35"/>
        <v>6186.08</v>
      </c>
      <c r="AB183" s="28">
        <f t="shared" si="36"/>
        <v>494.88640000000004</v>
      </c>
    </row>
    <row r="184" spans="1:28" x14ac:dyDescent="0.25">
      <c r="A184" s="1">
        <v>43483</v>
      </c>
      <c r="B184" s="16">
        <v>10588</v>
      </c>
      <c r="C184" s="7">
        <v>588.35443037974687</v>
      </c>
      <c r="D184" s="27">
        <f t="shared" si="30"/>
        <v>17.995955249569707</v>
      </c>
      <c r="E184" s="18">
        <f t="shared" si="31"/>
        <v>0.74442803909161215</v>
      </c>
      <c r="F184" s="18">
        <f t="shared" si="32"/>
        <v>95</v>
      </c>
      <c r="G184" s="16">
        <v>10999</v>
      </c>
      <c r="H184" s="7">
        <v>589.28571428571422</v>
      </c>
      <c r="I184" s="27">
        <f t="shared" si="37"/>
        <v>18.664969696969699</v>
      </c>
      <c r="J184" s="18">
        <f t="shared" si="28"/>
        <v>0.74077316810344829</v>
      </c>
      <c r="K184" s="18">
        <f t="shared" si="38"/>
        <v>91</v>
      </c>
      <c r="L184" s="16">
        <v>11321</v>
      </c>
      <c r="M184" s="7">
        <v>601.375</v>
      </c>
      <c r="N184" s="27">
        <f t="shared" si="33"/>
        <v>18.82519226771981</v>
      </c>
      <c r="O184" s="18">
        <f t="shared" si="29"/>
        <v>0.75933999597558521</v>
      </c>
      <c r="P184" s="18">
        <f t="shared" si="34"/>
        <v>96</v>
      </c>
      <c r="T184" s="18"/>
      <c r="X184">
        <v>89</v>
      </c>
      <c r="Y184">
        <v>17.908999999999999</v>
      </c>
      <c r="Z184">
        <v>32.83</v>
      </c>
      <c r="AA184">
        <f t="shared" si="35"/>
        <v>5879.5246999999999</v>
      </c>
      <c r="AB184" s="28">
        <f t="shared" si="36"/>
        <v>470.36197600000003</v>
      </c>
    </row>
    <row r="185" spans="1:28" x14ac:dyDescent="0.25">
      <c r="A185" s="1">
        <v>43484</v>
      </c>
      <c r="B185" s="16">
        <v>10513</v>
      </c>
      <c r="C185" s="7">
        <v>590</v>
      </c>
      <c r="D185" s="27">
        <f t="shared" si="30"/>
        <v>17.818644067796612</v>
      </c>
      <c r="E185" s="18">
        <f t="shared" si="31"/>
        <v>0.73915488996695489</v>
      </c>
      <c r="F185" s="18">
        <f t="shared" si="32"/>
        <v>96</v>
      </c>
      <c r="G185" s="16">
        <v>11228</v>
      </c>
      <c r="H185" s="7">
        <v>590.29585798816572</v>
      </c>
      <c r="I185" s="27">
        <f t="shared" si="37"/>
        <v>19.020970328789094</v>
      </c>
      <c r="J185" s="18">
        <f t="shared" si="28"/>
        <v>0.75619612068965514</v>
      </c>
      <c r="K185" s="18">
        <f t="shared" si="38"/>
        <v>92</v>
      </c>
      <c r="L185" s="16">
        <v>11632</v>
      </c>
      <c r="M185" s="7">
        <v>600.88757396449705</v>
      </c>
      <c r="N185" s="27">
        <f t="shared" si="33"/>
        <v>19.358030526834071</v>
      </c>
      <c r="O185" s="18">
        <f t="shared" si="29"/>
        <v>0.78019987926755652</v>
      </c>
      <c r="P185" s="18">
        <f t="shared" si="34"/>
        <v>97</v>
      </c>
      <c r="T185" s="18"/>
      <c r="X185">
        <v>90</v>
      </c>
      <c r="Y185">
        <v>18.545999999999999</v>
      </c>
      <c r="Z185">
        <v>32.200000000000003</v>
      </c>
      <c r="AA185">
        <f t="shared" si="35"/>
        <v>5971.8119999999999</v>
      </c>
      <c r="AB185" s="28">
        <f t="shared" si="36"/>
        <v>477.74495999999994</v>
      </c>
    </row>
    <row r="186" spans="1:28" x14ac:dyDescent="0.25">
      <c r="A186" s="1">
        <v>43485</v>
      </c>
      <c r="B186" s="16">
        <v>10280</v>
      </c>
      <c r="C186" s="7">
        <v>588.99371069182382</v>
      </c>
      <c r="D186" s="27">
        <f t="shared" si="30"/>
        <v>17.453497063534439</v>
      </c>
      <c r="E186" s="18">
        <f t="shared" si="31"/>
        <v>0.72277297335301971</v>
      </c>
      <c r="F186" s="18">
        <f t="shared" si="32"/>
        <v>97</v>
      </c>
      <c r="G186" s="16">
        <v>10857</v>
      </c>
      <c r="H186" s="7">
        <v>590.11627906976742</v>
      </c>
      <c r="I186" s="27">
        <f t="shared" si="37"/>
        <v>18.398068965517243</v>
      </c>
      <c r="J186" s="18">
        <f t="shared" si="28"/>
        <v>0.73120959051724133</v>
      </c>
      <c r="K186" s="18">
        <f t="shared" si="38"/>
        <v>93</v>
      </c>
      <c r="L186" s="16">
        <v>11414</v>
      </c>
      <c r="M186" s="7">
        <v>601.49700598802394</v>
      </c>
      <c r="N186" s="27">
        <f t="shared" si="33"/>
        <v>18.975988053758091</v>
      </c>
      <c r="O186" s="18">
        <f t="shared" si="29"/>
        <v>0.76557783888926156</v>
      </c>
      <c r="P186" s="18">
        <f t="shared" si="34"/>
        <v>98</v>
      </c>
      <c r="T186" s="18"/>
      <c r="X186">
        <v>91</v>
      </c>
      <c r="Y186">
        <v>18.151</v>
      </c>
      <c r="Z186">
        <v>32.5</v>
      </c>
      <c r="AA186">
        <f t="shared" si="35"/>
        <v>5899.0750000000007</v>
      </c>
      <c r="AB186" s="28">
        <f t="shared" si="36"/>
        <v>471.92600000000004</v>
      </c>
    </row>
    <row r="187" spans="1:28" x14ac:dyDescent="0.25">
      <c r="A187" s="1">
        <v>43486</v>
      </c>
      <c r="B187" s="16">
        <v>10184</v>
      </c>
      <c r="C187" s="7">
        <v>588.84615384615381</v>
      </c>
      <c r="D187" s="27">
        <f t="shared" si="30"/>
        <v>17.294839973873287</v>
      </c>
      <c r="E187" s="18">
        <f t="shared" si="31"/>
        <v>0.71602334247345845</v>
      </c>
      <c r="F187" s="18">
        <f t="shared" si="32"/>
        <v>98</v>
      </c>
      <c r="G187" s="16">
        <v>10602</v>
      </c>
      <c r="H187" s="7">
        <v>588.24242424242425</v>
      </c>
      <c r="I187" s="27">
        <f t="shared" si="37"/>
        <v>18.023181537193487</v>
      </c>
      <c r="J187" s="18">
        <f t="shared" si="28"/>
        <v>0.71403556034482762</v>
      </c>
      <c r="K187" s="18">
        <f t="shared" si="38"/>
        <v>94</v>
      </c>
      <c r="L187" s="16">
        <v>11447</v>
      </c>
      <c r="M187" s="7">
        <v>600.97560975609758</v>
      </c>
      <c r="N187" s="27">
        <f t="shared" si="33"/>
        <v>19.047362012987012</v>
      </c>
      <c r="O187" s="18">
        <f t="shared" si="29"/>
        <v>0.76779126701992084</v>
      </c>
      <c r="P187" s="18">
        <f t="shared" si="34"/>
        <v>99</v>
      </c>
      <c r="T187" s="18"/>
      <c r="X187">
        <v>92</v>
      </c>
      <c r="Y187">
        <v>18.228000000000002</v>
      </c>
      <c r="Z187">
        <v>32.130000000000003</v>
      </c>
      <c r="AA187">
        <f t="shared" si="35"/>
        <v>5856.6564000000008</v>
      </c>
      <c r="AB187" s="28">
        <f t="shared" si="36"/>
        <v>468.53251200000005</v>
      </c>
    </row>
    <row r="188" spans="1:28" x14ac:dyDescent="0.25">
      <c r="A188" s="1">
        <v>43487</v>
      </c>
      <c r="B188" s="16">
        <v>10227</v>
      </c>
      <c r="C188" s="7">
        <v>588.35443037974687</v>
      </c>
      <c r="D188" s="27">
        <f t="shared" si="30"/>
        <v>17.382379518072288</v>
      </c>
      <c r="E188" s="18">
        <f t="shared" si="31"/>
        <v>0.71904661463826192</v>
      </c>
      <c r="F188" s="18">
        <f t="shared" si="32"/>
        <v>99</v>
      </c>
      <c r="G188" s="16">
        <v>10683</v>
      </c>
      <c r="H188" s="7">
        <v>588.695652173913</v>
      </c>
      <c r="I188" s="27">
        <f t="shared" si="37"/>
        <v>18.146898079763666</v>
      </c>
      <c r="J188" s="18">
        <f t="shared" si="28"/>
        <v>0.71949084051724133</v>
      </c>
      <c r="K188" s="18">
        <f t="shared" si="38"/>
        <v>95</v>
      </c>
      <c r="L188" s="16">
        <v>11361</v>
      </c>
      <c r="M188" s="7">
        <v>600.53571428571433</v>
      </c>
      <c r="N188" s="27">
        <f t="shared" si="33"/>
        <v>18.918108831400534</v>
      </c>
      <c r="O188" s="18">
        <f t="shared" si="29"/>
        <v>0.76202293916426322</v>
      </c>
      <c r="P188" s="18">
        <f t="shared" si="34"/>
        <v>100</v>
      </c>
      <c r="T188" s="18"/>
      <c r="X188">
        <v>93</v>
      </c>
      <c r="Y188">
        <v>17.713999999999999</v>
      </c>
      <c r="Z188">
        <v>33.270000000000003</v>
      </c>
      <c r="AA188">
        <f t="shared" si="35"/>
        <v>5893.4477999999999</v>
      </c>
      <c r="AB188" s="28">
        <f t="shared" si="36"/>
        <v>471.47582400000005</v>
      </c>
    </row>
    <row r="189" spans="1:28" x14ac:dyDescent="0.25">
      <c r="A189" s="1">
        <v>43488</v>
      </c>
      <c r="B189" s="16">
        <v>10240</v>
      </c>
      <c r="C189" s="7">
        <v>589.30817610062888</v>
      </c>
      <c r="D189" s="27">
        <f t="shared" si="30"/>
        <v>17.376307363927431</v>
      </c>
      <c r="E189" s="18">
        <f t="shared" si="31"/>
        <v>0.71996062715320253</v>
      </c>
      <c r="F189" s="18">
        <f t="shared" si="32"/>
        <v>100</v>
      </c>
      <c r="G189" s="16">
        <v>10298</v>
      </c>
      <c r="H189" s="7">
        <v>589.56249999999989</v>
      </c>
      <c r="I189" s="27">
        <f t="shared" si="37"/>
        <v>17.467189653344644</v>
      </c>
      <c r="J189" s="18">
        <f t="shared" si="28"/>
        <v>0.69356142241379315</v>
      </c>
      <c r="K189" s="18">
        <f t="shared" si="38"/>
        <v>96</v>
      </c>
      <c r="L189" s="16">
        <v>11521</v>
      </c>
      <c r="M189" s="7">
        <v>600.71428571428578</v>
      </c>
      <c r="N189" s="27">
        <f t="shared" si="33"/>
        <v>19.178834720570748</v>
      </c>
      <c r="O189" s="18">
        <f t="shared" si="29"/>
        <v>0.77275471191897516</v>
      </c>
      <c r="P189" s="18">
        <f t="shared" si="34"/>
        <v>101</v>
      </c>
      <c r="T189" s="18"/>
      <c r="X189">
        <v>94</v>
      </c>
      <c r="Y189">
        <v>18.175000000000001</v>
      </c>
      <c r="Z189">
        <v>33.270000000000003</v>
      </c>
      <c r="AA189">
        <f t="shared" si="35"/>
        <v>6046.8225000000002</v>
      </c>
      <c r="AB189" s="28">
        <f t="shared" si="36"/>
        <v>483.74580000000003</v>
      </c>
    </row>
    <row r="190" spans="1:28" x14ac:dyDescent="0.25">
      <c r="A190" s="1">
        <v>43489</v>
      </c>
      <c r="B190" s="16">
        <v>10678</v>
      </c>
      <c r="C190" s="7">
        <v>590.54878048780495</v>
      </c>
      <c r="D190" s="27">
        <f t="shared" si="30"/>
        <v>18.081486835312337</v>
      </c>
      <c r="E190" s="18">
        <f t="shared" si="31"/>
        <v>0.75075581804120084</v>
      </c>
      <c r="F190" s="18">
        <f t="shared" si="32"/>
        <v>101</v>
      </c>
      <c r="G190" s="16">
        <v>10027</v>
      </c>
      <c r="H190" s="7">
        <v>589.09090909090912</v>
      </c>
      <c r="I190" s="27">
        <f t="shared" si="37"/>
        <v>17.021141975308641</v>
      </c>
      <c r="J190" s="18">
        <f t="shared" si="28"/>
        <v>0.67530980603448276</v>
      </c>
      <c r="K190" s="18">
        <f t="shared" si="38"/>
        <v>97</v>
      </c>
      <c r="L190" s="16">
        <v>11504</v>
      </c>
      <c r="M190" s="7">
        <v>599.70414201183439</v>
      </c>
      <c r="N190" s="27">
        <f t="shared" si="33"/>
        <v>19.182792303897383</v>
      </c>
      <c r="O190" s="18">
        <f t="shared" si="29"/>
        <v>0.77161446106378695</v>
      </c>
      <c r="P190" s="18">
        <f t="shared" si="34"/>
        <v>102</v>
      </c>
      <c r="T190" s="18"/>
      <c r="X190">
        <v>95</v>
      </c>
      <c r="Y190">
        <v>18.146999999999998</v>
      </c>
      <c r="Z190">
        <v>34.200000000000003</v>
      </c>
      <c r="AA190">
        <f t="shared" si="35"/>
        <v>6206.2739999999994</v>
      </c>
      <c r="AB190" s="28">
        <f t="shared" si="36"/>
        <v>496.50191999999993</v>
      </c>
    </row>
    <row r="191" spans="1:28" x14ac:dyDescent="0.25">
      <c r="A191" s="1">
        <v>43490</v>
      </c>
      <c r="B191" s="16">
        <v>10317</v>
      </c>
      <c r="C191" s="7">
        <v>591.58227848101262</v>
      </c>
      <c r="D191" s="27">
        <f t="shared" si="30"/>
        <v>17.439670482507758</v>
      </c>
      <c r="E191" s="18">
        <f t="shared" si="31"/>
        <v>0.72537439358785072</v>
      </c>
      <c r="F191" s="18">
        <f t="shared" si="32"/>
        <v>102</v>
      </c>
      <c r="G191" s="16">
        <v>10088</v>
      </c>
      <c r="H191" s="7">
        <v>591.0526315789474</v>
      </c>
      <c r="I191" s="27">
        <f t="shared" si="37"/>
        <v>17.067853962600179</v>
      </c>
      <c r="J191" s="18">
        <f t="shared" si="28"/>
        <v>0.67941810344827591</v>
      </c>
      <c r="K191" s="18">
        <f t="shared" si="38"/>
        <v>98</v>
      </c>
      <c r="L191" s="16">
        <v>11377</v>
      </c>
      <c r="M191" s="7">
        <v>598.37349397590367</v>
      </c>
      <c r="N191" s="27">
        <f t="shared" si="33"/>
        <v>19.013208496929426</v>
      </c>
      <c r="O191" s="18">
        <f t="shared" si="29"/>
        <v>0.76309611643973441</v>
      </c>
      <c r="P191" s="18">
        <f t="shared" si="34"/>
        <v>103</v>
      </c>
      <c r="T191" s="18"/>
      <c r="X191">
        <v>96</v>
      </c>
      <c r="Y191">
        <v>18.036999999999999</v>
      </c>
      <c r="Z191">
        <v>35.57</v>
      </c>
      <c r="AA191">
        <f t="shared" si="35"/>
        <v>6415.7609000000002</v>
      </c>
      <c r="AB191" s="28">
        <f t="shared" si="36"/>
        <v>513.26087200000006</v>
      </c>
    </row>
    <row r="192" spans="1:28" x14ac:dyDescent="0.25">
      <c r="A192" s="1">
        <v>43491</v>
      </c>
      <c r="B192" s="16">
        <v>9599</v>
      </c>
      <c r="C192" s="7">
        <v>588.55172413793105</v>
      </c>
      <c r="D192" s="27">
        <f t="shared" si="30"/>
        <v>16.309526599484414</v>
      </c>
      <c r="E192" s="18">
        <f t="shared" si="31"/>
        <v>0.67489277930113201</v>
      </c>
      <c r="F192" s="18">
        <f t="shared" si="32"/>
        <v>103</v>
      </c>
      <c r="G192" s="16">
        <v>9654</v>
      </c>
      <c r="H192" s="7">
        <v>589.3421052631578</v>
      </c>
      <c r="I192" s="27">
        <f t="shared" si="37"/>
        <v>16.380977896851977</v>
      </c>
      <c r="J192" s="18">
        <f t="shared" si="28"/>
        <v>0.65018857758620685</v>
      </c>
      <c r="K192" s="18">
        <f t="shared" si="38"/>
        <v>99</v>
      </c>
      <c r="L192" s="16">
        <v>11056</v>
      </c>
      <c r="M192" s="7">
        <v>598.51851851851848</v>
      </c>
      <c r="N192" s="27">
        <f t="shared" si="33"/>
        <v>18.472277227722774</v>
      </c>
      <c r="O192" s="18">
        <f t="shared" si="29"/>
        <v>0.74156549735059363</v>
      </c>
      <c r="P192" s="18">
        <f t="shared" si="34"/>
        <v>104</v>
      </c>
      <c r="T192" s="18"/>
      <c r="X192">
        <v>97</v>
      </c>
      <c r="Y192">
        <v>17.943999999999999</v>
      </c>
      <c r="Z192">
        <v>38.17</v>
      </c>
      <c r="AA192">
        <f t="shared" si="35"/>
        <v>6849.2248</v>
      </c>
      <c r="AB192" s="28">
        <f t="shared" si="36"/>
        <v>547.93798399999991</v>
      </c>
    </row>
    <row r="193" spans="1:28" x14ac:dyDescent="0.25">
      <c r="A193" s="1">
        <v>43492</v>
      </c>
      <c r="B193" s="16">
        <v>9692</v>
      </c>
      <c r="C193" s="7">
        <v>588.20689655172418</v>
      </c>
      <c r="D193" s="27">
        <f t="shared" si="30"/>
        <v>16.477195450814865</v>
      </c>
      <c r="E193" s="18">
        <f t="shared" si="31"/>
        <v>0.68143148421570698</v>
      </c>
      <c r="F193" s="18">
        <f t="shared" si="32"/>
        <v>104</v>
      </c>
      <c r="G193" s="16">
        <v>10008</v>
      </c>
      <c r="H193" s="7">
        <v>591.78082191780823</v>
      </c>
      <c r="I193" s="27">
        <f t="shared" si="37"/>
        <v>16.911666666666665</v>
      </c>
      <c r="J193" s="18">
        <f t="shared" si="28"/>
        <v>0.67403017241379315</v>
      </c>
      <c r="K193" s="18">
        <f t="shared" si="38"/>
        <v>100</v>
      </c>
      <c r="L193" s="16">
        <v>10896</v>
      </c>
      <c r="M193" s="7">
        <v>599.9367088607595</v>
      </c>
      <c r="N193" s="27">
        <f t="shared" si="33"/>
        <v>18.161915813904422</v>
      </c>
      <c r="O193" s="18">
        <f t="shared" si="29"/>
        <v>0.7308337245958817</v>
      </c>
      <c r="P193" s="18">
        <f t="shared" si="34"/>
        <v>105</v>
      </c>
      <c r="T193" s="18"/>
      <c r="X193">
        <v>98</v>
      </c>
      <c r="Y193">
        <v>17.78</v>
      </c>
      <c r="Z193">
        <v>39.270000000000003</v>
      </c>
      <c r="AA193">
        <f t="shared" si="35"/>
        <v>6982.206000000001</v>
      </c>
      <c r="AB193" s="28">
        <f t="shared" si="36"/>
        <v>558.57648000000006</v>
      </c>
    </row>
    <row r="194" spans="1:28" x14ac:dyDescent="0.25">
      <c r="A194" s="1">
        <v>43493</v>
      </c>
      <c r="B194" s="16">
        <v>9652</v>
      </c>
      <c r="C194" s="7">
        <v>591.25874125874134</v>
      </c>
      <c r="D194" s="27">
        <f t="shared" si="30"/>
        <v>16.324494382022468</v>
      </c>
      <c r="E194" s="18">
        <f t="shared" si="31"/>
        <v>0.6786191380158898</v>
      </c>
      <c r="F194" s="18">
        <f t="shared" si="32"/>
        <v>105</v>
      </c>
      <c r="G194" s="16">
        <v>9707</v>
      </c>
      <c r="H194" s="7">
        <v>591.85430463576165</v>
      </c>
      <c r="I194" s="27">
        <f t="shared" si="37"/>
        <v>16.400995859908246</v>
      </c>
      <c r="J194" s="18">
        <f t="shared" ref="J194:J257" si="39">+G194/MAX(G$2:G$318)</f>
        <v>0.65375808189655171</v>
      </c>
      <c r="K194" s="18">
        <f t="shared" si="38"/>
        <v>101</v>
      </c>
      <c r="L194" s="16">
        <v>10234</v>
      </c>
      <c r="M194" s="7">
        <v>598.41059602649011</v>
      </c>
      <c r="N194" s="27">
        <f t="shared" si="33"/>
        <v>17.101969898185036</v>
      </c>
      <c r="O194" s="18">
        <f t="shared" ref="O194:O257" si="40">+L194/MAX(L$2:L$318)</f>
        <v>0.68643101482326108</v>
      </c>
      <c r="P194" s="18">
        <f t="shared" si="34"/>
        <v>106</v>
      </c>
      <c r="T194" s="18"/>
      <c r="X194">
        <v>99</v>
      </c>
      <c r="Y194">
        <v>17.603999999999999</v>
      </c>
      <c r="Z194">
        <v>40.700000000000003</v>
      </c>
      <c r="AA194">
        <f t="shared" si="35"/>
        <v>7164.8279999999995</v>
      </c>
      <c r="AB194" s="28">
        <f t="shared" si="36"/>
        <v>573.18624</v>
      </c>
    </row>
    <row r="195" spans="1:28" x14ac:dyDescent="0.25">
      <c r="A195" s="1">
        <v>43494</v>
      </c>
      <c r="B195" s="16">
        <v>9381</v>
      </c>
      <c r="C195" s="7">
        <v>590.78014184397171</v>
      </c>
      <c r="D195" s="27">
        <f t="shared" ref="D195:D258" si="41">+B195/C195</f>
        <v>15.879003601440575</v>
      </c>
      <c r="E195" s="18">
        <f t="shared" ref="E195:E258" si="42">+B195/MAX(B$2:B$318)</f>
        <v>0.65956549251212826</v>
      </c>
      <c r="F195" s="18">
        <f t="shared" ref="F195:F258" si="43">+A195-$A$89</f>
        <v>106</v>
      </c>
      <c r="G195" s="16">
        <v>9573</v>
      </c>
      <c r="H195" s="7">
        <v>589.79310344827593</v>
      </c>
      <c r="I195" s="27">
        <f t="shared" si="37"/>
        <v>16.231115528531337</v>
      </c>
      <c r="J195" s="18">
        <f t="shared" si="39"/>
        <v>0.64473329741379315</v>
      </c>
      <c r="K195" s="18">
        <f t="shared" si="38"/>
        <v>102</v>
      </c>
      <c r="L195" s="16">
        <v>10330</v>
      </c>
      <c r="M195" s="7">
        <v>600.19607843137248</v>
      </c>
      <c r="N195" s="27">
        <f t="shared" si="33"/>
        <v>17.211042143090495</v>
      </c>
      <c r="O195" s="18">
        <f t="shared" si="40"/>
        <v>0.69287007847608828</v>
      </c>
      <c r="P195" s="18">
        <f t="shared" si="34"/>
        <v>107</v>
      </c>
      <c r="T195" s="18"/>
      <c r="X195">
        <v>100</v>
      </c>
      <c r="Y195">
        <v>17.734999999999999</v>
      </c>
      <c r="Z195">
        <v>40.4</v>
      </c>
      <c r="AA195">
        <f t="shared" si="35"/>
        <v>7164.9399999999987</v>
      </c>
      <c r="AB195" s="28">
        <f t="shared" si="36"/>
        <v>573.1952</v>
      </c>
    </row>
    <row r="196" spans="1:28" x14ac:dyDescent="0.25">
      <c r="A196" s="1">
        <v>43495</v>
      </c>
      <c r="B196" s="16">
        <v>9886</v>
      </c>
      <c r="C196" s="7">
        <v>591.65467625899282</v>
      </c>
      <c r="D196" s="27">
        <f t="shared" si="41"/>
        <v>16.709071011673153</v>
      </c>
      <c r="E196" s="18">
        <f t="shared" si="42"/>
        <v>0.69507136328482033</v>
      </c>
      <c r="F196" s="18">
        <f t="shared" si="43"/>
        <v>107</v>
      </c>
      <c r="G196" s="16">
        <v>9572</v>
      </c>
      <c r="H196" s="7">
        <v>591.51724137931035</v>
      </c>
      <c r="I196" s="27">
        <f t="shared" si="37"/>
        <v>16.182114958610235</v>
      </c>
      <c r="J196" s="18">
        <f t="shared" si="39"/>
        <v>0.6446659482758621</v>
      </c>
      <c r="K196" s="18">
        <f t="shared" si="38"/>
        <v>103</v>
      </c>
      <c r="L196" s="16">
        <v>9987</v>
      </c>
      <c r="M196" s="7">
        <v>598.55263157894728</v>
      </c>
      <c r="N196" s="27">
        <f t="shared" si="33"/>
        <v>16.685249505385801</v>
      </c>
      <c r="O196" s="18">
        <f t="shared" si="40"/>
        <v>0.66986384063317461</v>
      </c>
      <c r="P196" s="18">
        <f t="shared" si="34"/>
        <v>108</v>
      </c>
      <c r="T196" s="18"/>
      <c r="X196">
        <v>101</v>
      </c>
      <c r="Y196">
        <v>17.887</v>
      </c>
      <c r="Z196">
        <v>41.03</v>
      </c>
      <c r="AA196">
        <f t="shared" si="35"/>
        <v>7339.0361000000012</v>
      </c>
      <c r="AB196" s="28">
        <f t="shared" si="36"/>
        <v>587.12288799999999</v>
      </c>
    </row>
    <row r="197" spans="1:28" x14ac:dyDescent="0.25">
      <c r="A197" s="1">
        <v>43496</v>
      </c>
      <c r="B197" s="16">
        <v>9912</v>
      </c>
      <c r="C197" s="7">
        <v>591.30136986301363</v>
      </c>
      <c r="D197" s="27">
        <f t="shared" si="41"/>
        <v>16.763025599443996</v>
      </c>
      <c r="E197" s="18">
        <f t="shared" si="42"/>
        <v>0.69689938831470155</v>
      </c>
      <c r="F197" s="18">
        <f t="shared" si="43"/>
        <v>108</v>
      </c>
      <c r="G197" s="16">
        <v>9676</v>
      </c>
      <c r="H197" s="7">
        <v>590.82758620689663</v>
      </c>
      <c r="I197" s="27">
        <f t="shared" si="37"/>
        <v>16.377028131201119</v>
      </c>
      <c r="J197" s="18">
        <f t="shared" si="39"/>
        <v>0.65167025862068961</v>
      </c>
      <c r="K197" s="18">
        <f t="shared" si="38"/>
        <v>104</v>
      </c>
      <c r="L197" s="16">
        <v>10079</v>
      </c>
      <c r="M197" s="7">
        <v>598.89610389610391</v>
      </c>
      <c r="N197" s="27">
        <f t="shared" si="33"/>
        <v>16.829296324406375</v>
      </c>
      <c r="O197" s="18">
        <f t="shared" si="40"/>
        <v>0.67603460996713394</v>
      </c>
      <c r="P197" s="18">
        <f t="shared" si="34"/>
        <v>109</v>
      </c>
      <c r="T197" s="18"/>
      <c r="X197">
        <v>102</v>
      </c>
      <c r="Y197">
        <v>17.617999999999999</v>
      </c>
      <c r="Z197">
        <v>41.53</v>
      </c>
      <c r="AA197">
        <f t="shared" si="35"/>
        <v>7316.7554</v>
      </c>
      <c r="AB197" s="28">
        <f t="shared" si="36"/>
        <v>585.34043200000008</v>
      </c>
    </row>
    <row r="198" spans="1:28" x14ac:dyDescent="0.25">
      <c r="A198" s="1">
        <v>43497</v>
      </c>
      <c r="B198" s="16">
        <v>10593</v>
      </c>
      <c r="C198" s="7">
        <v>588.343949044586</v>
      </c>
      <c r="D198" s="27">
        <f t="shared" si="41"/>
        <v>18.004774277362781</v>
      </c>
      <c r="E198" s="18">
        <f t="shared" si="42"/>
        <v>0.74477958236658937</v>
      </c>
      <c r="F198" s="18">
        <f t="shared" si="43"/>
        <v>109</v>
      </c>
      <c r="G198" s="16">
        <v>9309</v>
      </c>
      <c r="H198" s="7">
        <v>591.68918918918928</v>
      </c>
      <c r="I198" s="27">
        <f t="shared" si="37"/>
        <v>15.732922233641656</v>
      </c>
      <c r="J198" s="18">
        <f t="shared" si="39"/>
        <v>0.626953125</v>
      </c>
      <c r="K198" s="18">
        <f t="shared" si="38"/>
        <v>105</v>
      </c>
      <c r="L198" s="16">
        <v>10340</v>
      </c>
      <c r="M198" s="7">
        <v>600.38709677419354</v>
      </c>
      <c r="N198" s="27">
        <f t="shared" si="33"/>
        <v>17.222222222222221</v>
      </c>
      <c r="O198" s="18">
        <f t="shared" si="40"/>
        <v>0.69354081427325776</v>
      </c>
      <c r="P198" s="18">
        <f t="shared" si="34"/>
        <v>110</v>
      </c>
      <c r="T198" s="18"/>
      <c r="X198">
        <v>103</v>
      </c>
      <c r="Y198">
        <v>17.167999999999999</v>
      </c>
      <c r="Z198">
        <v>42.5</v>
      </c>
      <c r="AA198">
        <f t="shared" si="35"/>
        <v>7296.4</v>
      </c>
      <c r="AB198" s="28">
        <f t="shared" si="36"/>
        <v>583.71199999999999</v>
      </c>
    </row>
    <row r="199" spans="1:28" x14ac:dyDescent="0.25">
      <c r="A199" s="1">
        <v>43498</v>
      </c>
      <c r="B199" s="16">
        <v>9917</v>
      </c>
      <c r="C199" s="7">
        <v>590.90277777777783</v>
      </c>
      <c r="D199" s="27">
        <f t="shared" si="41"/>
        <v>16.782794687977436</v>
      </c>
      <c r="E199" s="18">
        <f t="shared" si="42"/>
        <v>0.69725093158967866</v>
      </c>
      <c r="F199" s="18">
        <f t="shared" si="43"/>
        <v>110</v>
      </c>
      <c r="G199" s="16">
        <v>9314</v>
      </c>
      <c r="H199" s="7">
        <v>590</v>
      </c>
      <c r="I199" s="27">
        <f t="shared" si="37"/>
        <v>15.786440677966102</v>
      </c>
      <c r="J199" s="18">
        <f t="shared" si="39"/>
        <v>0.62728987068965514</v>
      </c>
      <c r="K199" s="18">
        <f t="shared" si="38"/>
        <v>106</v>
      </c>
      <c r="L199" s="16">
        <v>10227</v>
      </c>
      <c r="M199" s="7">
        <v>599.74193548387098</v>
      </c>
      <c r="N199" s="27">
        <f t="shared" ref="N199:N262" si="44">+L199/M199</f>
        <v>17.052334337349397</v>
      </c>
      <c r="O199" s="18">
        <f t="shared" si="40"/>
        <v>0.68596149976524246</v>
      </c>
      <c r="P199" s="18">
        <f t="shared" ref="P199:P262" si="45">+A199-$A$88</f>
        <v>111</v>
      </c>
      <c r="T199" s="18"/>
      <c r="X199">
        <v>104</v>
      </c>
      <c r="Y199">
        <v>17.109000000000002</v>
      </c>
      <c r="Z199">
        <v>42.53</v>
      </c>
      <c r="AA199">
        <f t="shared" si="35"/>
        <v>7276.4577000000008</v>
      </c>
      <c r="AB199" s="28">
        <f t="shared" si="36"/>
        <v>582.11661600000002</v>
      </c>
    </row>
    <row r="200" spans="1:28" x14ac:dyDescent="0.25">
      <c r="A200" s="1">
        <v>43499</v>
      </c>
      <c r="B200" s="16">
        <v>9494</v>
      </c>
      <c r="C200" s="7">
        <v>588.38028169014092</v>
      </c>
      <c r="D200" s="27">
        <f t="shared" si="41"/>
        <v>16.135822860562534</v>
      </c>
      <c r="E200" s="18">
        <f t="shared" si="42"/>
        <v>0.66751037052661177</v>
      </c>
      <c r="F200" s="18">
        <f t="shared" si="43"/>
        <v>111</v>
      </c>
      <c r="G200" s="16">
        <v>9388</v>
      </c>
      <c r="H200" s="7">
        <v>590.91549295774655</v>
      </c>
      <c r="I200" s="27">
        <f t="shared" si="37"/>
        <v>15.887212489572159</v>
      </c>
      <c r="J200" s="18">
        <f t="shared" si="39"/>
        <v>0.63227370689655171</v>
      </c>
      <c r="K200" s="18">
        <f t="shared" si="38"/>
        <v>107</v>
      </c>
      <c r="L200" s="16">
        <v>10323</v>
      </c>
      <c r="M200" s="7">
        <v>598.98089171974516</v>
      </c>
      <c r="N200" s="27">
        <f t="shared" si="44"/>
        <v>17.234272649936198</v>
      </c>
      <c r="O200" s="18">
        <f t="shared" si="40"/>
        <v>0.69240056341806966</v>
      </c>
      <c r="P200" s="18">
        <f t="shared" si="45"/>
        <v>112</v>
      </c>
      <c r="T200" s="18"/>
      <c r="X200">
        <v>105</v>
      </c>
      <c r="Y200">
        <v>16.739999999999998</v>
      </c>
      <c r="Z200">
        <v>42.33</v>
      </c>
      <c r="AA200">
        <f t="shared" si="35"/>
        <v>7086.0419999999986</v>
      </c>
      <c r="AB200" s="28">
        <f t="shared" si="36"/>
        <v>566.88335999999993</v>
      </c>
    </row>
    <row r="201" spans="1:28" x14ac:dyDescent="0.25">
      <c r="A201" s="1">
        <v>43500</v>
      </c>
      <c r="B201" s="16">
        <v>9738</v>
      </c>
      <c r="C201" s="7">
        <v>589.72027972027968</v>
      </c>
      <c r="D201" s="27">
        <f t="shared" si="41"/>
        <v>16.512913553895412</v>
      </c>
      <c r="E201" s="18">
        <f t="shared" si="42"/>
        <v>0.68466568234549674</v>
      </c>
      <c r="F201" s="18">
        <f t="shared" si="43"/>
        <v>112</v>
      </c>
      <c r="G201" s="16">
        <v>9265</v>
      </c>
      <c r="H201" s="7">
        <v>590.48275862068965</v>
      </c>
      <c r="I201" s="27">
        <f t="shared" si="37"/>
        <v>15.69055127306704</v>
      </c>
      <c r="J201" s="18">
        <f t="shared" si="39"/>
        <v>0.62398976293103448</v>
      </c>
      <c r="K201" s="18">
        <f t="shared" si="38"/>
        <v>108</v>
      </c>
      <c r="L201" s="16">
        <v>10086</v>
      </c>
      <c r="M201" s="7">
        <v>601.12582781456956</v>
      </c>
      <c r="N201" s="27">
        <f t="shared" si="44"/>
        <v>16.778517131210752</v>
      </c>
      <c r="O201" s="18">
        <f t="shared" si="40"/>
        <v>0.67650412502515256</v>
      </c>
      <c r="P201" s="18">
        <f t="shared" si="45"/>
        <v>113</v>
      </c>
      <c r="T201" s="18"/>
      <c r="X201">
        <v>106</v>
      </c>
      <c r="Y201">
        <v>16.256</v>
      </c>
      <c r="Z201">
        <v>41.17</v>
      </c>
      <c r="AA201">
        <f t="shared" ref="AA201:AA264" si="46">+Z201*Y201*10</f>
        <v>6692.5952000000007</v>
      </c>
      <c r="AB201" s="28">
        <f t="shared" ref="AB201:AB264" si="47">+AA201*80/1000</f>
        <v>535.40761600000008</v>
      </c>
    </row>
    <row r="202" spans="1:28" x14ac:dyDescent="0.25">
      <c r="A202" s="1">
        <v>43501</v>
      </c>
      <c r="B202" s="16">
        <v>9553</v>
      </c>
      <c r="C202" s="7">
        <v>590.55944055944053</v>
      </c>
      <c r="D202" s="27">
        <f t="shared" si="41"/>
        <v>16.176187092954411</v>
      </c>
      <c r="E202" s="18">
        <f t="shared" si="42"/>
        <v>0.67165858117134214</v>
      </c>
      <c r="F202" s="18">
        <f t="shared" si="43"/>
        <v>113</v>
      </c>
      <c r="G202" s="16">
        <v>9593</v>
      </c>
      <c r="H202" s="7">
        <v>588.28767123287673</v>
      </c>
      <c r="I202" s="27">
        <f t="shared" ref="I202:I265" si="48">+G202/H202</f>
        <v>16.306648038188381</v>
      </c>
      <c r="J202" s="18">
        <f t="shared" si="39"/>
        <v>0.64608028017241381</v>
      </c>
      <c r="K202" s="18">
        <f t="shared" ref="K202:K265" si="49">+A202-$A$93</f>
        <v>109</v>
      </c>
      <c r="L202" s="16">
        <v>9512</v>
      </c>
      <c r="M202" s="7">
        <v>600.68493150684935</v>
      </c>
      <c r="N202" s="27">
        <f t="shared" si="44"/>
        <v>15.835256556442417</v>
      </c>
      <c r="O202" s="18">
        <f t="shared" si="40"/>
        <v>0.63800389026762361</v>
      </c>
      <c r="P202" s="18">
        <f t="shared" si="45"/>
        <v>114</v>
      </c>
      <c r="T202" s="18"/>
      <c r="X202">
        <v>107</v>
      </c>
      <c r="Y202">
        <v>16.602</v>
      </c>
      <c r="Z202">
        <v>40.53</v>
      </c>
      <c r="AA202">
        <f t="shared" si="46"/>
        <v>6728.7906000000003</v>
      </c>
      <c r="AB202" s="28">
        <f t="shared" si="47"/>
        <v>538.30324800000005</v>
      </c>
    </row>
    <row r="203" spans="1:28" x14ac:dyDescent="0.25">
      <c r="A203" s="1">
        <v>43502</v>
      </c>
      <c r="B203" s="16">
        <v>9493</v>
      </c>
      <c r="C203" s="7">
        <v>587.9861111111112</v>
      </c>
      <c r="D203" s="27">
        <f t="shared" si="41"/>
        <v>16.144939175623005</v>
      </c>
      <c r="E203" s="18">
        <f t="shared" si="42"/>
        <v>0.66744006187161642</v>
      </c>
      <c r="F203" s="18">
        <f t="shared" si="43"/>
        <v>114</v>
      </c>
      <c r="G203" s="16">
        <v>9062</v>
      </c>
      <c r="H203" s="7">
        <v>588.45637583892619</v>
      </c>
      <c r="I203" s="27">
        <f t="shared" si="48"/>
        <v>15.399612226277371</v>
      </c>
      <c r="J203" s="18">
        <f t="shared" si="39"/>
        <v>0.61031788793103448</v>
      </c>
      <c r="K203" s="18">
        <f t="shared" si="49"/>
        <v>110</v>
      </c>
      <c r="L203" s="16">
        <v>9747</v>
      </c>
      <c r="M203" s="7">
        <v>600.89655172413791</v>
      </c>
      <c r="N203" s="27">
        <f t="shared" si="44"/>
        <v>16.220762079651095</v>
      </c>
      <c r="O203" s="18">
        <f t="shared" si="40"/>
        <v>0.65376618150110677</v>
      </c>
      <c r="P203" s="18">
        <f t="shared" si="45"/>
        <v>115</v>
      </c>
      <c r="T203" s="18"/>
      <c r="X203">
        <v>108</v>
      </c>
      <c r="Y203">
        <v>16.38</v>
      </c>
      <c r="Z203">
        <v>36.630000000000003</v>
      </c>
      <c r="AA203">
        <f t="shared" si="46"/>
        <v>5999.9940000000006</v>
      </c>
      <c r="AB203" s="28">
        <f t="shared" si="47"/>
        <v>479.99952000000002</v>
      </c>
    </row>
    <row r="204" spans="1:28" x14ac:dyDescent="0.25">
      <c r="A204" s="1">
        <v>43503</v>
      </c>
      <c r="B204" s="16">
        <v>9536</v>
      </c>
      <c r="C204" s="7">
        <v>588.30985915492954</v>
      </c>
      <c r="D204" s="27">
        <f t="shared" si="41"/>
        <v>16.209145319607376</v>
      </c>
      <c r="E204" s="18">
        <f t="shared" si="42"/>
        <v>0.67046333403641989</v>
      </c>
      <c r="F204" s="18">
        <f t="shared" si="43"/>
        <v>115</v>
      </c>
      <c r="G204" s="16">
        <v>8996</v>
      </c>
      <c r="H204" s="7">
        <v>590.35211267605632</v>
      </c>
      <c r="I204" s="27">
        <f t="shared" si="48"/>
        <v>15.238363354407729</v>
      </c>
      <c r="J204" s="18">
        <f t="shared" si="39"/>
        <v>0.60587284482758619</v>
      </c>
      <c r="K204" s="18">
        <f t="shared" si="49"/>
        <v>111</v>
      </c>
      <c r="L204" s="16">
        <v>10009</v>
      </c>
      <c r="M204" s="7">
        <v>598.5333333333333</v>
      </c>
      <c r="N204" s="27">
        <f t="shared" si="44"/>
        <v>16.722543996435732</v>
      </c>
      <c r="O204" s="18">
        <f t="shared" si="40"/>
        <v>0.6713394593869475</v>
      </c>
      <c r="P204" s="18">
        <f t="shared" si="45"/>
        <v>116</v>
      </c>
      <c r="T204" s="18"/>
      <c r="X204">
        <v>109</v>
      </c>
      <c r="Y204">
        <v>17.047000000000001</v>
      </c>
      <c r="Z204">
        <v>34.17</v>
      </c>
      <c r="AA204">
        <f t="shared" si="46"/>
        <v>5824.9598999999998</v>
      </c>
      <c r="AB204" s="28">
        <f t="shared" si="47"/>
        <v>465.99679200000003</v>
      </c>
    </row>
    <row r="205" spans="1:28" x14ac:dyDescent="0.25">
      <c r="A205" s="1">
        <v>43504</v>
      </c>
      <c r="B205" s="16">
        <v>9464</v>
      </c>
      <c r="C205" s="7">
        <v>590.63829787234044</v>
      </c>
      <c r="D205" s="27">
        <f t="shared" si="41"/>
        <v>16.023342939481267</v>
      </c>
      <c r="E205" s="18">
        <f t="shared" si="42"/>
        <v>0.66540111087674891</v>
      </c>
      <c r="F205" s="18">
        <f t="shared" si="43"/>
        <v>116</v>
      </c>
      <c r="G205" s="16">
        <v>8776</v>
      </c>
      <c r="H205" s="7">
        <v>589.21428571428578</v>
      </c>
      <c r="I205" s="27">
        <f t="shared" si="48"/>
        <v>14.89441144381137</v>
      </c>
      <c r="J205" s="18">
        <f t="shared" si="39"/>
        <v>0.59105603448275867</v>
      </c>
      <c r="K205" s="18">
        <f t="shared" si="49"/>
        <v>112</v>
      </c>
      <c r="L205" s="16">
        <v>9865</v>
      </c>
      <c r="M205" s="7">
        <v>598.68965517241384</v>
      </c>
      <c r="N205" s="27">
        <f t="shared" si="44"/>
        <v>16.477652344199974</v>
      </c>
      <c r="O205" s="18">
        <f t="shared" si="40"/>
        <v>0.66168086390770675</v>
      </c>
      <c r="P205" s="18">
        <f t="shared" si="45"/>
        <v>117</v>
      </c>
      <c r="T205" s="18"/>
      <c r="X205">
        <v>110</v>
      </c>
      <c r="Y205">
        <v>16.468</v>
      </c>
      <c r="Z205">
        <v>32.5</v>
      </c>
      <c r="AA205">
        <f t="shared" si="46"/>
        <v>5352.1</v>
      </c>
      <c r="AB205" s="28">
        <f t="shared" si="47"/>
        <v>428.16800000000001</v>
      </c>
    </row>
    <row r="206" spans="1:28" x14ac:dyDescent="0.25">
      <c r="A206" s="1">
        <v>43505</v>
      </c>
      <c r="B206" s="16">
        <v>9116</v>
      </c>
      <c r="C206" s="7">
        <v>591.58273381294964</v>
      </c>
      <c r="D206" s="27">
        <f t="shared" si="41"/>
        <v>15.409509911224614</v>
      </c>
      <c r="E206" s="18">
        <f t="shared" si="42"/>
        <v>0.64093369893833929</v>
      </c>
      <c r="F206" s="18">
        <f t="shared" si="43"/>
        <v>117</v>
      </c>
      <c r="G206" s="16">
        <v>9031</v>
      </c>
      <c r="H206" s="7">
        <v>590.07462686567169</v>
      </c>
      <c r="I206" s="27">
        <f t="shared" si="48"/>
        <v>15.304843809282913</v>
      </c>
      <c r="J206" s="18">
        <f t="shared" si="39"/>
        <v>0.60823006465517238</v>
      </c>
      <c r="K206" s="18">
        <f t="shared" si="49"/>
        <v>113</v>
      </c>
      <c r="L206" s="16">
        <v>9847</v>
      </c>
      <c r="M206" s="7">
        <v>600.49295774647896</v>
      </c>
      <c r="N206" s="27">
        <f t="shared" si="44"/>
        <v>16.398193972088656</v>
      </c>
      <c r="O206" s="18">
        <f t="shared" si="40"/>
        <v>0.66047353947280163</v>
      </c>
      <c r="P206" s="18">
        <f t="shared" si="45"/>
        <v>118</v>
      </c>
      <c r="T206" s="18"/>
      <c r="X206">
        <v>111</v>
      </c>
      <c r="Y206">
        <v>16.141999999999999</v>
      </c>
      <c r="Z206">
        <v>32.770000000000003</v>
      </c>
      <c r="AA206">
        <f t="shared" si="46"/>
        <v>5289.7334000000001</v>
      </c>
      <c r="AB206" s="28">
        <f t="shared" si="47"/>
        <v>423.17867200000001</v>
      </c>
    </row>
    <row r="207" spans="1:28" x14ac:dyDescent="0.25">
      <c r="A207" s="1">
        <v>43506</v>
      </c>
      <c r="B207" s="16">
        <v>9567</v>
      </c>
      <c r="C207" s="7">
        <v>588.16901408450713</v>
      </c>
      <c r="D207" s="27">
        <f t="shared" si="41"/>
        <v>16.265732758620686</v>
      </c>
      <c r="E207" s="18">
        <f t="shared" si="42"/>
        <v>0.67264290234127821</v>
      </c>
      <c r="F207" s="18">
        <f t="shared" si="43"/>
        <v>118</v>
      </c>
      <c r="G207" s="16">
        <v>8301</v>
      </c>
      <c r="H207" s="7">
        <v>591.07913669064749</v>
      </c>
      <c r="I207" s="27">
        <f t="shared" si="48"/>
        <v>14.043804771178189</v>
      </c>
      <c r="J207" s="18">
        <f t="shared" si="39"/>
        <v>0.55906519396551724</v>
      </c>
      <c r="K207" s="18">
        <f t="shared" si="49"/>
        <v>114</v>
      </c>
      <c r="L207" s="16">
        <v>10044</v>
      </c>
      <c r="M207" s="7">
        <v>599.34640522875816</v>
      </c>
      <c r="N207" s="27">
        <f t="shared" si="44"/>
        <v>16.758255179934569</v>
      </c>
      <c r="O207" s="18">
        <f t="shared" si="40"/>
        <v>0.67368703467704072</v>
      </c>
      <c r="P207" s="18">
        <f t="shared" si="45"/>
        <v>119</v>
      </c>
      <c r="T207" s="18"/>
      <c r="X207">
        <v>112</v>
      </c>
      <c r="Y207">
        <v>16.213999999999999</v>
      </c>
      <c r="Z207">
        <v>33.200000000000003</v>
      </c>
      <c r="AA207">
        <f t="shared" si="46"/>
        <v>5383.0479999999998</v>
      </c>
      <c r="AB207" s="28">
        <f t="shared" si="47"/>
        <v>430.64383999999995</v>
      </c>
    </row>
    <row r="208" spans="1:28" x14ac:dyDescent="0.25">
      <c r="A208" s="1">
        <v>43507</v>
      </c>
      <c r="B208" s="16">
        <v>9277</v>
      </c>
      <c r="C208" s="7">
        <v>589.50354609929082</v>
      </c>
      <c r="D208" s="27">
        <f t="shared" si="41"/>
        <v>15.736970644850818</v>
      </c>
      <c r="E208" s="18">
        <f t="shared" si="42"/>
        <v>0.65225339239260349</v>
      </c>
      <c r="F208" s="18">
        <f t="shared" si="43"/>
        <v>119</v>
      </c>
      <c r="G208" s="16">
        <v>8058</v>
      </c>
      <c r="H208" s="7">
        <v>588.09160305343505</v>
      </c>
      <c r="I208" s="27">
        <f t="shared" si="48"/>
        <v>13.701947040498444</v>
      </c>
      <c r="J208" s="18">
        <f t="shared" si="39"/>
        <v>0.54269935344827591</v>
      </c>
      <c r="K208" s="18">
        <f t="shared" si="49"/>
        <v>115</v>
      </c>
      <c r="L208" s="16">
        <v>9877</v>
      </c>
      <c r="M208" s="7">
        <v>600.67567567567573</v>
      </c>
      <c r="N208" s="27">
        <f t="shared" si="44"/>
        <v>16.443149606299212</v>
      </c>
      <c r="O208" s="18">
        <f t="shared" si="40"/>
        <v>0.66248574686431017</v>
      </c>
      <c r="P208" s="18">
        <f t="shared" si="45"/>
        <v>120</v>
      </c>
      <c r="T208" s="18"/>
      <c r="X208">
        <v>113</v>
      </c>
      <c r="Y208">
        <v>16.087</v>
      </c>
      <c r="Z208">
        <v>32.799999999999997</v>
      </c>
      <c r="AA208">
        <f t="shared" si="46"/>
        <v>5276.5360000000001</v>
      </c>
      <c r="AB208" s="28">
        <f t="shared" si="47"/>
        <v>422.12288000000001</v>
      </c>
    </row>
    <row r="209" spans="1:28" x14ac:dyDescent="0.25">
      <c r="A209" s="1">
        <v>43508</v>
      </c>
      <c r="B209" s="16">
        <v>9564</v>
      </c>
      <c r="C209" s="7">
        <v>590.41666666666674</v>
      </c>
      <c r="D209" s="27">
        <f t="shared" si="41"/>
        <v>16.198729710656313</v>
      </c>
      <c r="E209" s="18">
        <f t="shared" si="42"/>
        <v>0.67243197637629193</v>
      </c>
      <c r="F209" s="18">
        <f t="shared" si="43"/>
        <v>120</v>
      </c>
      <c r="G209" s="16">
        <v>8287</v>
      </c>
      <c r="H209" s="7">
        <v>588.56000000000006</v>
      </c>
      <c r="I209" s="27">
        <f t="shared" si="48"/>
        <v>14.08012776947125</v>
      </c>
      <c r="J209" s="18">
        <f t="shared" si="39"/>
        <v>0.55812230603448276</v>
      </c>
      <c r="K209" s="18">
        <f t="shared" si="49"/>
        <v>116</v>
      </c>
      <c r="L209" s="16">
        <v>9922</v>
      </c>
      <c r="M209" s="7">
        <v>600.66666666666663</v>
      </c>
      <c r="N209" s="27">
        <f t="shared" si="44"/>
        <v>16.518312985571587</v>
      </c>
      <c r="O209" s="18">
        <f t="shared" si="40"/>
        <v>0.66550405795157286</v>
      </c>
      <c r="P209" s="18">
        <f t="shared" si="45"/>
        <v>121</v>
      </c>
      <c r="T209" s="18"/>
      <c r="X209">
        <v>114</v>
      </c>
      <c r="Y209">
        <v>15.340999999999999</v>
      </c>
      <c r="Z209">
        <v>33.67</v>
      </c>
      <c r="AA209">
        <f t="shared" si="46"/>
        <v>5165.3146999999999</v>
      </c>
      <c r="AB209" s="28">
        <f t="shared" si="47"/>
        <v>413.22517599999998</v>
      </c>
    </row>
    <row r="210" spans="1:28" x14ac:dyDescent="0.25">
      <c r="A210" s="1">
        <v>43509</v>
      </c>
      <c r="B210" s="16">
        <v>9367</v>
      </c>
      <c r="C210" s="7">
        <v>590.41379310344826</v>
      </c>
      <c r="D210" s="27">
        <f t="shared" si="41"/>
        <v>15.865144258848266</v>
      </c>
      <c r="E210" s="18">
        <f t="shared" si="42"/>
        <v>0.65858117134219218</v>
      </c>
      <c r="F210" s="18">
        <f t="shared" si="43"/>
        <v>121</v>
      </c>
      <c r="G210" s="16">
        <v>8489</v>
      </c>
      <c r="H210" s="7">
        <v>589.5454545454545</v>
      </c>
      <c r="I210" s="27">
        <f t="shared" si="48"/>
        <v>14.399228989976871</v>
      </c>
      <c r="J210" s="18">
        <f t="shared" si="39"/>
        <v>0.57172683189655171</v>
      </c>
      <c r="K210" s="18">
        <f t="shared" si="49"/>
        <v>117</v>
      </c>
      <c r="L210" s="16">
        <v>9680</v>
      </c>
      <c r="M210" s="7">
        <v>600.40540540540542</v>
      </c>
      <c r="N210" s="27">
        <f t="shared" si="44"/>
        <v>16.122439792932703</v>
      </c>
      <c r="O210" s="18">
        <f t="shared" si="40"/>
        <v>0.64927225166007108</v>
      </c>
      <c r="P210" s="18">
        <f t="shared" si="45"/>
        <v>122</v>
      </c>
      <c r="T210" s="18"/>
      <c r="X210">
        <v>115</v>
      </c>
      <c r="Y210">
        <v>15.377000000000001</v>
      </c>
      <c r="Z210">
        <v>34.869999999999997</v>
      </c>
      <c r="AA210">
        <f t="shared" si="46"/>
        <v>5361.9598999999998</v>
      </c>
      <c r="AB210" s="28">
        <f t="shared" si="47"/>
        <v>428.95679200000001</v>
      </c>
    </row>
    <row r="211" spans="1:28" x14ac:dyDescent="0.25">
      <c r="A211" s="1">
        <v>43510</v>
      </c>
      <c r="B211" s="16">
        <v>9049</v>
      </c>
      <c r="C211" s="7">
        <v>589.49275362318849</v>
      </c>
      <c r="D211" s="27">
        <f t="shared" si="41"/>
        <v>15.350485556238473</v>
      </c>
      <c r="E211" s="18">
        <f t="shared" si="42"/>
        <v>0.63622301905364553</v>
      </c>
      <c r="F211" s="18">
        <f t="shared" si="43"/>
        <v>122</v>
      </c>
      <c r="G211" s="16">
        <v>8524</v>
      </c>
      <c r="H211" s="7">
        <v>589.92700729927003</v>
      </c>
      <c r="I211" s="27">
        <f t="shared" si="48"/>
        <v>14.449245236327643</v>
      </c>
      <c r="J211" s="18">
        <f t="shared" si="39"/>
        <v>0.5740840517241379</v>
      </c>
      <c r="K211" s="18">
        <f t="shared" si="49"/>
        <v>118</v>
      </c>
      <c r="L211" s="16">
        <v>9595</v>
      </c>
      <c r="M211" s="7">
        <v>601.30136986301375</v>
      </c>
      <c r="N211" s="27">
        <f t="shared" si="44"/>
        <v>15.957056612370428</v>
      </c>
      <c r="O211" s="18">
        <f t="shared" si="40"/>
        <v>0.64357099738413037</v>
      </c>
      <c r="P211" s="18">
        <f t="shared" si="45"/>
        <v>123</v>
      </c>
      <c r="T211" s="18"/>
      <c r="X211">
        <v>116</v>
      </c>
      <c r="Y211">
        <v>15.609</v>
      </c>
      <c r="Z211">
        <v>35.770000000000003</v>
      </c>
      <c r="AA211">
        <f t="shared" si="46"/>
        <v>5583.3392999999996</v>
      </c>
      <c r="AB211" s="28">
        <f t="shared" si="47"/>
        <v>446.66714399999995</v>
      </c>
    </row>
    <row r="212" spans="1:28" x14ac:dyDescent="0.25">
      <c r="A212" s="1">
        <v>43511</v>
      </c>
      <c r="B212" s="16">
        <v>9353</v>
      </c>
      <c r="C212" s="7">
        <v>589.64539007092196</v>
      </c>
      <c r="D212" s="27">
        <f t="shared" si="41"/>
        <v>15.862076016357952</v>
      </c>
      <c r="E212" s="18">
        <f t="shared" si="42"/>
        <v>0.65759685017225622</v>
      </c>
      <c r="F212" s="18">
        <f t="shared" si="43"/>
        <v>123</v>
      </c>
      <c r="G212" s="16">
        <v>9003</v>
      </c>
      <c r="H212" s="7">
        <v>590.96296296296293</v>
      </c>
      <c r="I212" s="27">
        <f t="shared" si="48"/>
        <v>15.234457257458009</v>
      </c>
      <c r="J212" s="18">
        <f t="shared" si="39"/>
        <v>0.60634428879310343</v>
      </c>
      <c r="K212" s="18">
        <f t="shared" si="49"/>
        <v>119</v>
      </c>
      <c r="L212" s="16">
        <v>9966</v>
      </c>
      <c r="M212" s="7">
        <v>599.93377483443703</v>
      </c>
      <c r="N212" s="27">
        <f t="shared" si="44"/>
        <v>16.611833535710346</v>
      </c>
      <c r="O212" s="18">
        <f t="shared" si="40"/>
        <v>0.66845529545911864</v>
      </c>
      <c r="P212" s="18">
        <f t="shared" si="45"/>
        <v>124</v>
      </c>
      <c r="T212" s="18"/>
      <c r="X212">
        <v>117</v>
      </c>
      <c r="Y212">
        <v>15.429</v>
      </c>
      <c r="Z212">
        <v>40.81</v>
      </c>
      <c r="AA212">
        <f t="shared" si="46"/>
        <v>6296.5749000000005</v>
      </c>
      <c r="AB212" s="28">
        <f t="shared" si="47"/>
        <v>503.72599200000002</v>
      </c>
    </row>
    <row r="213" spans="1:28" x14ac:dyDescent="0.25">
      <c r="A213" s="1">
        <v>43512</v>
      </c>
      <c r="B213" s="16">
        <v>9344</v>
      </c>
      <c r="C213" s="7">
        <v>589.0344827586207</v>
      </c>
      <c r="D213" s="27">
        <f t="shared" si="41"/>
        <v>15.863247863247864</v>
      </c>
      <c r="E213" s="18">
        <f t="shared" si="42"/>
        <v>0.65696407227729736</v>
      </c>
      <c r="F213" s="18">
        <f t="shared" si="43"/>
        <v>124</v>
      </c>
      <c r="G213" s="16">
        <v>8657</v>
      </c>
      <c r="H213" s="7">
        <v>591.64285714285711</v>
      </c>
      <c r="I213" s="27">
        <f t="shared" si="48"/>
        <v>14.632138114209829</v>
      </c>
      <c r="J213" s="18">
        <f t="shared" si="39"/>
        <v>0.58304148706896552</v>
      </c>
      <c r="K213" s="18">
        <f t="shared" si="49"/>
        <v>120</v>
      </c>
      <c r="L213" s="16">
        <v>9663</v>
      </c>
      <c r="M213" s="7">
        <v>600.20408163265301</v>
      </c>
      <c r="N213" s="27">
        <f t="shared" si="44"/>
        <v>16.099523971438288</v>
      </c>
      <c r="O213" s="18">
        <f t="shared" si="40"/>
        <v>0.64813200080488298</v>
      </c>
      <c r="P213" s="18">
        <f t="shared" si="45"/>
        <v>125</v>
      </c>
      <c r="T213" s="18"/>
      <c r="X213">
        <v>118</v>
      </c>
      <c r="Y213">
        <v>15.704000000000001</v>
      </c>
      <c r="Z213">
        <v>40.61</v>
      </c>
      <c r="AA213">
        <f t="shared" si="46"/>
        <v>6377.394400000001</v>
      </c>
      <c r="AB213" s="28">
        <f t="shared" si="47"/>
        <v>510.19155200000006</v>
      </c>
    </row>
    <row r="214" spans="1:28" x14ac:dyDescent="0.25">
      <c r="A214" s="1">
        <v>43513</v>
      </c>
      <c r="B214" s="16">
        <v>9191</v>
      </c>
      <c r="C214" s="7">
        <v>589.21985815602841</v>
      </c>
      <c r="D214" s="27">
        <f t="shared" si="41"/>
        <v>15.598591718825228</v>
      </c>
      <c r="E214" s="18">
        <f t="shared" si="42"/>
        <v>0.64620684806299655</v>
      </c>
      <c r="F214" s="18">
        <f t="shared" si="43"/>
        <v>125</v>
      </c>
      <c r="G214" s="16">
        <v>8480</v>
      </c>
      <c r="H214" s="7">
        <v>590.73529411764696</v>
      </c>
      <c r="I214" s="27">
        <f t="shared" si="48"/>
        <v>14.354991287030124</v>
      </c>
      <c r="J214" s="18">
        <f t="shared" si="39"/>
        <v>0.57112068965517238</v>
      </c>
      <c r="K214" s="18">
        <f t="shared" si="49"/>
        <v>121</v>
      </c>
      <c r="L214" s="16">
        <v>9095</v>
      </c>
      <c r="M214" s="7">
        <v>601.94444444444446</v>
      </c>
      <c r="N214" s="27">
        <f t="shared" si="44"/>
        <v>15.109367789570834</v>
      </c>
      <c r="O214" s="18">
        <f t="shared" si="40"/>
        <v>0.61003420752565563</v>
      </c>
      <c r="P214" s="18">
        <f t="shared" si="45"/>
        <v>126</v>
      </c>
      <c r="T214" s="18"/>
      <c r="X214">
        <v>119</v>
      </c>
      <c r="Y214">
        <v>15.91</v>
      </c>
      <c r="Z214">
        <v>39.61</v>
      </c>
      <c r="AA214">
        <f t="shared" si="46"/>
        <v>6301.951</v>
      </c>
      <c r="AB214" s="28">
        <f t="shared" si="47"/>
        <v>504.15608000000003</v>
      </c>
    </row>
    <row r="215" spans="1:28" x14ac:dyDescent="0.25">
      <c r="A215" s="1">
        <v>43514</v>
      </c>
      <c r="B215" s="16">
        <v>8882</v>
      </c>
      <c r="C215" s="7">
        <v>589.56521739130437</v>
      </c>
      <c r="D215" s="27">
        <f t="shared" si="41"/>
        <v>15.065339233038348</v>
      </c>
      <c r="E215" s="18">
        <f t="shared" si="42"/>
        <v>0.62448147366940865</v>
      </c>
      <c r="F215" s="18">
        <f t="shared" si="43"/>
        <v>126</v>
      </c>
      <c r="G215" s="16">
        <v>8231</v>
      </c>
      <c r="H215" s="7">
        <v>590.44117647058818</v>
      </c>
      <c r="I215" s="27">
        <f t="shared" si="48"/>
        <v>13.940423412204236</v>
      </c>
      <c r="J215" s="18">
        <f t="shared" si="39"/>
        <v>0.55435075431034486</v>
      </c>
      <c r="K215" s="18">
        <f t="shared" si="49"/>
        <v>122</v>
      </c>
      <c r="L215" s="16">
        <v>9030</v>
      </c>
      <c r="M215" s="7">
        <v>599.21428571428578</v>
      </c>
      <c r="N215" s="27">
        <f t="shared" si="44"/>
        <v>15.06973417570628</v>
      </c>
      <c r="O215" s="18">
        <f t="shared" si="40"/>
        <v>0.60567442484405398</v>
      </c>
      <c r="P215" s="18">
        <f t="shared" si="45"/>
        <v>127</v>
      </c>
      <c r="T215" s="18"/>
      <c r="X215">
        <v>120</v>
      </c>
      <c r="Y215">
        <v>15.757999999999999</v>
      </c>
      <c r="Z215">
        <v>34.97</v>
      </c>
      <c r="AA215">
        <f t="shared" si="46"/>
        <v>5510.5725999999995</v>
      </c>
      <c r="AB215" s="28">
        <f t="shared" si="47"/>
        <v>440.84580799999998</v>
      </c>
    </row>
    <row r="216" spans="1:28" x14ac:dyDescent="0.25">
      <c r="A216" s="1">
        <v>43515</v>
      </c>
      <c r="B216" s="16">
        <v>8672</v>
      </c>
      <c r="C216" s="7">
        <v>592.16417910447763</v>
      </c>
      <c r="D216" s="27">
        <f t="shared" si="41"/>
        <v>14.644587271581599</v>
      </c>
      <c r="E216" s="18">
        <f t="shared" si="42"/>
        <v>0.60971665612036841</v>
      </c>
      <c r="F216" s="18">
        <f t="shared" si="43"/>
        <v>127</v>
      </c>
      <c r="G216" s="16">
        <v>8102</v>
      </c>
      <c r="H216" s="7">
        <v>588.57142857142856</v>
      </c>
      <c r="I216" s="27">
        <f t="shared" si="48"/>
        <v>13.765533980582525</v>
      </c>
      <c r="J216" s="18">
        <f t="shared" si="39"/>
        <v>0.54566271551724133</v>
      </c>
      <c r="K216" s="18">
        <f t="shared" si="49"/>
        <v>123</v>
      </c>
      <c r="L216" s="16">
        <v>9411</v>
      </c>
      <c r="M216" s="7">
        <v>601.94444444444446</v>
      </c>
      <c r="N216" s="27">
        <f t="shared" si="44"/>
        <v>15.634333179510843</v>
      </c>
      <c r="O216" s="18">
        <f t="shared" si="40"/>
        <v>0.63122945871621172</v>
      </c>
      <c r="P216" s="18">
        <f t="shared" si="45"/>
        <v>128</v>
      </c>
      <c r="T216" s="18"/>
      <c r="X216">
        <v>121</v>
      </c>
      <c r="Y216">
        <v>15.579000000000001</v>
      </c>
      <c r="Z216">
        <v>37.43</v>
      </c>
      <c r="AA216">
        <f t="shared" si="46"/>
        <v>5831.2197000000006</v>
      </c>
      <c r="AB216" s="28">
        <f t="shared" si="47"/>
        <v>466.49757600000004</v>
      </c>
    </row>
    <row r="217" spans="1:28" x14ac:dyDescent="0.25">
      <c r="A217" s="1">
        <v>43516</v>
      </c>
      <c r="B217" s="16">
        <v>8764</v>
      </c>
      <c r="C217" s="7">
        <v>590.43795620437947</v>
      </c>
      <c r="D217" s="27">
        <f t="shared" si="41"/>
        <v>14.843219186549637</v>
      </c>
      <c r="E217" s="18">
        <f t="shared" si="42"/>
        <v>0.61618505237994792</v>
      </c>
      <c r="F217" s="18">
        <f t="shared" si="43"/>
        <v>128</v>
      </c>
      <c r="G217" s="16">
        <v>7990</v>
      </c>
      <c r="H217" s="7">
        <v>589.38931297709928</v>
      </c>
      <c r="I217" s="27">
        <f t="shared" si="48"/>
        <v>13.556404610801708</v>
      </c>
      <c r="J217" s="18">
        <f t="shared" si="39"/>
        <v>0.53811961206896552</v>
      </c>
      <c r="K217" s="18">
        <f t="shared" si="49"/>
        <v>124</v>
      </c>
      <c r="L217" s="16">
        <v>9665</v>
      </c>
      <c r="M217" s="7">
        <v>600.47945205479459</v>
      </c>
      <c r="N217" s="27">
        <f t="shared" si="44"/>
        <v>16.095471655070149</v>
      </c>
      <c r="O217" s="18">
        <f t="shared" si="40"/>
        <v>0.64826614796431681</v>
      </c>
      <c r="P217" s="18">
        <f t="shared" si="45"/>
        <v>129</v>
      </c>
      <c r="T217" s="18"/>
      <c r="X217">
        <v>122</v>
      </c>
      <c r="Y217">
        <v>15.138</v>
      </c>
      <c r="Z217">
        <v>36.869999999999997</v>
      </c>
      <c r="AA217">
        <f t="shared" si="46"/>
        <v>5581.3806000000004</v>
      </c>
      <c r="AB217" s="28">
        <f t="shared" si="47"/>
        <v>446.51044800000005</v>
      </c>
    </row>
    <row r="218" spans="1:28" x14ac:dyDescent="0.25">
      <c r="A218" s="1">
        <v>43517</v>
      </c>
      <c r="B218" s="16">
        <v>9148</v>
      </c>
      <c r="C218" s="7">
        <v>588.07142857142856</v>
      </c>
      <c r="D218" s="27">
        <f t="shared" si="41"/>
        <v>15.555933438600754</v>
      </c>
      <c r="E218" s="18">
        <f t="shared" si="42"/>
        <v>0.64318357589819308</v>
      </c>
      <c r="F218" s="18">
        <f t="shared" si="43"/>
        <v>129</v>
      </c>
      <c r="G218" s="16">
        <v>7831</v>
      </c>
      <c r="H218" s="7">
        <v>591.84615384615381</v>
      </c>
      <c r="I218" s="27">
        <f t="shared" si="48"/>
        <v>13.231479074603588</v>
      </c>
      <c r="J218" s="18">
        <f t="shared" si="39"/>
        <v>0.52741109913793105</v>
      </c>
      <c r="K218" s="18">
        <f t="shared" si="49"/>
        <v>125</v>
      </c>
      <c r="L218" s="16">
        <v>9854</v>
      </c>
      <c r="M218" s="7">
        <v>601.14093959731542</v>
      </c>
      <c r="N218" s="27">
        <f t="shared" si="44"/>
        <v>16.392162554426704</v>
      </c>
      <c r="O218" s="18">
        <f t="shared" si="40"/>
        <v>0.66094305453082036</v>
      </c>
      <c r="P218" s="18">
        <f t="shared" si="45"/>
        <v>130</v>
      </c>
      <c r="T218" s="18"/>
      <c r="X218">
        <v>123</v>
      </c>
      <c r="Y218">
        <v>15.195</v>
      </c>
      <c r="Z218">
        <v>37.270000000000003</v>
      </c>
      <c r="AA218">
        <f t="shared" si="46"/>
        <v>5663.1765000000005</v>
      </c>
      <c r="AB218" s="28">
        <f t="shared" si="47"/>
        <v>453.05412000000007</v>
      </c>
    </row>
    <row r="219" spans="1:28" x14ac:dyDescent="0.25">
      <c r="A219" s="1">
        <v>43518</v>
      </c>
      <c r="B219" s="16">
        <v>8568</v>
      </c>
      <c r="C219" s="7">
        <v>589.55223880597009</v>
      </c>
      <c r="D219" s="27">
        <f t="shared" si="41"/>
        <v>14.533063291139243</v>
      </c>
      <c r="E219" s="18">
        <f t="shared" si="42"/>
        <v>0.60240455600084375</v>
      </c>
      <c r="F219" s="18">
        <f t="shared" si="43"/>
        <v>130</v>
      </c>
      <c r="G219" s="16">
        <v>7977</v>
      </c>
      <c r="H219" s="7">
        <v>587.9545454545455</v>
      </c>
      <c r="I219" s="27">
        <f t="shared" si="48"/>
        <v>13.567375338229608</v>
      </c>
      <c r="J219" s="18">
        <f t="shared" si="39"/>
        <v>0.5372440732758621</v>
      </c>
      <c r="K219" s="18">
        <f t="shared" si="49"/>
        <v>126</v>
      </c>
      <c r="L219" s="16">
        <v>9794</v>
      </c>
      <c r="M219" s="7">
        <v>601.48648648648657</v>
      </c>
      <c r="N219" s="27">
        <f t="shared" si="44"/>
        <v>16.282992585935741</v>
      </c>
      <c r="O219" s="18">
        <f t="shared" si="40"/>
        <v>0.65691863974780329</v>
      </c>
      <c r="P219" s="18">
        <f t="shared" si="45"/>
        <v>131</v>
      </c>
      <c r="T219" s="18"/>
      <c r="X219">
        <v>124</v>
      </c>
      <c r="Y219">
        <v>15.343999999999999</v>
      </c>
      <c r="Z219">
        <v>38.1</v>
      </c>
      <c r="AA219">
        <f t="shared" si="46"/>
        <v>5846.0640000000003</v>
      </c>
      <c r="AB219" s="28">
        <f t="shared" si="47"/>
        <v>467.68511999999998</v>
      </c>
    </row>
    <row r="220" spans="1:28" x14ac:dyDescent="0.25">
      <c r="A220" s="1">
        <v>43519</v>
      </c>
      <c r="B220" s="16">
        <v>8912</v>
      </c>
      <c r="C220" s="7">
        <v>590.72992700729924</v>
      </c>
      <c r="D220" s="27">
        <f t="shared" si="41"/>
        <v>15.086420363276908</v>
      </c>
      <c r="E220" s="18">
        <f t="shared" si="42"/>
        <v>0.62659073331927162</v>
      </c>
      <c r="F220" s="18">
        <f t="shared" si="43"/>
        <v>131</v>
      </c>
      <c r="G220" s="16">
        <v>7772</v>
      </c>
      <c r="H220" s="7">
        <v>591.11940298507466</v>
      </c>
      <c r="I220" s="27">
        <f t="shared" si="48"/>
        <v>13.147935866683499</v>
      </c>
      <c r="J220" s="18">
        <f t="shared" si="39"/>
        <v>0.5234375</v>
      </c>
      <c r="K220" s="18">
        <f t="shared" si="49"/>
        <v>127</v>
      </c>
      <c r="L220" s="16">
        <v>9663</v>
      </c>
      <c r="M220" s="7">
        <v>598.71621621621625</v>
      </c>
      <c r="N220" s="27">
        <f t="shared" si="44"/>
        <v>16.139532784110145</v>
      </c>
      <c r="O220" s="18">
        <f t="shared" si="40"/>
        <v>0.64813200080488298</v>
      </c>
      <c r="P220" s="18">
        <f t="shared" si="45"/>
        <v>132</v>
      </c>
      <c r="T220" s="18"/>
      <c r="X220">
        <v>125</v>
      </c>
      <c r="Y220">
        <v>14.977</v>
      </c>
      <c r="Z220">
        <v>38.4</v>
      </c>
      <c r="AA220">
        <f t="shared" si="46"/>
        <v>5751.1679999999997</v>
      </c>
      <c r="AB220" s="28">
        <f t="shared" si="47"/>
        <v>460.09343999999993</v>
      </c>
    </row>
    <row r="221" spans="1:28" x14ac:dyDescent="0.25">
      <c r="A221" s="1">
        <v>43520</v>
      </c>
      <c r="B221" s="16">
        <v>8860</v>
      </c>
      <c r="C221" s="7">
        <v>590.00000000000011</v>
      </c>
      <c r="D221" s="27">
        <f t="shared" si="41"/>
        <v>15.01694915254237</v>
      </c>
      <c r="E221" s="18">
        <f t="shared" si="42"/>
        <v>0.62293468325950929</v>
      </c>
      <c r="F221" s="18">
        <f t="shared" si="43"/>
        <v>132</v>
      </c>
      <c r="G221" s="16">
        <v>7734</v>
      </c>
      <c r="H221" s="7">
        <v>592.13740458015263</v>
      </c>
      <c r="I221" s="27">
        <f t="shared" si="48"/>
        <v>13.061157664045378</v>
      </c>
      <c r="J221" s="18">
        <f t="shared" si="39"/>
        <v>0.52087823275862066</v>
      </c>
      <c r="K221" s="18">
        <f t="shared" si="49"/>
        <v>128</v>
      </c>
      <c r="L221" s="16">
        <v>10106</v>
      </c>
      <c r="M221" s="7">
        <v>600.4545454545455</v>
      </c>
      <c r="N221" s="27">
        <f t="shared" si="44"/>
        <v>16.830582891748673</v>
      </c>
      <c r="O221" s="18">
        <f t="shared" si="40"/>
        <v>0.67784559661949162</v>
      </c>
      <c r="P221" s="18">
        <f t="shared" si="45"/>
        <v>133</v>
      </c>
      <c r="T221" s="18"/>
      <c r="X221">
        <v>126</v>
      </c>
      <c r="Y221">
        <v>14.581</v>
      </c>
      <c r="Z221">
        <v>37.369999999999997</v>
      </c>
      <c r="AA221">
        <f t="shared" si="46"/>
        <v>5448.9196999999986</v>
      </c>
      <c r="AB221" s="28">
        <f t="shared" si="47"/>
        <v>435.91357599999986</v>
      </c>
    </row>
    <row r="222" spans="1:28" x14ac:dyDescent="0.25">
      <c r="A222" s="1">
        <v>43521</v>
      </c>
      <c r="B222" s="16">
        <v>8965</v>
      </c>
      <c r="C222" s="7">
        <v>588.67132867132864</v>
      </c>
      <c r="D222" s="27">
        <f t="shared" si="41"/>
        <v>15.229211214065099</v>
      </c>
      <c r="E222" s="18">
        <f t="shared" si="42"/>
        <v>0.63031709203402941</v>
      </c>
      <c r="F222" s="18">
        <f t="shared" si="43"/>
        <v>133</v>
      </c>
      <c r="G222" s="16">
        <v>7672</v>
      </c>
      <c r="H222" s="7">
        <v>590.37313432835822</v>
      </c>
      <c r="I222" s="27">
        <f t="shared" si="48"/>
        <v>12.995171280495512</v>
      </c>
      <c r="J222" s="18">
        <f t="shared" si="39"/>
        <v>0.51670258620689657</v>
      </c>
      <c r="K222" s="18">
        <f t="shared" si="49"/>
        <v>129</v>
      </c>
      <c r="L222" s="16">
        <v>8779</v>
      </c>
      <c r="M222" s="7">
        <v>600.07462686567158</v>
      </c>
      <c r="N222" s="27">
        <f t="shared" si="44"/>
        <v>14.629847033951004</v>
      </c>
      <c r="O222" s="18">
        <f t="shared" si="40"/>
        <v>0.58883895633509964</v>
      </c>
      <c r="P222" s="18">
        <f t="shared" si="45"/>
        <v>134</v>
      </c>
      <c r="T222" s="18"/>
      <c r="X222">
        <v>127</v>
      </c>
      <c r="Y222">
        <v>14.287000000000001</v>
      </c>
      <c r="Z222">
        <v>35.07</v>
      </c>
      <c r="AA222">
        <f t="shared" si="46"/>
        <v>5010.4508999999998</v>
      </c>
      <c r="AB222" s="28">
        <f t="shared" si="47"/>
        <v>400.836072</v>
      </c>
    </row>
    <row r="223" spans="1:28" x14ac:dyDescent="0.25">
      <c r="A223" s="1">
        <v>43522</v>
      </c>
      <c r="B223" s="16">
        <v>9129</v>
      </c>
      <c r="C223" s="7">
        <v>590.47619047619048</v>
      </c>
      <c r="D223" s="27">
        <f t="shared" si="41"/>
        <v>15.460403225806452</v>
      </c>
      <c r="E223" s="18">
        <f t="shared" si="42"/>
        <v>0.6418477114532799</v>
      </c>
      <c r="F223" s="18">
        <f t="shared" si="43"/>
        <v>134</v>
      </c>
      <c r="G223" s="16">
        <v>8206</v>
      </c>
      <c r="H223" s="7">
        <v>591.66666666666663</v>
      </c>
      <c r="I223" s="27">
        <f t="shared" si="48"/>
        <v>13.869295774647888</v>
      </c>
      <c r="J223" s="18">
        <f t="shared" si="39"/>
        <v>0.55266702586206895</v>
      </c>
      <c r="K223" s="18">
        <f t="shared" si="49"/>
        <v>130</v>
      </c>
      <c r="L223" s="16">
        <v>8788</v>
      </c>
      <c r="M223" s="7">
        <v>598.1343283582089</v>
      </c>
      <c r="N223" s="27">
        <f t="shared" si="44"/>
        <v>14.692351840299439</v>
      </c>
      <c r="O223" s="18">
        <f t="shared" si="40"/>
        <v>0.5894426185525522</v>
      </c>
      <c r="P223" s="18">
        <f t="shared" si="45"/>
        <v>135</v>
      </c>
      <c r="T223" s="18"/>
      <c r="X223">
        <v>128</v>
      </c>
      <c r="Y223">
        <v>14.513</v>
      </c>
      <c r="Z223">
        <v>34.229999999999997</v>
      </c>
      <c r="AA223">
        <f t="shared" si="46"/>
        <v>4967.7998999999991</v>
      </c>
      <c r="AB223" s="28">
        <f t="shared" si="47"/>
        <v>397.42399199999988</v>
      </c>
    </row>
    <row r="224" spans="1:28" x14ac:dyDescent="0.25">
      <c r="A224" s="1">
        <v>43523</v>
      </c>
      <c r="B224" s="16">
        <v>8765</v>
      </c>
      <c r="C224" s="7">
        <v>589.43661971830988</v>
      </c>
      <c r="D224" s="27">
        <f t="shared" si="41"/>
        <v>14.870131421744324</v>
      </c>
      <c r="E224" s="18">
        <f t="shared" si="42"/>
        <v>0.61625536103494338</v>
      </c>
      <c r="F224" s="18">
        <f t="shared" si="43"/>
        <v>135</v>
      </c>
      <c r="G224" s="16">
        <v>8130</v>
      </c>
      <c r="H224" s="7">
        <v>588.7591240875912</v>
      </c>
      <c r="I224" s="27">
        <f t="shared" si="48"/>
        <v>13.808703198611456</v>
      </c>
      <c r="J224" s="18">
        <f t="shared" si="39"/>
        <v>0.54754849137931039</v>
      </c>
      <c r="K224" s="18">
        <f t="shared" si="49"/>
        <v>131</v>
      </c>
      <c r="L224" s="16">
        <v>8586</v>
      </c>
      <c r="M224" s="7">
        <v>599.69230769230774</v>
      </c>
      <c r="N224" s="27">
        <f t="shared" si="44"/>
        <v>14.317342226782964</v>
      </c>
      <c r="O224" s="18">
        <f t="shared" si="40"/>
        <v>0.57589375544972832</v>
      </c>
      <c r="P224" s="18">
        <f t="shared" si="45"/>
        <v>136</v>
      </c>
      <c r="T224" s="18"/>
      <c r="X224">
        <v>129</v>
      </c>
      <c r="Y224">
        <v>14.882</v>
      </c>
      <c r="Z224">
        <v>34.869999999999997</v>
      </c>
      <c r="AA224">
        <f t="shared" si="46"/>
        <v>5189.3534</v>
      </c>
      <c r="AB224" s="28">
        <f t="shared" si="47"/>
        <v>415.14827200000002</v>
      </c>
    </row>
    <row r="225" spans="1:28" x14ac:dyDescent="0.25">
      <c r="A225" s="1">
        <v>43524</v>
      </c>
      <c r="B225" s="16">
        <v>8533</v>
      </c>
      <c r="C225" s="7">
        <v>589.28057553956842</v>
      </c>
      <c r="D225" s="27">
        <f t="shared" si="41"/>
        <v>14.48036869735075</v>
      </c>
      <c r="E225" s="18">
        <f t="shared" si="42"/>
        <v>0.59994375307600367</v>
      </c>
      <c r="F225" s="18">
        <f t="shared" si="43"/>
        <v>136</v>
      </c>
      <c r="G225" s="16">
        <v>8361</v>
      </c>
      <c r="H225" s="7">
        <v>589.77611940298505</v>
      </c>
      <c r="I225" s="27">
        <f t="shared" si="48"/>
        <v>14.176565861065418</v>
      </c>
      <c r="J225" s="18">
        <f t="shared" si="39"/>
        <v>0.56310614224137934</v>
      </c>
      <c r="K225" s="18">
        <f t="shared" si="49"/>
        <v>132</v>
      </c>
      <c r="L225" s="16">
        <v>8184</v>
      </c>
      <c r="M225" s="7">
        <v>600.4</v>
      </c>
      <c r="N225" s="27">
        <f t="shared" si="44"/>
        <v>13.6309127248501</v>
      </c>
      <c r="O225" s="18">
        <f t="shared" si="40"/>
        <v>0.5489301764035146</v>
      </c>
      <c r="P225" s="18">
        <f t="shared" si="45"/>
        <v>137</v>
      </c>
      <c r="T225" s="18"/>
      <c r="X225">
        <v>130</v>
      </c>
      <c r="Y225">
        <v>14.932</v>
      </c>
      <c r="Z225">
        <v>35.4</v>
      </c>
      <c r="AA225">
        <f t="shared" si="46"/>
        <v>5285.9279999999999</v>
      </c>
      <c r="AB225" s="28">
        <f t="shared" si="47"/>
        <v>422.87423999999999</v>
      </c>
    </row>
    <row r="226" spans="1:28" x14ac:dyDescent="0.25">
      <c r="A226" s="1">
        <v>43525</v>
      </c>
      <c r="B226" s="16">
        <v>8363</v>
      </c>
      <c r="C226" s="7">
        <v>591.72932330827064</v>
      </c>
      <c r="D226" s="27">
        <f t="shared" si="41"/>
        <v>14.133151207115629</v>
      </c>
      <c r="E226" s="18">
        <f t="shared" si="42"/>
        <v>0.58799128172678061</v>
      </c>
      <c r="F226" s="18">
        <f t="shared" si="43"/>
        <v>137</v>
      </c>
      <c r="G226" s="16">
        <v>8017</v>
      </c>
      <c r="H226" s="7">
        <v>589.48905109489044</v>
      </c>
      <c r="I226" s="27">
        <f t="shared" si="48"/>
        <v>13.59991332342744</v>
      </c>
      <c r="J226" s="18">
        <f t="shared" si="39"/>
        <v>0.53993803879310343</v>
      </c>
      <c r="K226" s="18">
        <f t="shared" si="49"/>
        <v>133</v>
      </c>
      <c r="L226" s="16">
        <v>8451</v>
      </c>
      <c r="M226" s="7">
        <v>601.92307692307691</v>
      </c>
      <c r="N226" s="27">
        <f t="shared" si="44"/>
        <v>14.040000000000001</v>
      </c>
      <c r="O226" s="18">
        <f t="shared" si="40"/>
        <v>0.56683882218794013</v>
      </c>
      <c r="P226" s="18">
        <f t="shared" si="45"/>
        <v>138</v>
      </c>
      <c r="T226" s="18"/>
      <c r="X226">
        <v>131</v>
      </c>
      <c r="Y226">
        <v>15.058999999999999</v>
      </c>
      <c r="Z226">
        <v>35.200000000000003</v>
      </c>
      <c r="AA226">
        <f t="shared" si="46"/>
        <v>5300.768</v>
      </c>
      <c r="AB226" s="28">
        <f t="shared" si="47"/>
        <v>424.06144</v>
      </c>
    </row>
    <row r="227" spans="1:28" x14ac:dyDescent="0.25">
      <c r="A227" s="1">
        <v>43526</v>
      </c>
      <c r="B227" s="16">
        <v>8102</v>
      </c>
      <c r="C227" s="7">
        <v>591.22137404580155</v>
      </c>
      <c r="D227" s="27">
        <f t="shared" si="41"/>
        <v>13.703834732085216</v>
      </c>
      <c r="E227" s="18">
        <f t="shared" si="42"/>
        <v>0.5696407227729734</v>
      </c>
      <c r="F227" s="18">
        <f t="shared" si="43"/>
        <v>138</v>
      </c>
      <c r="G227" s="16">
        <v>8181</v>
      </c>
      <c r="H227" s="7">
        <v>589.38931297709928</v>
      </c>
      <c r="I227" s="27">
        <f t="shared" si="48"/>
        <v>13.880468851185078</v>
      </c>
      <c r="J227" s="18">
        <f t="shared" si="39"/>
        <v>0.55098329741379315</v>
      </c>
      <c r="K227" s="18">
        <f t="shared" si="49"/>
        <v>134</v>
      </c>
      <c r="L227" s="16">
        <v>8530</v>
      </c>
      <c r="M227" s="7">
        <v>598.40909090909088</v>
      </c>
      <c r="N227" s="27">
        <f t="shared" si="44"/>
        <v>14.254462590201292</v>
      </c>
      <c r="O227" s="18">
        <f t="shared" si="40"/>
        <v>0.57213763498557924</v>
      </c>
      <c r="P227" s="18">
        <f t="shared" si="45"/>
        <v>139</v>
      </c>
      <c r="T227" s="18"/>
      <c r="X227">
        <v>132</v>
      </c>
      <c r="Y227">
        <v>15.111000000000001</v>
      </c>
      <c r="Z227">
        <v>34.53</v>
      </c>
      <c r="AA227">
        <f t="shared" si="46"/>
        <v>5217.8283000000001</v>
      </c>
      <c r="AB227" s="28">
        <f t="shared" si="47"/>
        <v>417.426264</v>
      </c>
    </row>
    <row r="228" spans="1:28" x14ac:dyDescent="0.25">
      <c r="A228" s="1">
        <v>43527</v>
      </c>
      <c r="B228" s="16">
        <v>8452</v>
      </c>
      <c r="C228" s="7">
        <v>590.36764705882342</v>
      </c>
      <c r="D228" s="27">
        <f t="shared" si="41"/>
        <v>14.316502677793004</v>
      </c>
      <c r="E228" s="18">
        <f t="shared" si="42"/>
        <v>0.59424875202137384</v>
      </c>
      <c r="F228" s="18">
        <f t="shared" si="43"/>
        <v>139</v>
      </c>
      <c r="G228" s="16">
        <v>8084</v>
      </c>
      <c r="H228" s="7">
        <v>589.27536231884062</v>
      </c>
      <c r="I228" s="27">
        <f t="shared" si="48"/>
        <v>13.718544023610427</v>
      </c>
      <c r="J228" s="18">
        <f t="shared" si="39"/>
        <v>0.54445043103448276</v>
      </c>
      <c r="K228" s="18">
        <f t="shared" si="49"/>
        <v>135</v>
      </c>
      <c r="L228" s="16">
        <v>8507</v>
      </c>
      <c r="M228" s="7">
        <v>602</v>
      </c>
      <c r="N228" s="27">
        <f t="shared" si="44"/>
        <v>14.131229235880399</v>
      </c>
      <c r="O228" s="18">
        <f t="shared" si="40"/>
        <v>0.57059494265208932</v>
      </c>
      <c r="P228" s="18">
        <f t="shared" si="45"/>
        <v>140</v>
      </c>
      <c r="T228" s="18"/>
      <c r="X228">
        <v>133</v>
      </c>
      <c r="Y228">
        <v>15.22</v>
      </c>
      <c r="Z228">
        <v>34.07</v>
      </c>
      <c r="AA228">
        <f t="shared" si="46"/>
        <v>5185.4539999999997</v>
      </c>
      <c r="AB228" s="28">
        <f t="shared" si="47"/>
        <v>414.83631999999994</v>
      </c>
    </row>
    <row r="229" spans="1:28" x14ac:dyDescent="0.25">
      <c r="A229" s="1">
        <v>43528</v>
      </c>
      <c r="B229" s="16">
        <v>8065</v>
      </c>
      <c r="C229" s="7">
        <v>591.04477611940297</v>
      </c>
      <c r="D229" s="27">
        <f t="shared" si="41"/>
        <v>13.645328282828283</v>
      </c>
      <c r="E229" s="18">
        <f t="shared" si="42"/>
        <v>0.5670393025381425</v>
      </c>
      <c r="F229" s="18">
        <f t="shared" si="43"/>
        <v>140</v>
      </c>
      <c r="G229" s="16">
        <v>7756</v>
      </c>
      <c r="H229" s="7">
        <v>589.7058823529411</v>
      </c>
      <c r="I229" s="27">
        <f t="shared" si="48"/>
        <v>13.152319201995015</v>
      </c>
      <c r="J229" s="18">
        <f t="shared" si="39"/>
        <v>0.52235991379310343</v>
      </c>
      <c r="K229" s="18">
        <f t="shared" si="49"/>
        <v>136</v>
      </c>
      <c r="L229" s="16">
        <v>8510</v>
      </c>
      <c r="M229" s="7">
        <v>601.52671755725191</v>
      </c>
      <c r="N229" s="27">
        <f t="shared" si="44"/>
        <v>14.147335025380711</v>
      </c>
      <c r="O229" s="18">
        <f t="shared" si="40"/>
        <v>0.57079616339124017</v>
      </c>
      <c r="P229" s="18">
        <f t="shared" si="45"/>
        <v>141</v>
      </c>
      <c r="T229" s="18"/>
      <c r="X229">
        <v>134</v>
      </c>
      <c r="Y229">
        <v>14.657</v>
      </c>
      <c r="Z229">
        <v>34.299999999999997</v>
      </c>
      <c r="AA229">
        <f t="shared" si="46"/>
        <v>5027.3509999999997</v>
      </c>
      <c r="AB229" s="28">
        <f t="shared" si="47"/>
        <v>402.18807999999996</v>
      </c>
    </row>
    <row r="230" spans="1:28" x14ac:dyDescent="0.25">
      <c r="A230" s="1">
        <v>43529</v>
      </c>
      <c r="B230" s="16">
        <v>8008</v>
      </c>
      <c r="C230" s="7">
        <v>590.31007751937977</v>
      </c>
      <c r="D230" s="27">
        <f t="shared" si="41"/>
        <v>13.565751805646752</v>
      </c>
      <c r="E230" s="18">
        <f t="shared" si="42"/>
        <v>0.56303170920340295</v>
      </c>
      <c r="F230" s="18">
        <f t="shared" si="43"/>
        <v>141</v>
      </c>
      <c r="G230" s="16">
        <v>7808</v>
      </c>
      <c r="H230" s="7">
        <v>589.92424242424238</v>
      </c>
      <c r="I230" s="27">
        <f t="shared" si="48"/>
        <v>13.235597791190447</v>
      </c>
      <c r="J230" s="18">
        <f t="shared" si="39"/>
        <v>0.52586206896551724</v>
      </c>
      <c r="K230" s="18">
        <f t="shared" si="49"/>
        <v>137</v>
      </c>
      <c r="L230" s="16">
        <v>8446</v>
      </c>
      <c r="M230" s="7">
        <v>600.83333333333337</v>
      </c>
      <c r="N230" s="27">
        <f t="shared" si="44"/>
        <v>14.057142857142857</v>
      </c>
      <c r="O230" s="18">
        <f t="shared" si="40"/>
        <v>0.56650345428935545</v>
      </c>
      <c r="P230" s="18">
        <f t="shared" si="45"/>
        <v>142</v>
      </c>
      <c r="T230" s="18"/>
      <c r="X230">
        <v>135</v>
      </c>
      <c r="Y230">
        <v>14.427</v>
      </c>
      <c r="Z230">
        <v>34.630000000000003</v>
      </c>
      <c r="AA230">
        <f t="shared" si="46"/>
        <v>4996.0700999999999</v>
      </c>
      <c r="AB230" s="28">
        <f t="shared" si="47"/>
        <v>399.685608</v>
      </c>
    </row>
    <row r="231" spans="1:28" x14ac:dyDescent="0.25">
      <c r="A231" s="1">
        <v>43530</v>
      </c>
      <c r="B231" s="16">
        <v>8251</v>
      </c>
      <c r="C231" s="7">
        <v>588.59259259259261</v>
      </c>
      <c r="D231" s="27">
        <f t="shared" si="41"/>
        <v>14.018185250440473</v>
      </c>
      <c r="E231" s="18">
        <f t="shared" si="42"/>
        <v>0.58011671236729245</v>
      </c>
      <c r="F231" s="18">
        <f t="shared" si="43"/>
        <v>142</v>
      </c>
      <c r="G231" s="16">
        <v>7974</v>
      </c>
      <c r="H231" s="7">
        <v>590.68702290076328</v>
      </c>
      <c r="I231" s="27">
        <f t="shared" si="48"/>
        <v>13.499534763504784</v>
      </c>
      <c r="J231" s="18">
        <f t="shared" si="39"/>
        <v>0.53704202586206895</v>
      </c>
      <c r="K231" s="18">
        <f t="shared" si="49"/>
        <v>138</v>
      </c>
      <c r="L231" s="16">
        <v>8351</v>
      </c>
      <c r="M231" s="7">
        <v>599.02255639097746</v>
      </c>
      <c r="N231" s="27">
        <f t="shared" si="44"/>
        <v>13.941044307769548</v>
      </c>
      <c r="O231" s="18">
        <f t="shared" si="40"/>
        <v>0.56013146421624527</v>
      </c>
      <c r="P231" s="18">
        <f t="shared" si="45"/>
        <v>143</v>
      </c>
      <c r="T231" s="18"/>
      <c r="X231">
        <v>136</v>
      </c>
      <c r="Y231">
        <v>13.983000000000001</v>
      </c>
      <c r="Z231">
        <v>35.43</v>
      </c>
      <c r="AA231">
        <f t="shared" si="46"/>
        <v>4954.1769000000004</v>
      </c>
      <c r="AB231" s="28">
        <f t="shared" si="47"/>
        <v>396.33415200000002</v>
      </c>
    </row>
    <row r="232" spans="1:28" x14ac:dyDescent="0.25">
      <c r="A232" s="1">
        <v>43531</v>
      </c>
      <c r="B232" s="16">
        <v>8219</v>
      </c>
      <c r="C232" s="7">
        <v>588.9473684210526</v>
      </c>
      <c r="D232" s="27">
        <f t="shared" si="41"/>
        <v>13.955406613047364</v>
      </c>
      <c r="E232" s="18">
        <f t="shared" si="42"/>
        <v>0.57786683540743866</v>
      </c>
      <c r="F232" s="18">
        <f t="shared" si="43"/>
        <v>143</v>
      </c>
      <c r="G232" s="16">
        <v>7928</v>
      </c>
      <c r="H232" s="7">
        <v>591.85185185185185</v>
      </c>
      <c r="I232" s="27">
        <f t="shared" si="48"/>
        <v>13.395244055068837</v>
      </c>
      <c r="J232" s="18">
        <f t="shared" si="39"/>
        <v>0.53394396551724133</v>
      </c>
      <c r="K232" s="18">
        <f t="shared" si="49"/>
        <v>139</v>
      </c>
      <c r="L232" s="16">
        <v>8364</v>
      </c>
      <c r="M232" s="7">
        <v>598.58208955223881</v>
      </c>
      <c r="N232" s="27">
        <f t="shared" si="44"/>
        <v>13.973020820346591</v>
      </c>
      <c r="O232" s="18">
        <f t="shared" si="40"/>
        <v>0.5610034207525656</v>
      </c>
      <c r="P232" s="18">
        <f t="shared" si="45"/>
        <v>144</v>
      </c>
      <c r="T232" s="18"/>
      <c r="X232">
        <v>137</v>
      </c>
      <c r="Y232">
        <v>13.667</v>
      </c>
      <c r="Z232">
        <v>35.57</v>
      </c>
      <c r="AA232">
        <f t="shared" si="46"/>
        <v>4861.3519000000006</v>
      </c>
      <c r="AB232" s="28">
        <f t="shared" si="47"/>
        <v>388.90815200000009</v>
      </c>
    </row>
    <row r="233" spans="1:28" x14ac:dyDescent="0.25">
      <c r="A233" s="1">
        <v>43532</v>
      </c>
      <c r="B233" s="16">
        <v>8038</v>
      </c>
      <c r="C233" s="7">
        <v>588.83720930232562</v>
      </c>
      <c r="D233" s="27">
        <f t="shared" si="41"/>
        <v>13.650631911532384</v>
      </c>
      <c r="E233" s="18">
        <f t="shared" si="42"/>
        <v>0.56514096885326581</v>
      </c>
      <c r="F233" s="18">
        <f t="shared" si="43"/>
        <v>144</v>
      </c>
      <c r="G233" s="16">
        <v>7950</v>
      </c>
      <c r="H233" s="7">
        <v>587.956204379562</v>
      </c>
      <c r="I233" s="27">
        <f t="shared" si="48"/>
        <v>13.521415270018624</v>
      </c>
      <c r="J233" s="18">
        <f t="shared" si="39"/>
        <v>0.53542564655172409</v>
      </c>
      <c r="K233" s="18">
        <f t="shared" si="49"/>
        <v>140</v>
      </c>
      <c r="L233" s="16">
        <v>8189</v>
      </c>
      <c r="M233" s="7">
        <v>598.42105263157885</v>
      </c>
      <c r="N233" s="27">
        <f t="shared" si="44"/>
        <v>13.684344766930522</v>
      </c>
      <c r="O233" s="18">
        <f t="shared" si="40"/>
        <v>0.5492655443020994</v>
      </c>
      <c r="P233" s="18">
        <f t="shared" si="45"/>
        <v>145</v>
      </c>
      <c r="T233" s="18"/>
      <c r="X233">
        <v>138</v>
      </c>
      <c r="Y233">
        <v>13.747999999999999</v>
      </c>
      <c r="Z233">
        <v>35.700000000000003</v>
      </c>
      <c r="AA233">
        <f t="shared" si="46"/>
        <v>4908.0360000000001</v>
      </c>
      <c r="AB233" s="28">
        <f t="shared" si="47"/>
        <v>392.64287999999999</v>
      </c>
    </row>
    <row r="234" spans="1:28" x14ac:dyDescent="0.25">
      <c r="A234" s="1">
        <v>43533</v>
      </c>
      <c r="B234" s="16">
        <v>7757</v>
      </c>
      <c r="C234" s="7">
        <v>590.73770491803282</v>
      </c>
      <c r="D234" s="27">
        <f t="shared" si="41"/>
        <v>13.131039267378936</v>
      </c>
      <c r="E234" s="18">
        <f t="shared" si="42"/>
        <v>0.54538423679955006</v>
      </c>
      <c r="F234" s="18">
        <f t="shared" si="43"/>
        <v>145</v>
      </c>
      <c r="G234" s="16">
        <v>7731</v>
      </c>
      <c r="H234" s="7">
        <v>590.50724637681162</v>
      </c>
      <c r="I234" s="27">
        <f t="shared" si="48"/>
        <v>13.092134004172291</v>
      </c>
      <c r="J234" s="18">
        <f t="shared" si="39"/>
        <v>0.52067618534482762</v>
      </c>
      <c r="K234" s="18">
        <f t="shared" si="49"/>
        <v>141</v>
      </c>
      <c r="L234" s="16">
        <v>8681</v>
      </c>
      <c r="M234" s="7">
        <v>600.92198581560285</v>
      </c>
      <c r="N234" s="27">
        <f t="shared" si="44"/>
        <v>14.446134781069279</v>
      </c>
      <c r="O234" s="18">
        <f t="shared" si="40"/>
        <v>0.58226574552283861</v>
      </c>
      <c r="P234" s="18">
        <f t="shared" si="45"/>
        <v>146</v>
      </c>
      <c r="T234" s="18"/>
      <c r="X234">
        <v>139</v>
      </c>
      <c r="Y234">
        <v>13.989000000000001</v>
      </c>
      <c r="Z234">
        <v>34.700000000000003</v>
      </c>
      <c r="AA234">
        <f t="shared" si="46"/>
        <v>4854.1830000000009</v>
      </c>
      <c r="AB234" s="28">
        <f t="shared" si="47"/>
        <v>388.33464000000009</v>
      </c>
    </row>
    <row r="235" spans="1:28" x14ac:dyDescent="0.25">
      <c r="A235" s="1">
        <v>43534</v>
      </c>
      <c r="B235" s="16">
        <v>7858</v>
      </c>
      <c r="C235" s="7">
        <v>590.85271317829461</v>
      </c>
      <c r="D235" s="27">
        <f t="shared" si="41"/>
        <v>13.299422723694567</v>
      </c>
      <c r="E235" s="18">
        <f t="shared" si="42"/>
        <v>0.55248541095408843</v>
      </c>
      <c r="F235" s="18">
        <f t="shared" si="43"/>
        <v>146</v>
      </c>
      <c r="G235" s="16">
        <v>7868</v>
      </c>
      <c r="H235" s="7">
        <v>589.3984962406015</v>
      </c>
      <c r="I235" s="27">
        <f t="shared" si="48"/>
        <v>13.349202704426585</v>
      </c>
      <c r="J235" s="18">
        <f t="shared" si="39"/>
        <v>0.52990301724137934</v>
      </c>
      <c r="K235" s="18">
        <f t="shared" si="49"/>
        <v>142</v>
      </c>
      <c r="L235" s="16">
        <v>8453</v>
      </c>
      <c r="M235" s="7">
        <v>599.64028776978421</v>
      </c>
      <c r="N235" s="27">
        <f t="shared" si="44"/>
        <v>14.096784643071384</v>
      </c>
      <c r="O235" s="18">
        <f t="shared" si="40"/>
        <v>0.56697296934737407</v>
      </c>
      <c r="P235" s="18">
        <f t="shared" si="45"/>
        <v>147</v>
      </c>
      <c r="T235" s="18"/>
      <c r="X235">
        <v>140</v>
      </c>
      <c r="Y235">
        <v>13.766</v>
      </c>
      <c r="Z235">
        <v>33.700000000000003</v>
      </c>
      <c r="AA235">
        <f t="shared" si="46"/>
        <v>4639.1420000000007</v>
      </c>
      <c r="AB235" s="28">
        <f t="shared" si="47"/>
        <v>371.13136000000003</v>
      </c>
    </row>
    <row r="236" spans="1:28" x14ac:dyDescent="0.25">
      <c r="A236" s="1">
        <v>43535</v>
      </c>
      <c r="B236" s="16">
        <v>7939</v>
      </c>
      <c r="C236" s="7">
        <v>587.86259541984737</v>
      </c>
      <c r="D236" s="27">
        <f t="shared" si="41"/>
        <v>13.504856512141279</v>
      </c>
      <c r="E236" s="18">
        <f t="shared" si="42"/>
        <v>0.55818041200871826</v>
      </c>
      <c r="F236" s="18">
        <f t="shared" si="43"/>
        <v>147</v>
      </c>
      <c r="G236" s="16">
        <v>7712</v>
      </c>
      <c r="H236" s="7">
        <v>588.89705882352939</v>
      </c>
      <c r="I236" s="27">
        <f t="shared" si="48"/>
        <v>13.095667374204021</v>
      </c>
      <c r="J236" s="18">
        <f t="shared" si="39"/>
        <v>0.5193965517241379</v>
      </c>
      <c r="K236" s="18">
        <f t="shared" si="49"/>
        <v>143</v>
      </c>
      <c r="L236" s="16">
        <v>8468</v>
      </c>
      <c r="M236" s="7">
        <v>601.47058823529403</v>
      </c>
      <c r="N236" s="27">
        <f t="shared" si="44"/>
        <v>14.078826405867973</v>
      </c>
      <c r="O236" s="18">
        <f t="shared" si="40"/>
        <v>0.56797907304312834</v>
      </c>
      <c r="P236" s="18">
        <f t="shared" si="45"/>
        <v>148</v>
      </c>
      <c r="T236" s="18"/>
      <c r="X236">
        <v>141</v>
      </c>
      <c r="Y236">
        <v>13.602</v>
      </c>
      <c r="Z236">
        <v>32.770000000000003</v>
      </c>
      <c r="AA236">
        <f t="shared" si="46"/>
        <v>4457.3754000000008</v>
      </c>
      <c r="AB236" s="28">
        <f t="shared" si="47"/>
        <v>356.59003200000006</v>
      </c>
    </row>
    <row r="237" spans="1:28" x14ac:dyDescent="0.25">
      <c r="A237" s="1">
        <v>43536</v>
      </c>
      <c r="B237" s="16">
        <v>7886</v>
      </c>
      <c r="C237" s="7">
        <v>591.42857142857144</v>
      </c>
      <c r="D237" s="27">
        <f t="shared" si="41"/>
        <v>13.333816425120773</v>
      </c>
      <c r="E237" s="18">
        <f t="shared" si="42"/>
        <v>0.55445405329396047</v>
      </c>
      <c r="F237" s="18">
        <f t="shared" si="43"/>
        <v>148</v>
      </c>
      <c r="G237" s="16">
        <v>7790</v>
      </c>
      <c r="H237" s="7">
        <v>588.01470588235293</v>
      </c>
      <c r="I237" s="27">
        <f t="shared" si="48"/>
        <v>13.247967987995498</v>
      </c>
      <c r="J237" s="18">
        <f t="shared" si="39"/>
        <v>0.52464978448275867</v>
      </c>
      <c r="K237" s="18">
        <f t="shared" si="49"/>
        <v>144</v>
      </c>
      <c r="L237" s="16">
        <v>8495</v>
      </c>
      <c r="M237" s="7">
        <v>600.71428571428578</v>
      </c>
      <c r="N237" s="27">
        <f t="shared" si="44"/>
        <v>14.141498216409035</v>
      </c>
      <c r="O237" s="18">
        <f t="shared" si="40"/>
        <v>0.56979005969548591</v>
      </c>
      <c r="P237" s="18">
        <f t="shared" si="45"/>
        <v>149</v>
      </c>
      <c r="T237" s="18"/>
      <c r="X237">
        <v>142</v>
      </c>
      <c r="Y237">
        <v>13.808</v>
      </c>
      <c r="Z237">
        <v>32.700000000000003</v>
      </c>
      <c r="AA237">
        <f t="shared" si="46"/>
        <v>4515.2160000000003</v>
      </c>
      <c r="AB237" s="28">
        <f t="shared" si="47"/>
        <v>361.21728000000002</v>
      </c>
    </row>
    <row r="238" spans="1:28" x14ac:dyDescent="0.25">
      <c r="A238" s="1">
        <v>43537</v>
      </c>
      <c r="B238" s="16">
        <v>7703</v>
      </c>
      <c r="C238" s="7">
        <v>590.31999999999994</v>
      </c>
      <c r="D238" s="27">
        <f t="shared" si="41"/>
        <v>13.048854858381896</v>
      </c>
      <c r="E238" s="18">
        <f t="shared" si="42"/>
        <v>0.5415875694297968</v>
      </c>
      <c r="F238" s="18">
        <f t="shared" si="43"/>
        <v>149</v>
      </c>
      <c r="G238" s="16">
        <v>7746</v>
      </c>
      <c r="H238" s="7">
        <v>591.79104477611941</v>
      </c>
      <c r="I238" s="27">
        <f t="shared" si="48"/>
        <v>13.089079445145019</v>
      </c>
      <c r="J238" s="18">
        <f t="shared" si="39"/>
        <v>0.52168642241379315</v>
      </c>
      <c r="K238" s="18">
        <f t="shared" si="49"/>
        <v>145</v>
      </c>
      <c r="L238" s="16">
        <v>8498</v>
      </c>
      <c r="M238" s="7">
        <v>599.85401459854006</v>
      </c>
      <c r="N238" s="27">
        <f t="shared" si="44"/>
        <v>14.166780238500854</v>
      </c>
      <c r="O238" s="18">
        <f t="shared" si="40"/>
        <v>0.56999128043463676</v>
      </c>
      <c r="P238" s="18">
        <f t="shared" si="45"/>
        <v>150</v>
      </c>
      <c r="T238" s="18"/>
      <c r="X238">
        <v>143</v>
      </c>
      <c r="Y238">
        <v>13.664</v>
      </c>
      <c r="Z238">
        <v>31.87</v>
      </c>
      <c r="AA238">
        <f t="shared" si="46"/>
        <v>4354.7168000000001</v>
      </c>
      <c r="AB238" s="28">
        <f t="shared" si="47"/>
        <v>348.37734400000005</v>
      </c>
    </row>
    <row r="239" spans="1:28" x14ac:dyDescent="0.25">
      <c r="A239" s="1">
        <v>43538</v>
      </c>
      <c r="B239" s="16">
        <v>7681</v>
      </c>
      <c r="C239" s="7">
        <v>588.25</v>
      </c>
      <c r="D239" s="27">
        <f t="shared" si="41"/>
        <v>13.057373565660859</v>
      </c>
      <c r="E239" s="18">
        <f t="shared" si="42"/>
        <v>0.54004077901989733</v>
      </c>
      <c r="F239" s="18">
        <f t="shared" si="43"/>
        <v>150</v>
      </c>
      <c r="G239" s="16">
        <v>7476</v>
      </c>
      <c r="H239" s="7">
        <v>589.02985074626861</v>
      </c>
      <c r="I239" s="27">
        <f t="shared" si="48"/>
        <v>12.692056252375524</v>
      </c>
      <c r="J239" s="18">
        <f t="shared" si="39"/>
        <v>0.50350215517241381</v>
      </c>
      <c r="K239" s="18">
        <f t="shared" si="49"/>
        <v>146</v>
      </c>
      <c r="L239" s="16">
        <v>8227</v>
      </c>
      <c r="M239" s="7">
        <v>600.07352941176464</v>
      </c>
      <c r="N239" s="27">
        <f t="shared" si="44"/>
        <v>13.709986521259651</v>
      </c>
      <c r="O239" s="18">
        <f t="shared" si="40"/>
        <v>0.55181434033134347</v>
      </c>
      <c r="P239" s="18">
        <f t="shared" si="45"/>
        <v>151</v>
      </c>
      <c r="T239" s="18"/>
      <c r="X239">
        <v>144</v>
      </c>
      <c r="Y239">
        <v>13.624000000000001</v>
      </c>
      <c r="Z239">
        <v>31.3</v>
      </c>
      <c r="AA239">
        <f t="shared" si="46"/>
        <v>4264.3120000000008</v>
      </c>
      <c r="AB239" s="28">
        <f t="shared" si="47"/>
        <v>341.14496000000008</v>
      </c>
    </row>
    <row r="240" spans="1:28" x14ac:dyDescent="0.25">
      <c r="A240" s="1">
        <v>43539</v>
      </c>
      <c r="B240" s="16">
        <v>7644</v>
      </c>
      <c r="C240" s="7">
        <v>587.68000000000006</v>
      </c>
      <c r="D240" s="27">
        <f t="shared" si="41"/>
        <v>13.007078682276067</v>
      </c>
      <c r="E240" s="18">
        <f t="shared" si="42"/>
        <v>0.53743935878506643</v>
      </c>
      <c r="F240" s="18">
        <f t="shared" si="43"/>
        <v>151</v>
      </c>
      <c r="G240" s="16">
        <v>7197</v>
      </c>
      <c r="H240" s="7">
        <v>588.39694656488541</v>
      </c>
      <c r="I240" s="27">
        <f t="shared" si="48"/>
        <v>12.231538661131294</v>
      </c>
      <c r="J240" s="18">
        <f t="shared" si="39"/>
        <v>0.48471174568965519</v>
      </c>
      <c r="K240" s="18">
        <f t="shared" si="49"/>
        <v>147</v>
      </c>
      <c r="L240" s="16">
        <v>8410</v>
      </c>
      <c r="M240" s="7">
        <v>599.78102189781021</v>
      </c>
      <c r="N240" s="27">
        <f t="shared" si="44"/>
        <v>14.021784106121455</v>
      </c>
      <c r="O240" s="18">
        <f t="shared" si="40"/>
        <v>0.5640888054195452</v>
      </c>
      <c r="P240" s="18">
        <f t="shared" si="45"/>
        <v>152</v>
      </c>
      <c r="T240" s="18"/>
      <c r="X240">
        <v>145</v>
      </c>
      <c r="Y240">
        <v>13.301</v>
      </c>
      <c r="Z240">
        <v>31.87</v>
      </c>
      <c r="AA240">
        <f t="shared" si="46"/>
        <v>4239.0286999999998</v>
      </c>
      <c r="AB240" s="28">
        <f t="shared" si="47"/>
        <v>339.12229599999995</v>
      </c>
    </row>
    <row r="241" spans="1:28" x14ac:dyDescent="0.25">
      <c r="A241" s="1">
        <v>43540</v>
      </c>
      <c r="B241" s="16">
        <v>7962</v>
      </c>
      <c r="C241" s="7">
        <v>588.88888888888891</v>
      </c>
      <c r="D241" s="27">
        <f t="shared" si="41"/>
        <v>13.520377358490565</v>
      </c>
      <c r="E241" s="18">
        <f t="shared" si="42"/>
        <v>0.5597975110736132</v>
      </c>
      <c r="F241" s="18">
        <f t="shared" si="43"/>
        <v>152</v>
      </c>
      <c r="G241" s="16">
        <v>7589</v>
      </c>
      <c r="H241" s="7">
        <v>588.74015748031502</v>
      </c>
      <c r="I241" s="27">
        <f t="shared" si="48"/>
        <v>12.890236725959609</v>
      </c>
      <c r="J241" s="18">
        <f t="shared" si="39"/>
        <v>0.51111260775862066</v>
      </c>
      <c r="K241" s="18">
        <f t="shared" si="49"/>
        <v>148</v>
      </c>
      <c r="L241" s="16">
        <v>8476</v>
      </c>
      <c r="M241" s="7">
        <v>599.62962962962956</v>
      </c>
      <c r="N241" s="27">
        <f t="shared" si="44"/>
        <v>14.135392217418161</v>
      </c>
      <c r="O241" s="18">
        <f t="shared" si="40"/>
        <v>0.56851566168086387</v>
      </c>
      <c r="P241" s="18">
        <f t="shared" si="45"/>
        <v>153</v>
      </c>
      <c r="T241" s="18"/>
      <c r="X241">
        <v>146</v>
      </c>
      <c r="Y241">
        <v>13.478999999999999</v>
      </c>
      <c r="Z241">
        <v>32.270000000000003</v>
      </c>
      <c r="AA241">
        <f t="shared" si="46"/>
        <v>4349.6733000000004</v>
      </c>
      <c r="AB241" s="28">
        <f t="shared" si="47"/>
        <v>347.97386400000005</v>
      </c>
    </row>
    <row r="242" spans="1:28" x14ac:dyDescent="0.25">
      <c r="A242" s="1">
        <v>43541</v>
      </c>
      <c r="B242" s="16">
        <v>7785</v>
      </c>
      <c r="C242" s="7">
        <v>590.48</v>
      </c>
      <c r="D242" s="27">
        <f t="shared" si="41"/>
        <v>13.184189134263649</v>
      </c>
      <c r="E242" s="18">
        <f t="shared" si="42"/>
        <v>0.5473528791394221</v>
      </c>
      <c r="F242" s="18">
        <f t="shared" si="43"/>
        <v>153</v>
      </c>
      <c r="G242" s="16">
        <v>7435</v>
      </c>
      <c r="H242" s="7">
        <v>590.83969465648852</v>
      </c>
      <c r="I242" s="27">
        <f t="shared" si="48"/>
        <v>12.583785529715763</v>
      </c>
      <c r="J242" s="18">
        <f t="shared" si="39"/>
        <v>0.50074084051724133</v>
      </c>
      <c r="K242" s="18">
        <f t="shared" si="49"/>
        <v>149</v>
      </c>
      <c r="L242" s="16">
        <v>8374</v>
      </c>
      <c r="M242" s="7">
        <v>601.61764705882354</v>
      </c>
      <c r="N242" s="27">
        <f t="shared" si="44"/>
        <v>13.919139574676118</v>
      </c>
      <c r="O242" s="18">
        <f t="shared" si="40"/>
        <v>0.56167415654973507</v>
      </c>
      <c r="P242" s="18">
        <f t="shared" si="45"/>
        <v>154</v>
      </c>
      <c r="T242" s="18"/>
      <c r="X242">
        <v>147</v>
      </c>
      <c r="Y242">
        <v>13.278</v>
      </c>
      <c r="Z242">
        <v>32.200000000000003</v>
      </c>
      <c r="AA242">
        <f t="shared" si="46"/>
        <v>4275.5160000000005</v>
      </c>
      <c r="AB242" s="28">
        <f t="shared" si="47"/>
        <v>342.04128000000003</v>
      </c>
    </row>
    <row r="243" spans="1:28" x14ac:dyDescent="0.25">
      <c r="A243" s="1">
        <v>43542</v>
      </c>
      <c r="B243" s="16">
        <v>7799</v>
      </c>
      <c r="C243" s="7">
        <v>587.68000000000006</v>
      </c>
      <c r="D243" s="27">
        <f t="shared" si="41"/>
        <v>13.270827661312277</v>
      </c>
      <c r="E243" s="18">
        <f t="shared" si="42"/>
        <v>0.54833720030935806</v>
      </c>
      <c r="F243" s="18">
        <f t="shared" si="43"/>
        <v>154</v>
      </c>
      <c r="G243" s="16">
        <v>7403</v>
      </c>
      <c r="H243" s="7">
        <v>588.54961832061065</v>
      </c>
      <c r="I243" s="27">
        <f t="shared" si="48"/>
        <v>12.578378728923477</v>
      </c>
      <c r="J243" s="18">
        <f t="shared" si="39"/>
        <v>0.49858566810344829</v>
      </c>
      <c r="K243" s="18">
        <f t="shared" si="49"/>
        <v>150</v>
      </c>
      <c r="L243" s="16">
        <v>8645</v>
      </c>
      <c r="M243" s="7">
        <v>599.48905109489044</v>
      </c>
      <c r="N243" s="27">
        <f t="shared" si="44"/>
        <v>14.420613661268723</v>
      </c>
      <c r="O243" s="18">
        <f t="shared" si="40"/>
        <v>0.57985109665302836</v>
      </c>
      <c r="P243" s="18">
        <f t="shared" si="45"/>
        <v>155</v>
      </c>
      <c r="T243" s="18"/>
      <c r="X243">
        <v>148</v>
      </c>
      <c r="Y243">
        <v>13.433999999999999</v>
      </c>
      <c r="Z243">
        <v>32.799999999999997</v>
      </c>
      <c r="AA243">
        <f t="shared" si="46"/>
        <v>4406.351999999999</v>
      </c>
      <c r="AB243" s="28">
        <f t="shared" si="47"/>
        <v>352.50815999999992</v>
      </c>
    </row>
    <row r="244" spans="1:28" x14ac:dyDescent="0.25">
      <c r="A244" s="1">
        <v>43543</v>
      </c>
      <c r="B244" s="16">
        <v>7846</v>
      </c>
      <c r="C244" s="7">
        <v>589.43089430894315</v>
      </c>
      <c r="D244" s="27">
        <f t="shared" si="41"/>
        <v>13.311144827586206</v>
      </c>
      <c r="E244" s="18">
        <f t="shared" si="42"/>
        <v>0.55164170709414329</v>
      </c>
      <c r="F244" s="18">
        <f t="shared" si="43"/>
        <v>155</v>
      </c>
      <c r="G244" s="16">
        <v>7107</v>
      </c>
      <c r="H244" s="7">
        <v>588.84615384615381</v>
      </c>
      <c r="I244" s="27">
        <f t="shared" si="48"/>
        <v>12.069366427171785</v>
      </c>
      <c r="J244" s="18">
        <f t="shared" si="39"/>
        <v>0.47865032327586204</v>
      </c>
      <c r="K244" s="18">
        <f t="shared" si="49"/>
        <v>151</v>
      </c>
      <c r="L244" s="16">
        <v>8393</v>
      </c>
      <c r="M244" s="7">
        <v>601.10294117647049</v>
      </c>
      <c r="N244" s="27">
        <f t="shared" si="44"/>
        <v>13.962666666666669</v>
      </c>
      <c r="O244" s="18">
        <f t="shared" si="40"/>
        <v>0.56294855456435711</v>
      </c>
      <c r="P244" s="18">
        <f t="shared" si="45"/>
        <v>156</v>
      </c>
      <c r="T244" s="18"/>
      <c r="X244">
        <v>149</v>
      </c>
      <c r="Y244">
        <v>13.257999999999999</v>
      </c>
      <c r="Z244">
        <v>33.1</v>
      </c>
      <c r="AA244">
        <f t="shared" si="46"/>
        <v>4388.3979999999992</v>
      </c>
      <c r="AB244" s="28">
        <f t="shared" si="47"/>
        <v>351.07183999999995</v>
      </c>
    </row>
    <row r="245" spans="1:28" x14ac:dyDescent="0.25">
      <c r="A245" s="1">
        <v>43544</v>
      </c>
      <c r="B245" s="16">
        <v>7295</v>
      </c>
      <c r="C245" s="7">
        <v>588.62068965517244</v>
      </c>
      <c r="D245" s="27">
        <f t="shared" si="41"/>
        <v>12.393380199179846</v>
      </c>
      <c r="E245" s="18">
        <f t="shared" si="42"/>
        <v>0.51290163819166135</v>
      </c>
      <c r="F245" s="18">
        <f t="shared" si="43"/>
        <v>156</v>
      </c>
      <c r="G245" s="16">
        <v>7496</v>
      </c>
      <c r="H245" s="7">
        <v>591.29770992366412</v>
      </c>
      <c r="I245" s="27">
        <f t="shared" si="48"/>
        <v>12.677201136070231</v>
      </c>
      <c r="J245" s="18">
        <f t="shared" si="39"/>
        <v>0.50484913793103448</v>
      </c>
      <c r="K245" s="18">
        <f t="shared" si="49"/>
        <v>152</v>
      </c>
      <c r="L245" s="16">
        <v>8660</v>
      </c>
      <c r="M245" s="7">
        <v>599.50704225352115</v>
      </c>
      <c r="N245" s="27">
        <f t="shared" si="44"/>
        <v>14.445201456595795</v>
      </c>
      <c r="O245" s="18">
        <f t="shared" si="40"/>
        <v>0.58085720034878263</v>
      </c>
      <c r="P245" s="18">
        <f t="shared" si="45"/>
        <v>157</v>
      </c>
      <c r="T245" s="18"/>
      <c r="X245">
        <v>150</v>
      </c>
      <c r="Y245">
        <v>13.268000000000001</v>
      </c>
      <c r="Z245">
        <v>32.43</v>
      </c>
      <c r="AA245">
        <f t="shared" si="46"/>
        <v>4302.8124000000007</v>
      </c>
      <c r="AB245" s="28">
        <f t="shared" si="47"/>
        <v>344.2249920000001</v>
      </c>
    </row>
    <row r="246" spans="1:28" x14ac:dyDescent="0.25">
      <c r="A246" s="1">
        <v>43545</v>
      </c>
      <c r="B246" s="16">
        <v>7636</v>
      </c>
      <c r="C246" s="7">
        <v>587.96747967479678</v>
      </c>
      <c r="D246" s="27">
        <f t="shared" si="41"/>
        <v>12.987112831858406</v>
      </c>
      <c r="E246" s="18">
        <f t="shared" si="42"/>
        <v>0.53687688954510304</v>
      </c>
      <c r="F246" s="18">
        <f t="shared" si="43"/>
        <v>157</v>
      </c>
      <c r="G246" s="16">
        <v>6873</v>
      </c>
      <c r="H246" s="7">
        <v>591.67938931297704</v>
      </c>
      <c r="I246" s="27">
        <f t="shared" si="48"/>
        <v>11.616088246677849</v>
      </c>
      <c r="J246" s="18">
        <f t="shared" si="39"/>
        <v>0.462890625</v>
      </c>
      <c r="K246" s="18">
        <f t="shared" si="49"/>
        <v>153</v>
      </c>
      <c r="L246" s="16">
        <v>8457</v>
      </c>
      <c r="M246" s="7">
        <v>599.78571428571433</v>
      </c>
      <c r="N246" s="27">
        <f t="shared" si="44"/>
        <v>14.100035727045372</v>
      </c>
      <c r="O246" s="18">
        <f t="shared" si="40"/>
        <v>0.56724126366624184</v>
      </c>
      <c r="P246" s="18">
        <f t="shared" si="45"/>
        <v>158</v>
      </c>
      <c r="T246" s="18"/>
      <c r="X246">
        <v>151</v>
      </c>
      <c r="Y246">
        <v>12.929</v>
      </c>
      <c r="Z246">
        <v>29.87</v>
      </c>
      <c r="AA246">
        <f t="shared" si="46"/>
        <v>3861.8923</v>
      </c>
      <c r="AB246" s="28">
        <f t="shared" si="47"/>
        <v>308.95138400000002</v>
      </c>
    </row>
    <row r="247" spans="1:28" x14ac:dyDescent="0.25">
      <c r="A247" s="1">
        <v>43546</v>
      </c>
      <c r="B247" s="16">
        <v>7586</v>
      </c>
      <c r="C247" s="7">
        <v>590.89430894308941</v>
      </c>
      <c r="D247" s="27">
        <f t="shared" si="41"/>
        <v>12.838167308750688</v>
      </c>
      <c r="E247" s="18">
        <f t="shared" si="42"/>
        <v>0.53336145679533153</v>
      </c>
      <c r="F247" s="18">
        <f t="shared" si="43"/>
        <v>158</v>
      </c>
      <c r="G247" s="16">
        <v>7186</v>
      </c>
      <c r="H247" s="7">
        <v>591.68000000000006</v>
      </c>
      <c r="I247" s="27">
        <f t="shared" si="48"/>
        <v>12.145078420767982</v>
      </c>
      <c r="J247" s="18">
        <f t="shared" si="39"/>
        <v>0.48397090517241381</v>
      </c>
      <c r="K247" s="18">
        <f t="shared" si="49"/>
        <v>154</v>
      </c>
      <c r="L247" s="16">
        <v>8316</v>
      </c>
      <c r="M247" s="7">
        <v>599.56521739130437</v>
      </c>
      <c r="N247" s="27">
        <f t="shared" si="44"/>
        <v>13.87005076142132</v>
      </c>
      <c r="O247" s="18">
        <f t="shared" si="40"/>
        <v>0.55778388892615194</v>
      </c>
      <c r="P247" s="18">
        <f t="shared" si="45"/>
        <v>159</v>
      </c>
      <c r="T247" s="18"/>
      <c r="X247">
        <v>152</v>
      </c>
      <c r="Y247">
        <v>13.406000000000001</v>
      </c>
      <c r="Z247">
        <v>28.63</v>
      </c>
      <c r="AA247">
        <f t="shared" si="46"/>
        <v>3838.1378</v>
      </c>
      <c r="AB247" s="28">
        <f t="shared" si="47"/>
        <v>307.05102399999998</v>
      </c>
    </row>
    <row r="248" spans="1:28" x14ac:dyDescent="0.25">
      <c r="A248" s="1">
        <v>43547</v>
      </c>
      <c r="B248" s="16">
        <v>7584</v>
      </c>
      <c r="C248" s="7">
        <v>588.11475409836066</v>
      </c>
      <c r="D248" s="27">
        <f t="shared" si="41"/>
        <v>12.895442508710801</v>
      </c>
      <c r="E248" s="18">
        <f t="shared" si="42"/>
        <v>0.5332208394853406</v>
      </c>
      <c r="F248" s="18">
        <f t="shared" si="43"/>
        <v>159</v>
      </c>
      <c r="G248" s="16">
        <v>7155</v>
      </c>
      <c r="H248" s="7">
        <v>588.359375</v>
      </c>
      <c r="I248" s="27">
        <f t="shared" si="48"/>
        <v>12.160934802815031</v>
      </c>
      <c r="J248" s="18">
        <f t="shared" si="39"/>
        <v>0.48188308189655171</v>
      </c>
      <c r="K248" s="18">
        <f t="shared" si="49"/>
        <v>155</v>
      </c>
      <c r="L248" s="16">
        <v>8108</v>
      </c>
      <c r="M248" s="7">
        <v>599.46969696969688</v>
      </c>
      <c r="N248" s="27">
        <f t="shared" si="44"/>
        <v>13.525287501579681</v>
      </c>
      <c r="O248" s="18">
        <f t="shared" si="40"/>
        <v>0.54383258434502646</v>
      </c>
      <c r="P248" s="18">
        <f t="shared" si="45"/>
        <v>160</v>
      </c>
      <c r="T248" s="18"/>
      <c r="X248">
        <v>153</v>
      </c>
      <c r="Y248">
        <v>12.978999999999999</v>
      </c>
      <c r="Z248">
        <v>27.23</v>
      </c>
      <c r="AA248">
        <f t="shared" si="46"/>
        <v>3534.1816999999996</v>
      </c>
      <c r="AB248" s="28">
        <f t="shared" si="47"/>
        <v>282.73453599999999</v>
      </c>
    </row>
    <row r="249" spans="1:28" x14ac:dyDescent="0.25">
      <c r="A249" s="1">
        <v>43548</v>
      </c>
      <c r="B249" s="16">
        <v>7558</v>
      </c>
      <c r="C249" s="7">
        <v>589.00826446280996</v>
      </c>
      <c r="D249" s="27">
        <f t="shared" si="41"/>
        <v>12.831738459379823</v>
      </c>
      <c r="E249" s="18">
        <f t="shared" si="42"/>
        <v>0.53139281445545949</v>
      </c>
      <c r="F249" s="18">
        <f t="shared" si="43"/>
        <v>160</v>
      </c>
      <c r="G249" s="16">
        <v>7164</v>
      </c>
      <c r="H249" s="7">
        <v>588.74015748031502</v>
      </c>
      <c r="I249" s="27">
        <f t="shared" si="48"/>
        <v>12.168356292630733</v>
      </c>
      <c r="J249" s="18">
        <f t="shared" si="39"/>
        <v>0.48248922413793105</v>
      </c>
      <c r="K249" s="18">
        <f t="shared" si="49"/>
        <v>156</v>
      </c>
      <c r="L249" s="16">
        <v>8375</v>
      </c>
      <c r="M249" s="7">
        <v>599.12408759124082</v>
      </c>
      <c r="N249" s="27">
        <f t="shared" si="44"/>
        <v>13.978740253411308</v>
      </c>
      <c r="O249" s="18">
        <f t="shared" si="40"/>
        <v>0.56174123012945198</v>
      </c>
      <c r="P249" s="18">
        <f t="shared" si="45"/>
        <v>161</v>
      </c>
      <c r="T249" s="18"/>
      <c r="X249">
        <v>154</v>
      </c>
      <c r="Y249">
        <v>13.112</v>
      </c>
      <c r="Z249">
        <v>27.27</v>
      </c>
      <c r="AA249">
        <f t="shared" si="46"/>
        <v>3575.6423999999997</v>
      </c>
      <c r="AB249" s="28">
        <f t="shared" si="47"/>
        <v>286.05139199999996</v>
      </c>
    </row>
    <row r="250" spans="1:28" x14ac:dyDescent="0.25">
      <c r="A250" s="1">
        <v>43549</v>
      </c>
      <c r="B250" s="16">
        <v>7261</v>
      </c>
      <c r="C250" s="7">
        <v>587.82608695652175</v>
      </c>
      <c r="D250" s="27">
        <f t="shared" si="41"/>
        <v>12.352292899408283</v>
      </c>
      <c r="E250" s="18">
        <f t="shared" si="42"/>
        <v>0.51051114392181673</v>
      </c>
      <c r="F250" s="18">
        <f t="shared" si="43"/>
        <v>161</v>
      </c>
      <c r="G250" s="16">
        <v>7040</v>
      </c>
      <c r="H250" s="7">
        <v>590.2380952380953</v>
      </c>
      <c r="I250" s="27">
        <f t="shared" si="48"/>
        <v>11.927390076643807</v>
      </c>
      <c r="J250" s="18">
        <f t="shared" si="39"/>
        <v>0.47413793103448276</v>
      </c>
      <c r="K250" s="18">
        <f t="shared" si="49"/>
        <v>157</v>
      </c>
      <c r="L250" s="16">
        <v>8400</v>
      </c>
      <c r="M250" s="7">
        <v>599.18518518518511</v>
      </c>
      <c r="N250" s="27">
        <f t="shared" si="44"/>
        <v>14.019038200024728</v>
      </c>
      <c r="O250" s="18">
        <f t="shared" si="40"/>
        <v>0.56341806962237573</v>
      </c>
      <c r="P250" s="18">
        <f t="shared" si="45"/>
        <v>162</v>
      </c>
      <c r="T250" s="18"/>
      <c r="X250">
        <v>155</v>
      </c>
      <c r="Y250">
        <v>13.298</v>
      </c>
      <c r="Z250">
        <v>26.33</v>
      </c>
      <c r="AA250">
        <f t="shared" si="46"/>
        <v>3501.3633999999997</v>
      </c>
      <c r="AB250" s="28">
        <f t="shared" si="47"/>
        <v>280.10907199999997</v>
      </c>
    </row>
    <row r="251" spans="1:28" x14ac:dyDescent="0.25">
      <c r="A251" s="1">
        <v>43550</v>
      </c>
      <c r="B251" s="16">
        <v>7136</v>
      </c>
      <c r="C251" s="7">
        <v>588.17391304347825</v>
      </c>
      <c r="D251" s="27">
        <f t="shared" si="41"/>
        <v>12.132465996451804</v>
      </c>
      <c r="E251" s="18">
        <f t="shared" si="42"/>
        <v>0.50172256204738808</v>
      </c>
      <c r="F251" s="18">
        <f t="shared" si="43"/>
        <v>162</v>
      </c>
      <c r="G251" s="16">
        <v>7103</v>
      </c>
      <c r="H251" s="7">
        <v>591.21951219512198</v>
      </c>
      <c r="I251" s="27">
        <f t="shared" si="48"/>
        <v>12.014150165016501</v>
      </c>
      <c r="J251" s="18">
        <f t="shared" si="39"/>
        <v>0.47838092672413796</v>
      </c>
      <c r="K251" s="18">
        <f t="shared" si="49"/>
        <v>158</v>
      </c>
      <c r="L251" s="16">
        <v>7412</v>
      </c>
      <c r="M251" s="7">
        <v>599.16666666666674</v>
      </c>
      <c r="N251" s="27">
        <f t="shared" si="44"/>
        <v>12.370514603616131</v>
      </c>
      <c r="O251" s="18">
        <f t="shared" si="40"/>
        <v>0.49714937286202965</v>
      </c>
      <c r="P251" s="18">
        <f t="shared" si="45"/>
        <v>163</v>
      </c>
      <c r="T251" s="18"/>
      <c r="X251">
        <v>156</v>
      </c>
      <c r="Y251">
        <v>12.840999999999999</v>
      </c>
      <c r="Z251">
        <v>26.63</v>
      </c>
      <c r="AA251">
        <f t="shared" si="46"/>
        <v>3419.5582999999997</v>
      </c>
      <c r="AB251" s="28">
        <f t="shared" si="47"/>
        <v>273.56466399999999</v>
      </c>
    </row>
    <row r="252" spans="1:28" x14ac:dyDescent="0.25">
      <c r="A252" s="1">
        <v>43551</v>
      </c>
      <c r="B252" s="16">
        <v>7212</v>
      </c>
      <c r="C252" s="7">
        <v>587.5</v>
      </c>
      <c r="D252" s="27">
        <f t="shared" si="41"/>
        <v>12.275744680851064</v>
      </c>
      <c r="E252" s="18">
        <f t="shared" si="42"/>
        <v>0.50706601982704069</v>
      </c>
      <c r="F252" s="18">
        <f t="shared" si="43"/>
        <v>163</v>
      </c>
      <c r="G252" s="16">
        <f>14626/2</f>
        <v>7313</v>
      </c>
      <c r="H252" s="7">
        <v>590.85271317829461</v>
      </c>
      <c r="I252" s="27">
        <f t="shared" si="48"/>
        <v>12.377027027027026</v>
      </c>
      <c r="J252" s="18">
        <f t="shared" si="39"/>
        <v>0.49252424568965519</v>
      </c>
      <c r="K252" s="18">
        <f t="shared" si="49"/>
        <v>159</v>
      </c>
      <c r="L252" s="16">
        <v>7840</v>
      </c>
      <c r="M252" s="7">
        <v>597.74436090225561</v>
      </c>
      <c r="N252" s="27">
        <f t="shared" si="44"/>
        <v>13.115974842767296</v>
      </c>
      <c r="O252" s="18">
        <f t="shared" si="40"/>
        <v>0.52585686498088402</v>
      </c>
      <c r="P252" s="18">
        <f t="shared" si="45"/>
        <v>164</v>
      </c>
      <c r="T252" s="18"/>
      <c r="X252">
        <v>157</v>
      </c>
      <c r="Y252">
        <v>13.12</v>
      </c>
      <c r="Z252">
        <v>25.37</v>
      </c>
      <c r="AA252">
        <f t="shared" si="46"/>
        <v>3328.5439999999999</v>
      </c>
      <c r="AB252" s="28">
        <f t="shared" si="47"/>
        <v>266.28352000000001</v>
      </c>
    </row>
    <row r="253" spans="1:28" x14ac:dyDescent="0.25">
      <c r="A253" s="1">
        <v>43552</v>
      </c>
      <c r="B253" s="16">
        <v>7447</v>
      </c>
      <c r="C253" s="7">
        <v>588.44262295081967</v>
      </c>
      <c r="D253" s="27">
        <f t="shared" si="41"/>
        <v>12.655439476250175</v>
      </c>
      <c r="E253" s="18">
        <f t="shared" si="42"/>
        <v>0.52358855375096669</v>
      </c>
      <c r="F253" s="18">
        <f t="shared" si="43"/>
        <v>164</v>
      </c>
      <c r="G253" s="16">
        <f>14626/2</f>
        <v>7313</v>
      </c>
      <c r="H253" s="7">
        <v>590.60606060606062</v>
      </c>
      <c r="I253" s="27">
        <f t="shared" si="48"/>
        <v>12.382195997947665</v>
      </c>
      <c r="J253" s="18">
        <f t="shared" si="39"/>
        <v>0.49252424568965519</v>
      </c>
      <c r="K253" s="18">
        <f t="shared" si="49"/>
        <v>160</v>
      </c>
      <c r="L253" s="16">
        <v>7155</v>
      </c>
      <c r="M253" s="7">
        <v>598.71794871794873</v>
      </c>
      <c r="N253" s="27">
        <f t="shared" si="44"/>
        <v>11.950535331905781</v>
      </c>
      <c r="O253" s="18">
        <f t="shared" si="40"/>
        <v>0.47991146287477365</v>
      </c>
      <c r="P253" s="18">
        <f t="shared" si="45"/>
        <v>165</v>
      </c>
      <c r="T253" s="18"/>
      <c r="X253">
        <v>158</v>
      </c>
      <c r="Y253">
        <v>12.984</v>
      </c>
      <c r="Z253">
        <v>25.97</v>
      </c>
      <c r="AA253">
        <f t="shared" si="46"/>
        <v>3371.9448000000002</v>
      </c>
      <c r="AB253" s="28">
        <f t="shared" si="47"/>
        <v>269.75558400000006</v>
      </c>
    </row>
    <row r="254" spans="1:28" x14ac:dyDescent="0.25">
      <c r="A254" s="1">
        <v>43553</v>
      </c>
      <c r="B254" s="16">
        <v>7443</v>
      </c>
      <c r="C254" s="7">
        <v>587.89915966386559</v>
      </c>
      <c r="D254" s="27">
        <f t="shared" si="41"/>
        <v>12.660334476843909</v>
      </c>
      <c r="E254" s="18">
        <f t="shared" si="42"/>
        <v>0.52330731913098505</v>
      </c>
      <c r="F254" s="18">
        <f t="shared" si="43"/>
        <v>165</v>
      </c>
      <c r="G254" s="16">
        <f>14619/2</f>
        <v>7309.5</v>
      </c>
      <c r="H254" s="7">
        <v>590.60606060606062</v>
      </c>
      <c r="I254" s="27">
        <f t="shared" si="48"/>
        <v>12.376269881990764</v>
      </c>
      <c r="J254" s="18">
        <f t="shared" si="39"/>
        <v>0.49228852370689657</v>
      </c>
      <c r="K254" s="18">
        <f t="shared" si="49"/>
        <v>161</v>
      </c>
      <c r="L254" s="16">
        <v>7812</v>
      </c>
      <c r="M254" s="7">
        <v>600.3937007874016</v>
      </c>
      <c r="N254" s="27">
        <f t="shared" si="44"/>
        <v>13.011462295081966</v>
      </c>
      <c r="O254" s="18">
        <f t="shared" si="40"/>
        <v>0.52397880474880942</v>
      </c>
      <c r="P254" s="18">
        <f t="shared" si="45"/>
        <v>166</v>
      </c>
      <c r="T254" s="18"/>
      <c r="X254">
        <v>159</v>
      </c>
      <c r="Y254">
        <v>13.048</v>
      </c>
      <c r="Z254">
        <v>27.63</v>
      </c>
      <c r="AA254">
        <f t="shared" si="46"/>
        <v>3605.1623999999997</v>
      </c>
      <c r="AB254" s="28">
        <f t="shared" si="47"/>
        <v>288.41299199999997</v>
      </c>
    </row>
    <row r="255" spans="1:28" x14ac:dyDescent="0.25">
      <c r="A255" s="1">
        <v>43554</v>
      </c>
      <c r="B255" s="16">
        <v>7538</v>
      </c>
      <c r="C255" s="7">
        <v>588.09917355371908</v>
      </c>
      <c r="D255" s="27">
        <f t="shared" si="41"/>
        <v>12.817566048341764</v>
      </c>
      <c r="E255" s="18">
        <f t="shared" si="42"/>
        <v>0.52998664135555085</v>
      </c>
      <c r="F255" s="18">
        <f t="shared" si="43"/>
        <v>166</v>
      </c>
      <c r="G255" s="16">
        <f>14619/2</f>
        <v>7309.5</v>
      </c>
      <c r="H255" s="7">
        <v>589.80769230769226</v>
      </c>
      <c r="I255" s="27">
        <f t="shared" si="48"/>
        <v>12.393022497554615</v>
      </c>
      <c r="J255" s="18">
        <f t="shared" si="39"/>
        <v>0.49228852370689657</v>
      </c>
      <c r="K255" s="18">
        <f t="shared" si="49"/>
        <v>162</v>
      </c>
      <c r="L255" s="16">
        <v>7621</v>
      </c>
      <c r="M255" s="7">
        <v>600.56910569105696</v>
      </c>
      <c r="N255" s="27">
        <f t="shared" si="44"/>
        <v>12.689630431839717</v>
      </c>
      <c r="O255" s="18">
        <f t="shared" si="40"/>
        <v>0.51116775102287204</v>
      </c>
      <c r="P255" s="18">
        <f t="shared" si="45"/>
        <v>167</v>
      </c>
      <c r="T255" s="18"/>
      <c r="X255">
        <v>160</v>
      </c>
      <c r="Y255">
        <v>12.913</v>
      </c>
      <c r="Z255">
        <v>27.87</v>
      </c>
      <c r="AA255">
        <f t="shared" si="46"/>
        <v>3598.8531000000003</v>
      </c>
      <c r="AB255" s="28">
        <f t="shared" si="47"/>
        <v>287.90824800000001</v>
      </c>
    </row>
    <row r="256" spans="1:28" x14ac:dyDescent="0.25">
      <c r="A256" s="1">
        <v>43555</v>
      </c>
      <c r="B256" s="16">
        <v>7657</v>
      </c>
      <c r="C256" s="7">
        <v>588.25396825396831</v>
      </c>
      <c r="D256" s="27">
        <f t="shared" si="41"/>
        <v>13.016486778197516</v>
      </c>
      <c r="E256" s="18">
        <f t="shared" si="42"/>
        <v>0.53835337130000704</v>
      </c>
      <c r="F256" s="18">
        <f t="shared" si="43"/>
        <v>167</v>
      </c>
      <c r="G256" s="16">
        <f>14078/2</f>
        <v>7039</v>
      </c>
      <c r="H256" s="7">
        <v>589.80769230769226</v>
      </c>
      <c r="I256" s="27">
        <f t="shared" si="48"/>
        <v>11.934398434952723</v>
      </c>
      <c r="J256" s="18">
        <f t="shared" si="39"/>
        <v>0.47407058189655171</v>
      </c>
      <c r="K256" s="18">
        <f t="shared" si="49"/>
        <v>163</v>
      </c>
      <c r="L256" s="16">
        <v>7523</v>
      </c>
      <c r="M256" s="7">
        <v>599.5275590551181</v>
      </c>
      <c r="N256" s="27">
        <f t="shared" si="44"/>
        <v>12.548213816653533</v>
      </c>
      <c r="O256" s="18">
        <f t="shared" si="40"/>
        <v>0.50459454021061101</v>
      </c>
      <c r="P256" s="18">
        <f t="shared" si="45"/>
        <v>168</v>
      </c>
      <c r="T256" s="18"/>
      <c r="X256">
        <v>161</v>
      </c>
      <c r="Y256">
        <v>12.901999999999999</v>
      </c>
      <c r="Z256">
        <v>27.93</v>
      </c>
      <c r="AA256">
        <f t="shared" si="46"/>
        <v>3603.5285999999996</v>
      </c>
      <c r="AB256" s="28">
        <f t="shared" si="47"/>
        <v>288.28228799999994</v>
      </c>
    </row>
    <row r="257" spans="1:28" x14ac:dyDescent="0.25">
      <c r="A257" s="1">
        <v>43556</v>
      </c>
      <c r="B257" s="16">
        <v>7698</v>
      </c>
      <c r="C257" s="7">
        <v>588.33333333333326</v>
      </c>
      <c r="D257" s="27">
        <f t="shared" si="41"/>
        <v>13.084419263456093</v>
      </c>
      <c r="E257" s="18">
        <f t="shared" si="42"/>
        <v>0.54123602615481969</v>
      </c>
      <c r="F257" s="18">
        <f t="shared" si="43"/>
        <v>168</v>
      </c>
      <c r="G257" s="16">
        <f>14078/2</f>
        <v>7039</v>
      </c>
      <c r="H257" s="7">
        <v>588.62204724409446</v>
      </c>
      <c r="I257" s="27">
        <f t="shared" si="48"/>
        <v>11.958437562704836</v>
      </c>
      <c r="J257" s="18">
        <f t="shared" si="39"/>
        <v>0.47407058189655171</v>
      </c>
      <c r="K257" s="18">
        <f t="shared" si="49"/>
        <v>164</v>
      </c>
      <c r="L257" s="16">
        <v>7648</v>
      </c>
      <c r="M257" s="7">
        <v>600.24</v>
      </c>
      <c r="N257" s="27">
        <f t="shared" si="44"/>
        <v>12.741570038651206</v>
      </c>
      <c r="O257" s="18">
        <f t="shared" si="40"/>
        <v>0.51297873767522972</v>
      </c>
      <c r="P257" s="18">
        <f t="shared" si="45"/>
        <v>169</v>
      </c>
      <c r="T257" s="18"/>
      <c r="X257">
        <v>162</v>
      </c>
      <c r="Y257">
        <v>12.848000000000001</v>
      </c>
      <c r="Z257">
        <v>27.1</v>
      </c>
      <c r="AA257">
        <f t="shared" si="46"/>
        <v>3481.8080000000004</v>
      </c>
      <c r="AB257" s="28">
        <f t="shared" si="47"/>
        <v>278.54464000000002</v>
      </c>
    </row>
    <row r="258" spans="1:28" x14ac:dyDescent="0.25">
      <c r="A258" s="1">
        <v>43557</v>
      </c>
      <c r="B258" s="16">
        <v>7652</v>
      </c>
      <c r="C258" s="7">
        <v>590.8730158730159</v>
      </c>
      <c r="D258" s="27">
        <f t="shared" si="41"/>
        <v>12.950329079919408</v>
      </c>
      <c r="E258" s="18">
        <f t="shared" si="42"/>
        <v>0.53800182802502983</v>
      </c>
      <c r="F258" s="18">
        <f t="shared" si="43"/>
        <v>169</v>
      </c>
      <c r="G258" s="16">
        <f>15064/2</f>
        <v>7532</v>
      </c>
      <c r="H258" s="7">
        <v>588.62204724409446</v>
      </c>
      <c r="I258" s="27">
        <f t="shared" si="48"/>
        <v>12.795986890508997</v>
      </c>
      <c r="J258" s="18">
        <f t="shared" ref="J258:J309" si="50">+G258/MAX(G$2:G$318)</f>
        <v>0.50727370689655171</v>
      </c>
      <c r="K258" s="18">
        <f t="shared" si="49"/>
        <v>165</v>
      </c>
      <c r="L258" s="16">
        <v>7493</v>
      </c>
      <c r="M258" s="7">
        <v>599.44444444444446</v>
      </c>
      <c r="N258" s="27">
        <f t="shared" si="44"/>
        <v>12.499907321594069</v>
      </c>
      <c r="O258" s="18">
        <f t="shared" ref="O258:O317" si="51">+L258/MAX(L$2:L$318)</f>
        <v>0.50258233281910258</v>
      </c>
      <c r="P258" s="18">
        <f t="shared" si="45"/>
        <v>170</v>
      </c>
      <c r="T258" s="18"/>
      <c r="X258">
        <v>163</v>
      </c>
      <c r="Y258">
        <v>12.194000000000001</v>
      </c>
      <c r="Z258">
        <v>27.63</v>
      </c>
      <c r="AA258">
        <f t="shared" si="46"/>
        <v>3369.2022000000002</v>
      </c>
      <c r="AB258" s="28">
        <f t="shared" si="47"/>
        <v>269.53617600000001</v>
      </c>
    </row>
    <row r="259" spans="1:28" x14ac:dyDescent="0.25">
      <c r="A259" s="1">
        <v>43558</v>
      </c>
      <c r="B259" s="16">
        <v>7632</v>
      </c>
      <c r="C259" s="7">
        <v>592.24</v>
      </c>
      <c r="D259" s="27">
        <f t="shared" ref="D259:D310" si="52">+B259/C259</f>
        <v>12.886667567202485</v>
      </c>
      <c r="E259" s="18">
        <f t="shared" ref="E259:E310" si="53">+B259/MAX(B$2:B$318)</f>
        <v>0.53659565492512129</v>
      </c>
      <c r="F259" s="18">
        <f t="shared" ref="F259:F310" si="54">+A259-$A$89</f>
        <v>170</v>
      </c>
      <c r="G259" s="16">
        <f>15064/2</f>
        <v>7532</v>
      </c>
      <c r="H259" s="7">
        <v>589.5488721804511</v>
      </c>
      <c r="I259" s="27">
        <f t="shared" si="48"/>
        <v>12.775870424690728</v>
      </c>
      <c r="J259" s="18">
        <f t="shared" si="50"/>
        <v>0.50727370689655171</v>
      </c>
      <c r="K259" s="18">
        <f t="shared" si="49"/>
        <v>166</v>
      </c>
      <c r="L259" s="16">
        <v>7658</v>
      </c>
      <c r="M259" s="7">
        <v>601.31782945736438</v>
      </c>
      <c r="N259" s="27">
        <f t="shared" si="44"/>
        <v>12.735361608869407</v>
      </c>
      <c r="O259" s="18">
        <f t="shared" si="51"/>
        <v>0.5136494734723992</v>
      </c>
      <c r="P259" s="18">
        <f t="shared" si="45"/>
        <v>171</v>
      </c>
      <c r="T259" s="18"/>
      <c r="X259">
        <v>164</v>
      </c>
      <c r="Y259">
        <v>12.577</v>
      </c>
      <c r="Z259">
        <v>27.23</v>
      </c>
      <c r="AA259">
        <f t="shared" si="46"/>
        <v>3424.7171000000003</v>
      </c>
      <c r="AB259" s="28">
        <f t="shared" si="47"/>
        <v>273.97736800000001</v>
      </c>
    </row>
    <row r="260" spans="1:28" x14ac:dyDescent="0.25">
      <c r="A260" s="1">
        <v>43559</v>
      </c>
      <c r="B260" s="16">
        <v>7871</v>
      </c>
      <c r="C260" s="7">
        <v>590</v>
      </c>
      <c r="D260" s="27">
        <f t="shared" si="52"/>
        <v>13.340677966101694</v>
      </c>
      <c r="E260" s="18">
        <f t="shared" si="53"/>
        <v>0.55339942346902904</v>
      </c>
      <c r="F260" s="18">
        <f t="shared" si="54"/>
        <v>171</v>
      </c>
      <c r="G260" s="16">
        <f>15782/2</f>
        <v>7891</v>
      </c>
      <c r="H260" s="7">
        <v>589.5488721804511</v>
      </c>
      <c r="I260" s="27">
        <f t="shared" si="48"/>
        <v>13.384810610891469</v>
      </c>
      <c r="J260" s="18">
        <f t="shared" si="50"/>
        <v>0.53145204741379315</v>
      </c>
      <c r="K260" s="18">
        <f t="shared" si="49"/>
        <v>167</v>
      </c>
      <c r="L260" s="16">
        <v>7927</v>
      </c>
      <c r="M260" s="7">
        <v>601.13636363636363</v>
      </c>
      <c r="N260" s="27">
        <f t="shared" si="44"/>
        <v>13.186691871455578</v>
      </c>
      <c r="O260" s="18">
        <f t="shared" si="51"/>
        <v>0.53169226641625866</v>
      </c>
      <c r="P260" s="18">
        <f t="shared" si="45"/>
        <v>172</v>
      </c>
      <c r="T260" s="18"/>
      <c r="X260">
        <v>165</v>
      </c>
      <c r="Y260">
        <v>12.468999999999999</v>
      </c>
      <c r="Z260">
        <v>26.17</v>
      </c>
      <c r="AA260">
        <f t="shared" si="46"/>
        <v>3263.1373000000003</v>
      </c>
      <c r="AB260" s="28">
        <f t="shared" si="47"/>
        <v>261.05098400000003</v>
      </c>
    </row>
    <row r="261" spans="1:28" x14ac:dyDescent="0.25">
      <c r="A261" s="1">
        <v>43560</v>
      </c>
      <c r="B261" s="16">
        <v>7878</v>
      </c>
      <c r="C261" s="7">
        <v>589.62686567164178</v>
      </c>
      <c r="D261" s="27">
        <f t="shared" si="52"/>
        <v>13.360992279458296</v>
      </c>
      <c r="E261" s="18">
        <f t="shared" si="53"/>
        <v>0.55389158405399708</v>
      </c>
      <c r="F261" s="18">
        <f t="shared" si="54"/>
        <v>172</v>
      </c>
      <c r="G261" s="16">
        <f>15782/2</f>
        <v>7891</v>
      </c>
      <c r="H261" s="7">
        <v>589.8201438848921</v>
      </c>
      <c r="I261" s="27">
        <f t="shared" si="48"/>
        <v>13.378654631944867</v>
      </c>
      <c r="J261" s="18">
        <f t="shared" si="50"/>
        <v>0.53145204741379315</v>
      </c>
      <c r="K261" s="18">
        <f t="shared" si="49"/>
        <v>168</v>
      </c>
      <c r="L261" s="16">
        <v>7482</v>
      </c>
      <c r="M261" s="7">
        <v>602.04724409448818</v>
      </c>
      <c r="N261" s="27">
        <f t="shared" si="44"/>
        <v>12.427596128694743</v>
      </c>
      <c r="O261" s="18">
        <f t="shared" si="51"/>
        <v>0.50184452344221608</v>
      </c>
      <c r="P261" s="18">
        <f t="shared" si="45"/>
        <v>173</v>
      </c>
      <c r="T261" s="18"/>
      <c r="X261">
        <v>166</v>
      </c>
      <c r="Y261">
        <v>12.868</v>
      </c>
      <c r="Z261">
        <v>24.33</v>
      </c>
      <c r="AA261">
        <f t="shared" si="46"/>
        <v>3130.7844</v>
      </c>
      <c r="AB261" s="28">
        <f t="shared" si="47"/>
        <v>250.46275199999999</v>
      </c>
    </row>
    <row r="262" spans="1:28" x14ac:dyDescent="0.25">
      <c r="A262" s="1">
        <v>43561</v>
      </c>
      <c r="B262" s="16">
        <v>7582</v>
      </c>
      <c r="C262" s="7">
        <v>590.4724409448819</v>
      </c>
      <c r="D262" s="27">
        <f t="shared" si="52"/>
        <v>12.840565408721163</v>
      </c>
      <c r="E262" s="18">
        <f t="shared" si="53"/>
        <v>0.53308022217534978</v>
      </c>
      <c r="F262" s="18">
        <f t="shared" si="54"/>
        <v>173</v>
      </c>
      <c r="G262" s="16">
        <v>7593</v>
      </c>
      <c r="H262" s="7">
        <v>589.8201438848921</v>
      </c>
      <c r="I262" s="27">
        <f t="shared" si="48"/>
        <v>12.87341586875648</v>
      </c>
      <c r="J262" s="18">
        <f t="shared" si="50"/>
        <v>0.51138200431034486</v>
      </c>
      <c r="K262" s="18">
        <f t="shared" si="49"/>
        <v>169</v>
      </c>
      <c r="L262" s="16">
        <v>7798</v>
      </c>
      <c r="M262" s="7">
        <v>598.66141732283461</v>
      </c>
      <c r="N262" s="27">
        <f t="shared" si="44"/>
        <v>13.025726686834146</v>
      </c>
      <c r="O262" s="18">
        <f t="shared" si="51"/>
        <v>0.52303977463277218</v>
      </c>
      <c r="P262" s="18">
        <f t="shared" si="45"/>
        <v>174</v>
      </c>
      <c r="T262" s="18"/>
      <c r="X262">
        <v>167</v>
      </c>
      <c r="Y262">
        <v>13.03</v>
      </c>
      <c r="Z262">
        <v>22.9</v>
      </c>
      <c r="AA262">
        <f t="shared" si="46"/>
        <v>2983.8699999999994</v>
      </c>
      <c r="AB262" s="28">
        <f t="shared" si="47"/>
        <v>238.70959999999994</v>
      </c>
    </row>
    <row r="263" spans="1:28" x14ac:dyDescent="0.25">
      <c r="A263" s="1">
        <v>43562</v>
      </c>
      <c r="B263" s="16">
        <v>7820</v>
      </c>
      <c r="C263" s="7">
        <v>589.40298507462683</v>
      </c>
      <c r="D263" s="27">
        <f t="shared" si="52"/>
        <v>13.267662699417574</v>
      </c>
      <c r="E263" s="18">
        <f t="shared" si="53"/>
        <v>0.54981368206426207</v>
      </c>
      <c r="F263" s="18">
        <f t="shared" si="54"/>
        <v>174</v>
      </c>
      <c r="G263" s="16">
        <v>8051</v>
      </c>
      <c r="H263" s="7">
        <v>591.62962962962968</v>
      </c>
      <c r="I263" s="27">
        <f t="shared" si="48"/>
        <v>13.608175785651683</v>
      </c>
      <c r="J263" s="18">
        <f t="shared" si="50"/>
        <v>0.54222790948275867</v>
      </c>
      <c r="K263" s="18">
        <f t="shared" si="49"/>
        <v>170</v>
      </c>
      <c r="L263" s="16">
        <v>7776</v>
      </c>
      <c r="M263" s="7">
        <v>600.70866141732279</v>
      </c>
      <c r="N263" s="27">
        <f t="shared" ref="N263:N317" si="55">+L263/M263</f>
        <v>12.944710971293748</v>
      </c>
      <c r="O263" s="18">
        <f t="shared" si="51"/>
        <v>0.52156415587899929</v>
      </c>
      <c r="P263" s="18">
        <f t="shared" ref="P263:P317" si="56">+A263-$A$88</f>
        <v>175</v>
      </c>
      <c r="T263" s="18"/>
      <c r="X263">
        <v>168</v>
      </c>
      <c r="Y263">
        <v>13.004</v>
      </c>
      <c r="Z263">
        <v>24.1</v>
      </c>
      <c r="AA263">
        <f t="shared" si="46"/>
        <v>3133.9640000000004</v>
      </c>
      <c r="AB263" s="28">
        <f t="shared" si="47"/>
        <v>250.71712000000002</v>
      </c>
    </row>
    <row r="264" spans="1:28" x14ac:dyDescent="0.25">
      <c r="A264" s="1">
        <v>43563</v>
      </c>
      <c r="B264" s="16">
        <v>7416</v>
      </c>
      <c r="C264" s="7">
        <v>588.1395348837209</v>
      </c>
      <c r="D264" s="27">
        <f t="shared" si="52"/>
        <v>12.609252669039147</v>
      </c>
      <c r="E264" s="18">
        <f t="shared" si="53"/>
        <v>0.52140898544610836</v>
      </c>
      <c r="F264" s="18">
        <f t="shared" si="54"/>
        <v>175</v>
      </c>
      <c r="G264" s="16">
        <v>8031</v>
      </c>
      <c r="H264" s="7">
        <v>588.75</v>
      </c>
      <c r="I264" s="27">
        <f t="shared" si="48"/>
        <v>13.640764331210191</v>
      </c>
      <c r="J264" s="18">
        <f t="shared" si="50"/>
        <v>0.5408809267241379</v>
      </c>
      <c r="K264" s="18">
        <f t="shared" si="49"/>
        <v>171</v>
      </c>
      <c r="L264" s="16">
        <v>7893</v>
      </c>
      <c r="M264" s="7">
        <v>599.30769230769226</v>
      </c>
      <c r="N264" s="27">
        <f t="shared" si="55"/>
        <v>13.170196380438968</v>
      </c>
      <c r="O264" s="18">
        <f t="shared" si="51"/>
        <v>0.52941176470588236</v>
      </c>
      <c r="P264" s="18">
        <f t="shared" si="56"/>
        <v>176</v>
      </c>
      <c r="T264" s="18"/>
      <c r="X264">
        <v>169</v>
      </c>
      <c r="Y264">
        <v>12.855</v>
      </c>
      <c r="Z264">
        <v>25.17</v>
      </c>
      <c r="AA264">
        <f t="shared" si="46"/>
        <v>3235.6035000000002</v>
      </c>
      <c r="AB264" s="28">
        <f t="shared" si="47"/>
        <v>258.84828000000005</v>
      </c>
    </row>
    <row r="265" spans="1:28" x14ac:dyDescent="0.25">
      <c r="A265" s="1">
        <v>43564</v>
      </c>
      <c r="B265" s="16">
        <v>7155</v>
      </c>
      <c r="C265" s="7">
        <v>592.11382113821139</v>
      </c>
      <c r="D265" s="27">
        <f t="shared" si="52"/>
        <v>12.08382534669779</v>
      </c>
      <c r="E265" s="18">
        <f t="shared" si="53"/>
        <v>0.50305842649230115</v>
      </c>
      <c r="F265" s="18">
        <f t="shared" si="54"/>
        <v>176</v>
      </c>
      <c r="G265" s="16">
        <v>7964</v>
      </c>
      <c r="H265" s="7">
        <v>591.95804195804203</v>
      </c>
      <c r="I265" s="27">
        <f t="shared" si="48"/>
        <v>13.45365623154164</v>
      </c>
      <c r="J265" s="18">
        <f t="shared" si="50"/>
        <v>0.53636853448275867</v>
      </c>
      <c r="K265" s="18">
        <f t="shared" si="49"/>
        <v>172</v>
      </c>
      <c r="L265" s="16">
        <v>7803</v>
      </c>
      <c r="M265" s="7">
        <v>598.83720930232562</v>
      </c>
      <c r="N265" s="27">
        <f t="shared" si="55"/>
        <v>13.030252427184465</v>
      </c>
      <c r="O265" s="18">
        <f t="shared" si="51"/>
        <v>0.52337514253135686</v>
      </c>
      <c r="P265" s="18">
        <f t="shared" si="56"/>
        <v>177</v>
      </c>
      <c r="T265" s="18"/>
      <c r="X265">
        <v>170</v>
      </c>
      <c r="Y265">
        <v>12.997999999999999</v>
      </c>
      <c r="Z265">
        <v>26.13</v>
      </c>
      <c r="AA265">
        <f t="shared" ref="AA265:AA317" si="57">+Z265*Y265*10</f>
        <v>3396.3773999999994</v>
      </c>
      <c r="AB265" s="28">
        <f t="shared" ref="AB265:AB317" si="58">+AA265*80/1000</f>
        <v>271.71019199999995</v>
      </c>
    </row>
    <row r="266" spans="1:28" x14ac:dyDescent="0.25">
      <c r="A266" s="1">
        <v>43565</v>
      </c>
      <c r="B266" s="16">
        <v>6911</v>
      </c>
      <c r="C266" s="7">
        <v>587.73109243697479</v>
      </c>
      <c r="D266" s="27">
        <f t="shared" si="52"/>
        <v>11.758778953388619</v>
      </c>
      <c r="E266" s="18">
        <f t="shared" si="53"/>
        <v>0.48590311467341629</v>
      </c>
      <c r="F266" s="18">
        <f t="shared" si="54"/>
        <v>177</v>
      </c>
      <c r="G266" s="16">
        <v>8150</v>
      </c>
      <c r="H266" s="7">
        <v>588.21428571428578</v>
      </c>
      <c r="I266" s="27">
        <f t="shared" ref="I266:I310" si="59">+G266/H266</f>
        <v>13.855494839101395</v>
      </c>
      <c r="J266" s="18">
        <f t="shared" si="50"/>
        <v>0.54889547413793105</v>
      </c>
      <c r="K266" s="18">
        <f t="shared" ref="K266:K309" si="60">+A266-$A$93</f>
        <v>173</v>
      </c>
      <c r="L266" s="16">
        <v>7947</v>
      </c>
      <c r="M266" s="7">
        <v>600.92307692307691</v>
      </c>
      <c r="N266" s="27">
        <f t="shared" si="55"/>
        <v>13.224654377880185</v>
      </c>
      <c r="O266" s="18">
        <f t="shared" si="51"/>
        <v>0.53303373801059761</v>
      </c>
      <c r="P266" s="18">
        <f t="shared" si="56"/>
        <v>178</v>
      </c>
      <c r="T266" s="18"/>
      <c r="X266">
        <v>171</v>
      </c>
      <c r="Y266">
        <v>13.239000000000001</v>
      </c>
      <c r="Z266">
        <v>25.43</v>
      </c>
      <c r="AA266">
        <f t="shared" si="57"/>
        <v>3366.6777000000002</v>
      </c>
      <c r="AB266" s="28">
        <f t="shared" si="58"/>
        <v>269.33421600000003</v>
      </c>
    </row>
    <row r="267" spans="1:28" x14ac:dyDescent="0.25">
      <c r="A267" s="1">
        <v>43566</v>
      </c>
      <c r="B267" s="16">
        <v>7011</v>
      </c>
      <c r="C267" s="7">
        <v>588.67768595041321</v>
      </c>
      <c r="D267" s="27">
        <f t="shared" si="52"/>
        <v>11.909743085778464</v>
      </c>
      <c r="E267" s="18">
        <f t="shared" si="53"/>
        <v>0.49293398017295931</v>
      </c>
      <c r="F267" s="18">
        <f t="shared" si="54"/>
        <v>178</v>
      </c>
      <c r="G267" s="16">
        <v>8309</v>
      </c>
      <c r="H267" s="7">
        <v>591.04895104895115</v>
      </c>
      <c r="I267" s="27">
        <f t="shared" si="59"/>
        <v>14.058057264552765</v>
      </c>
      <c r="J267" s="18">
        <f t="shared" si="50"/>
        <v>0.55960398706896552</v>
      </c>
      <c r="K267" s="18">
        <f t="shared" si="60"/>
        <v>174</v>
      </c>
      <c r="L267" s="16">
        <v>7928</v>
      </c>
      <c r="M267" s="7">
        <v>598.92307692307691</v>
      </c>
      <c r="N267" s="27">
        <f t="shared" si="55"/>
        <v>13.237092216799384</v>
      </c>
      <c r="O267" s="18">
        <f t="shared" si="51"/>
        <v>0.53175933999597558</v>
      </c>
      <c r="P267" s="18">
        <f t="shared" si="56"/>
        <v>179</v>
      </c>
      <c r="T267" s="18"/>
      <c r="X267">
        <v>172</v>
      </c>
      <c r="Y267">
        <v>13.334</v>
      </c>
      <c r="Z267">
        <v>24.93</v>
      </c>
      <c r="AA267">
        <f t="shared" si="57"/>
        <v>3324.1661999999997</v>
      </c>
      <c r="AB267" s="28">
        <f t="shared" si="58"/>
        <v>265.93329599999998</v>
      </c>
    </row>
    <row r="268" spans="1:28" x14ac:dyDescent="0.25">
      <c r="A268" s="1">
        <v>43567</v>
      </c>
      <c r="B268" s="16">
        <v>7465</v>
      </c>
      <c r="C268" s="7">
        <v>591.953125</v>
      </c>
      <c r="D268" s="27">
        <f t="shared" si="52"/>
        <v>12.610795829483965</v>
      </c>
      <c r="E268" s="18">
        <f t="shared" si="53"/>
        <v>0.52485410954088452</v>
      </c>
      <c r="F268" s="18">
        <f t="shared" si="54"/>
        <v>179</v>
      </c>
      <c r="G268" s="16">
        <v>7916</v>
      </c>
      <c r="H268" s="7">
        <v>590.82758620689663</v>
      </c>
      <c r="I268" s="27">
        <f t="shared" si="59"/>
        <v>13.398155713785455</v>
      </c>
      <c r="J268" s="18">
        <f t="shared" si="50"/>
        <v>0.53313577586206895</v>
      </c>
      <c r="K268" s="18">
        <f t="shared" si="60"/>
        <v>175</v>
      </c>
      <c r="L268" s="16">
        <v>8044</v>
      </c>
      <c r="M268" s="7">
        <v>601.08527131782944</v>
      </c>
      <c r="N268" s="27">
        <f t="shared" si="55"/>
        <v>13.382460665462988</v>
      </c>
      <c r="O268" s="18">
        <f t="shared" si="51"/>
        <v>0.53953987524314173</v>
      </c>
      <c r="P268" s="18">
        <f t="shared" si="56"/>
        <v>180</v>
      </c>
      <c r="T268" s="18"/>
      <c r="X268">
        <v>173</v>
      </c>
      <c r="Y268">
        <v>13.041</v>
      </c>
      <c r="Z268">
        <v>24.77</v>
      </c>
      <c r="AA268">
        <f t="shared" si="57"/>
        <v>3230.2557000000002</v>
      </c>
      <c r="AB268" s="28">
        <f t="shared" si="58"/>
        <v>258.420456</v>
      </c>
    </row>
    <row r="269" spans="1:28" x14ac:dyDescent="0.25">
      <c r="A269" s="1">
        <v>43568</v>
      </c>
      <c r="B269" s="16">
        <v>7339</v>
      </c>
      <c r="C269" s="7">
        <v>591.81102362204729</v>
      </c>
      <c r="D269" s="27">
        <f t="shared" si="52"/>
        <v>12.400918041511442</v>
      </c>
      <c r="E269" s="18">
        <f t="shared" si="53"/>
        <v>0.51599521901146028</v>
      </c>
      <c r="F269" s="18">
        <f t="shared" si="54"/>
        <v>180</v>
      </c>
      <c r="G269" s="16">
        <v>8035</v>
      </c>
      <c r="H269" s="7">
        <v>588.936170212766</v>
      </c>
      <c r="I269" s="27">
        <f t="shared" si="59"/>
        <v>13.643244219653178</v>
      </c>
      <c r="J269" s="18">
        <f t="shared" si="50"/>
        <v>0.5411503232758621</v>
      </c>
      <c r="K269" s="18">
        <f t="shared" si="60"/>
        <v>176</v>
      </c>
      <c r="L269" s="16">
        <v>7754</v>
      </c>
      <c r="M269" s="7">
        <v>600.15748031496071</v>
      </c>
      <c r="N269" s="27">
        <f t="shared" si="55"/>
        <v>12.919942272369456</v>
      </c>
      <c r="O269" s="18">
        <f t="shared" si="51"/>
        <v>0.5200885371252264</v>
      </c>
      <c r="P269" s="18">
        <f t="shared" si="56"/>
        <v>181</v>
      </c>
      <c r="T269" s="18"/>
      <c r="X269">
        <v>174</v>
      </c>
      <c r="Y269">
        <v>13.45</v>
      </c>
      <c r="Z269">
        <v>24.83</v>
      </c>
      <c r="AA269">
        <f t="shared" si="57"/>
        <v>3339.6349999999993</v>
      </c>
      <c r="AB269" s="28">
        <f t="shared" si="58"/>
        <v>267.17079999999993</v>
      </c>
    </row>
    <row r="270" spans="1:28" x14ac:dyDescent="0.25">
      <c r="A270" s="1">
        <v>43569</v>
      </c>
      <c r="B270" s="16">
        <v>7308</v>
      </c>
      <c r="C270" s="7">
        <v>589.765625</v>
      </c>
      <c r="D270" s="27">
        <f t="shared" si="52"/>
        <v>12.391363094449597</v>
      </c>
      <c r="E270" s="18">
        <f t="shared" si="53"/>
        <v>0.51381565070660196</v>
      </c>
      <c r="F270" s="18">
        <f t="shared" si="54"/>
        <v>181</v>
      </c>
      <c r="G270" s="16">
        <v>8177</v>
      </c>
      <c r="H270" s="7">
        <v>590.57142857142856</v>
      </c>
      <c r="I270" s="27">
        <f t="shared" si="59"/>
        <v>13.845911949685535</v>
      </c>
      <c r="J270" s="18">
        <f t="shared" si="50"/>
        <v>0.55071390086206895</v>
      </c>
      <c r="K270" s="18">
        <f t="shared" si="60"/>
        <v>177</v>
      </c>
      <c r="L270" s="16">
        <v>7995</v>
      </c>
      <c r="M270" s="7">
        <v>601.484375</v>
      </c>
      <c r="N270" s="27">
        <f t="shared" si="55"/>
        <v>13.292115859202493</v>
      </c>
      <c r="O270" s="18">
        <f t="shared" si="51"/>
        <v>0.53625326983701116</v>
      </c>
      <c r="P270" s="18">
        <f t="shared" si="56"/>
        <v>182</v>
      </c>
      <c r="T270" s="18"/>
      <c r="X270">
        <v>175</v>
      </c>
      <c r="Y270">
        <v>12.984</v>
      </c>
      <c r="Z270">
        <v>24.9</v>
      </c>
      <c r="AA270">
        <f t="shared" si="57"/>
        <v>3233.0160000000001</v>
      </c>
      <c r="AB270" s="28">
        <f t="shared" si="58"/>
        <v>258.64127999999999</v>
      </c>
    </row>
    <row r="271" spans="1:28" x14ac:dyDescent="0.25">
      <c r="A271" s="1">
        <v>43570</v>
      </c>
      <c r="B271" s="16">
        <v>7384</v>
      </c>
      <c r="C271" s="7">
        <v>591.24031007751944</v>
      </c>
      <c r="D271" s="27">
        <f t="shared" si="52"/>
        <v>12.488999606660547</v>
      </c>
      <c r="E271" s="18">
        <f t="shared" si="53"/>
        <v>0.51915910848625468</v>
      </c>
      <c r="F271" s="18">
        <f t="shared" si="54"/>
        <v>182</v>
      </c>
      <c r="G271" s="16">
        <v>8251</v>
      </c>
      <c r="H271" s="7">
        <v>590.55555555555554</v>
      </c>
      <c r="I271" s="27">
        <f t="shared" si="59"/>
        <v>13.971589840075259</v>
      </c>
      <c r="J271" s="18">
        <f t="shared" si="50"/>
        <v>0.55569773706896552</v>
      </c>
      <c r="K271" s="18">
        <f t="shared" si="60"/>
        <v>178</v>
      </c>
      <c r="L271" s="16">
        <v>7398</v>
      </c>
      <c r="M271" s="7">
        <v>602.43697478991601</v>
      </c>
      <c r="N271" s="27">
        <f t="shared" si="55"/>
        <v>12.280122750732319</v>
      </c>
      <c r="O271" s="18">
        <f t="shared" si="51"/>
        <v>0.49621034274599235</v>
      </c>
      <c r="P271" s="18">
        <f t="shared" si="56"/>
        <v>183</v>
      </c>
      <c r="T271" s="18"/>
      <c r="X271">
        <v>176</v>
      </c>
      <c r="Y271">
        <v>12.965999999999999</v>
      </c>
      <c r="Z271">
        <v>24.63</v>
      </c>
      <c r="AA271">
        <f t="shared" si="57"/>
        <v>3193.5257999999999</v>
      </c>
      <c r="AB271" s="28">
        <f t="shared" si="58"/>
        <v>255.48206399999998</v>
      </c>
    </row>
    <row r="272" spans="1:28" x14ac:dyDescent="0.25">
      <c r="A272" s="1">
        <v>43571</v>
      </c>
      <c r="B272" s="16">
        <v>7497</v>
      </c>
      <c r="C272" s="7">
        <v>591.87969924812035</v>
      </c>
      <c r="D272" s="27">
        <f t="shared" si="52"/>
        <v>12.666425304878048</v>
      </c>
      <c r="E272" s="18">
        <f t="shared" si="53"/>
        <v>0.5271039865007382</v>
      </c>
      <c r="F272" s="18">
        <f t="shared" si="54"/>
        <v>183</v>
      </c>
      <c r="G272" s="16">
        <v>7948</v>
      </c>
      <c r="H272" s="7">
        <v>590.20833333333337</v>
      </c>
      <c r="I272" s="27">
        <f t="shared" si="59"/>
        <v>13.4664313448641</v>
      </c>
      <c r="J272" s="18">
        <f t="shared" si="50"/>
        <v>0.5352909482758621</v>
      </c>
      <c r="K272" s="18">
        <f t="shared" si="60"/>
        <v>179</v>
      </c>
      <c r="L272" s="16">
        <v>7969</v>
      </c>
      <c r="M272" s="7">
        <v>600.99236641221364</v>
      </c>
      <c r="N272" s="27">
        <f t="shared" si="55"/>
        <v>13.259735805918966</v>
      </c>
      <c r="O272" s="18">
        <f t="shared" si="51"/>
        <v>0.5345093567643705</v>
      </c>
      <c r="P272" s="18">
        <f t="shared" si="56"/>
        <v>184</v>
      </c>
      <c r="T272" s="18"/>
      <c r="X272">
        <v>177</v>
      </c>
      <c r="Y272">
        <v>12.878</v>
      </c>
      <c r="Z272">
        <v>25.1</v>
      </c>
      <c r="AA272">
        <f t="shared" si="57"/>
        <v>3232.3779999999997</v>
      </c>
      <c r="AB272" s="28">
        <f t="shared" si="58"/>
        <v>258.59023999999999</v>
      </c>
    </row>
    <row r="273" spans="1:28" x14ac:dyDescent="0.25">
      <c r="A273" s="1">
        <v>43572</v>
      </c>
      <c r="B273" s="16">
        <v>7299</v>
      </c>
      <c r="C273" s="7">
        <v>588.39694656488541</v>
      </c>
      <c r="D273" s="27">
        <f t="shared" si="52"/>
        <v>12.40489102231448</v>
      </c>
      <c r="E273" s="18">
        <f t="shared" si="53"/>
        <v>0.5131828728116431</v>
      </c>
      <c r="F273" s="18">
        <f t="shared" si="54"/>
        <v>184</v>
      </c>
      <c r="G273" s="16">
        <v>8012</v>
      </c>
      <c r="H273" s="7">
        <v>588.51063829787233</v>
      </c>
      <c r="I273" s="27">
        <f t="shared" si="59"/>
        <v>13.614027476500361</v>
      </c>
      <c r="J273" s="18">
        <f t="shared" si="50"/>
        <v>0.53960129310344829</v>
      </c>
      <c r="K273" s="18">
        <f t="shared" si="60"/>
        <v>180</v>
      </c>
      <c r="L273" s="16">
        <v>7750</v>
      </c>
      <c r="M273" s="7">
        <v>599.2125984251968</v>
      </c>
      <c r="N273" s="27">
        <f t="shared" si="55"/>
        <v>12.933639947437584</v>
      </c>
      <c r="O273" s="18">
        <f t="shared" si="51"/>
        <v>0.51982024280635852</v>
      </c>
      <c r="P273" s="18">
        <f t="shared" si="56"/>
        <v>185</v>
      </c>
      <c r="T273" s="18"/>
      <c r="X273">
        <v>178</v>
      </c>
      <c r="Y273">
        <v>13.035</v>
      </c>
      <c r="Z273">
        <v>24.73</v>
      </c>
      <c r="AA273">
        <f t="shared" si="57"/>
        <v>3223.5554999999999</v>
      </c>
      <c r="AB273" s="28">
        <f t="shared" si="58"/>
        <v>257.88443999999998</v>
      </c>
    </row>
    <row r="274" spans="1:28" x14ac:dyDescent="0.25">
      <c r="A274" s="1">
        <v>43573</v>
      </c>
      <c r="B274" s="16">
        <v>7207</v>
      </c>
      <c r="C274" s="7">
        <v>588.08000000000004</v>
      </c>
      <c r="D274" s="27">
        <f t="shared" si="52"/>
        <v>12.255135355733913</v>
      </c>
      <c r="E274" s="18">
        <f t="shared" si="53"/>
        <v>0.50671447655206359</v>
      </c>
      <c r="F274" s="18">
        <f t="shared" si="54"/>
        <v>185</v>
      </c>
      <c r="G274" s="16">
        <v>8260</v>
      </c>
      <c r="H274" s="7">
        <v>590.14084507042253</v>
      </c>
      <c r="I274" s="27">
        <f t="shared" si="59"/>
        <v>13.996658711217185</v>
      </c>
      <c r="J274" s="18">
        <f t="shared" si="50"/>
        <v>0.55630387931034486</v>
      </c>
      <c r="K274" s="18">
        <f t="shared" si="60"/>
        <v>181</v>
      </c>
      <c r="L274" s="16">
        <v>7763</v>
      </c>
      <c r="M274" s="7">
        <v>602.04724409448818</v>
      </c>
      <c r="N274" s="27">
        <f t="shared" si="55"/>
        <v>12.894336908187288</v>
      </c>
      <c r="O274" s="18">
        <f t="shared" si="51"/>
        <v>0.52069219934267896</v>
      </c>
      <c r="P274" s="18">
        <f t="shared" si="56"/>
        <v>186</v>
      </c>
      <c r="T274" s="18"/>
      <c r="X274">
        <v>179</v>
      </c>
      <c r="Y274">
        <v>13.105</v>
      </c>
      <c r="Z274">
        <v>26.83</v>
      </c>
      <c r="AA274">
        <f t="shared" si="57"/>
        <v>3516.0715</v>
      </c>
      <c r="AB274" s="28">
        <f t="shared" si="58"/>
        <v>281.28571999999997</v>
      </c>
    </row>
    <row r="275" spans="1:28" x14ac:dyDescent="0.25">
      <c r="A275" s="1">
        <v>43574</v>
      </c>
      <c r="B275" s="16">
        <v>7167</v>
      </c>
      <c r="C275" s="7">
        <v>587.96875</v>
      </c>
      <c r="D275" s="27">
        <f t="shared" si="52"/>
        <v>12.189423332447515</v>
      </c>
      <c r="E275" s="18">
        <f t="shared" si="53"/>
        <v>0.5039021303522464</v>
      </c>
      <c r="F275" s="18">
        <f t="shared" si="54"/>
        <v>186</v>
      </c>
      <c r="G275" s="16">
        <v>8087</v>
      </c>
      <c r="H275" s="7">
        <v>591.31034482758616</v>
      </c>
      <c r="I275" s="27">
        <f t="shared" si="59"/>
        <v>13.676405411709821</v>
      </c>
      <c r="J275" s="18">
        <f t="shared" si="50"/>
        <v>0.54465247844827591</v>
      </c>
      <c r="K275" s="18">
        <f t="shared" si="60"/>
        <v>182</v>
      </c>
      <c r="L275" s="16">
        <v>7394</v>
      </c>
      <c r="M275" s="7">
        <v>600.48387096774195</v>
      </c>
      <c r="N275" s="27">
        <f t="shared" si="55"/>
        <v>12.313403169486973</v>
      </c>
      <c r="O275" s="18">
        <f t="shared" si="51"/>
        <v>0.49594204842712458</v>
      </c>
      <c r="P275" s="18">
        <f t="shared" si="56"/>
        <v>187</v>
      </c>
      <c r="T275" s="18"/>
      <c r="X275">
        <v>180</v>
      </c>
      <c r="Y275">
        <v>13.132</v>
      </c>
      <c r="Z275">
        <v>25.57</v>
      </c>
      <c r="AA275">
        <f t="shared" si="57"/>
        <v>3357.8523999999998</v>
      </c>
      <c r="AB275" s="28">
        <f t="shared" si="58"/>
        <v>268.62819199999996</v>
      </c>
    </row>
    <row r="276" spans="1:28" x14ac:dyDescent="0.25">
      <c r="A276" s="1">
        <v>43575</v>
      </c>
      <c r="B276" s="16">
        <v>7444</v>
      </c>
      <c r="C276" s="7">
        <v>589.84732824427476</v>
      </c>
      <c r="D276" s="27">
        <f t="shared" si="52"/>
        <v>12.620214831111687</v>
      </c>
      <c r="E276" s="18">
        <f t="shared" si="53"/>
        <v>0.5233776277859804</v>
      </c>
      <c r="F276" s="18">
        <f t="shared" si="54"/>
        <v>187</v>
      </c>
      <c r="G276" s="16">
        <v>7928</v>
      </c>
      <c r="H276" s="7">
        <v>591.69014084507046</v>
      </c>
      <c r="I276" s="27">
        <f t="shared" si="59"/>
        <v>13.398905022613663</v>
      </c>
      <c r="J276" s="18">
        <f t="shared" si="50"/>
        <v>0.53394396551724133</v>
      </c>
      <c r="K276" s="18">
        <f t="shared" si="60"/>
        <v>183</v>
      </c>
      <c r="L276" s="16">
        <v>7708</v>
      </c>
      <c r="M276" s="7">
        <v>599.6062992125984</v>
      </c>
      <c r="N276" s="27">
        <f t="shared" si="55"/>
        <v>12.855101772816809</v>
      </c>
      <c r="O276" s="18">
        <f t="shared" si="51"/>
        <v>0.51700315245824668</v>
      </c>
      <c r="P276" s="18">
        <f t="shared" si="56"/>
        <v>188</v>
      </c>
      <c r="T276" s="18"/>
      <c r="X276">
        <v>181</v>
      </c>
      <c r="Y276">
        <v>13.103</v>
      </c>
      <c r="Z276">
        <v>27.03</v>
      </c>
      <c r="AA276">
        <f t="shared" si="57"/>
        <v>3541.7409000000002</v>
      </c>
      <c r="AB276" s="28">
        <f t="shared" si="58"/>
        <v>283.33927199999999</v>
      </c>
    </row>
    <row r="277" spans="1:28" x14ac:dyDescent="0.25">
      <c r="A277" s="1">
        <v>43576</v>
      </c>
      <c r="B277" s="16">
        <v>7177</v>
      </c>
      <c r="C277" s="7">
        <v>587.71653543307082</v>
      </c>
      <c r="D277" s="27">
        <f t="shared" si="52"/>
        <v>12.211669346195071</v>
      </c>
      <c r="E277" s="18">
        <f t="shared" si="53"/>
        <v>0.50460521690220062</v>
      </c>
      <c r="F277" s="18">
        <f t="shared" si="54"/>
        <v>188</v>
      </c>
      <c r="G277" s="16">
        <v>8184</v>
      </c>
      <c r="H277" s="7">
        <v>588.35714285714289</v>
      </c>
      <c r="I277" s="27">
        <f t="shared" si="59"/>
        <v>13.909918659706204</v>
      </c>
      <c r="J277" s="18">
        <f t="shared" si="50"/>
        <v>0.55118534482758619</v>
      </c>
      <c r="K277" s="18">
        <f t="shared" si="60"/>
        <v>184</v>
      </c>
      <c r="L277" s="16">
        <v>7772</v>
      </c>
      <c r="M277" s="7">
        <v>598.29457364341079</v>
      </c>
      <c r="N277" s="27">
        <f t="shared" si="55"/>
        <v>12.990256543145895</v>
      </c>
      <c r="O277" s="18">
        <f t="shared" si="51"/>
        <v>0.52129586156013141</v>
      </c>
      <c r="P277" s="18">
        <f t="shared" si="56"/>
        <v>189</v>
      </c>
      <c r="T277" s="18"/>
      <c r="X277">
        <v>182</v>
      </c>
      <c r="Y277">
        <v>13.153</v>
      </c>
      <c r="Z277">
        <v>25.67</v>
      </c>
      <c r="AA277">
        <f t="shared" si="57"/>
        <v>3376.3751000000002</v>
      </c>
      <c r="AB277" s="28">
        <f t="shared" si="58"/>
        <v>270.11000800000005</v>
      </c>
    </row>
    <row r="278" spans="1:28" x14ac:dyDescent="0.25">
      <c r="A278" s="1">
        <v>43577</v>
      </c>
      <c r="B278" s="16">
        <v>6914</v>
      </c>
      <c r="C278" s="7">
        <v>591.484375</v>
      </c>
      <c r="D278" s="27">
        <f t="shared" si="52"/>
        <v>11.68923523973055</v>
      </c>
      <c r="E278" s="18">
        <f t="shared" si="53"/>
        <v>0.48611404063840258</v>
      </c>
      <c r="F278" s="18">
        <f t="shared" si="54"/>
        <v>189</v>
      </c>
      <c r="G278" s="16">
        <v>8039</v>
      </c>
      <c r="H278" s="7">
        <v>589.51048951048949</v>
      </c>
      <c r="I278" s="27">
        <f t="shared" si="59"/>
        <v>13.636737841043891</v>
      </c>
      <c r="J278" s="18">
        <f t="shared" si="50"/>
        <v>0.54141971982758619</v>
      </c>
      <c r="K278" s="18">
        <f t="shared" si="60"/>
        <v>185</v>
      </c>
      <c r="L278" s="16">
        <v>7948</v>
      </c>
      <c r="M278" s="7">
        <v>599.45736434108517</v>
      </c>
      <c r="N278" s="27">
        <f t="shared" si="55"/>
        <v>13.258657700762965</v>
      </c>
      <c r="O278" s="18">
        <f t="shared" si="51"/>
        <v>0.53310081159031453</v>
      </c>
      <c r="P278" s="18">
        <f t="shared" si="56"/>
        <v>190</v>
      </c>
      <c r="T278" s="18"/>
      <c r="X278">
        <v>183</v>
      </c>
      <c r="Y278">
        <v>12.782</v>
      </c>
      <c r="Z278">
        <v>26</v>
      </c>
      <c r="AA278">
        <f t="shared" si="57"/>
        <v>3323.3199999999997</v>
      </c>
      <c r="AB278" s="28">
        <f t="shared" si="58"/>
        <v>265.86559999999997</v>
      </c>
    </row>
    <row r="279" spans="1:28" x14ac:dyDescent="0.25">
      <c r="A279" s="1">
        <v>43578</v>
      </c>
      <c r="B279" s="16">
        <v>6571</v>
      </c>
      <c r="C279" s="7">
        <v>589.7478991596638</v>
      </c>
      <c r="D279" s="27">
        <f t="shared" si="52"/>
        <v>11.142049016813909</v>
      </c>
      <c r="E279" s="18">
        <f t="shared" si="53"/>
        <v>0.46199817197497012</v>
      </c>
      <c r="F279" s="18">
        <f t="shared" si="54"/>
        <v>190</v>
      </c>
      <c r="G279" s="16">
        <v>8130</v>
      </c>
      <c r="H279" s="7">
        <v>589.92805755395693</v>
      </c>
      <c r="I279" s="27">
        <f t="shared" si="59"/>
        <v>13.781341463414632</v>
      </c>
      <c r="J279" s="18">
        <f t="shared" si="50"/>
        <v>0.54754849137931039</v>
      </c>
      <c r="K279" s="18">
        <f t="shared" si="60"/>
        <v>186</v>
      </c>
      <c r="L279" s="16">
        <v>7484</v>
      </c>
      <c r="M279" s="7">
        <v>598.72</v>
      </c>
      <c r="N279" s="27">
        <f t="shared" si="55"/>
        <v>12.5</v>
      </c>
      <c r="O279" s="18">
        <f t="shared" si="51"/>
        <v>0.50197867060165002</v>
      </c>
      <c r="P279" s="18">
        <f t="shared" si="56"/>
        <v>191</v>
      </c>
      <c r="T279" s="18"/>
      <c r="X279">
        <v>184</v>
      </c>
      <c r="Y279">
        <v>13.192</v>
      </c>
      <c r="Z279">
        <v>25.63</v>
      </c>
      <c r="AA279">
        <f t="shared" si="57"/>
        <v>3381.1095999999998</v>
      </c>
      <c r="AB279" s="28">
        <f t="shared" si="58"/>
        <v>270.48876799999999</v>
      </c>
    </row>
    <row r="280" spans="1:28" x14ac:dyDescent="0.25">
      <c r="A280" s="1">
        <v>43579</v>
      </c>
      <c r="B280" s="16">
        <v>6761</v>
      </c>
      <c r="C280" s="7">
        <v>590.57851239669424</v>
      </c>
      <c r="D280" s="27">
        <f t="shared" si="52"/>
        <v>11.448096837391548</v>
      </c>
      <c r="E280" s="18">
        <f t="shared" si="53"/>
        <v>0.47535681642410182</v>
      </c>
      <c r="F280" s="18">
        <f t="shared" si="54"/>
        <v>191</v>
      </c>
      <c r="G280" s="16">
        <v>8069</v>
      </c>
      <c r="H280" s="7">
        <v>590.28169014084517</v>
      </c>
      <c r="I280" s="27">
        <f t="shared" si="59"/>
        <v>13.669744691004531</v>
      </c>
      <c r="J280" s="18">
        <f t="shared" si="50"/>
        <v>0.54344019396551724</v>
      </c>
      <c r="K280" s="18">
        <f t="shared" si="60"/>
        <v>187</v>
      </c>
      <c r="L280" s="16">
        <v>7945</v>
      </c>
      <c r="M280" s="7">
        <v>600.234375</v>
      </c>
      <c r="N280" s="27">
        <f t="shared" si="55"/>
        <v>13.236496160354028</v>
      </c>
      <c r="O280" s="18">
        <f t="shared" si="51"/>
        <v>0.53289959085116367</v>
      </c>
      <c r="P280" s="18">
        <f t="shared" si="56"/>
        <v>192</v>
      </c>
      <c r="T280" s="18"/>
      <c r="X280">
        <v>185</v>
      </c>
      <c r="Y280">
        <v>12.942</v>
      </c>
      <c r="Z280">
        <v>25.13</v>
      </c>
      <c r="AA280">
        <f t="shared" si="57"/>
        <v>3252.3245999999999</v>
      </c>
      <c r="AB280" s="28">
        <f t="shared" si="58"/>
        <v>260.185968</v>
      </c>
    </row>
    <row r="281" spans="1:28" x14ac:dyDescent="0.25">
      <c r="A281" s="1">
        <v>43580</v>
      </c>
      <c r="B281" s="16">
        <v>6311</v>
      </c>
      <c r="C281" s="7">
        <v>591.89189189189187</v>
      </c>
      <c r="D281" s="27">
        <f t="shared" si="52"/>
        <v>10.662420091324201</v>
      </c>
      <c r="E281" s="18">
        <f t="shared" si="53"/>
        <v>0.44371792167615831</v>
      </c>
      <c r="F281" s="18">
        <f t="shared" si="54"/>
        <v>192</v>
      </c>
      <c r="G281" s="16">
        <v>7831</v>
      </c>
      <c r="H281" s="7">
        <v>591.13475177304963</v>
      </c>
      <c r="I281" s="27">
        <f t="shared" si="59"/>
        <v>13.2474025194961</v>
      </c>
      <c r="J281" s="18">
        <f t="shared" si="50"/>
        <v>0.52741109913793105</v>
      </c>
      <c r="K281" s="18">
        <f t="shared" si="60"/>
        <v>188</v>
      </c>
      <c r="L281" s="16">
        <v>7836</v>
      </c>
      <c r="M281" s="7">
        <v>599.53488372093022</v>
      </c>
      <c r="N281" s="27">
        <f t="shared" si="55"/>
        <v>13.070131885182311</v>
      </c>
      <c r="O281" s="18">
        <f t="shared" si="51"/>
        <v>0.52558857066201625</v>
      </c>
      <c r="P281" s="18">
        <f t="shared" si="56"/>
        <v>193</v>
      </c>
      <c r="T281" s="18"/>
      <c r="X281">
        <v>186</v>
      </c>
      <c r="Y281">
        <v>12.955</v>
      </c>
      <c r="Z281">
        <v>23.23</v>
      </c>
      <c r="AA281">
        <f t="shared" si="57"/>
        <v>3009.4465</v>
      </c>
      <c r="AB281" s="28">
        <f t="shared" si="58"/>
        <v>240.75572</v>
      </c>
    </row>
    <row r="282" spans="1:28" x14ac:dyDescent="0.25">
      <c r="A282" s="1">
        <v>43581</v>
      </c>
      <c r="B282" s="16">
        <v>7016</v>
      </c>
      <c r="C282" s="7">
        <v>588.29059829059827</v>
      </c>
      <c r="D282" s="27">
        <f t="shared" si="52"/>
        <v>11.926078744733402</v>
      </c>
      <c r="E282" s="18">
        <f t="shared" si="53"/>
        <v>0.49328552344793641</v>
      </c>
      <c r="F282" s="18">
        <f t="shared" si="54"/>
        <v>193</v>
      </c>
      <c r="G282" s="16">
        <v>8094</v>
      </c>
      <c r="H282" s="7">
        <v>590.22058823529414</v>
      </c>
      <c r="I282" s="27">
        <f t="shared" si="59"/>
        <v>13.713516880528216</v>
      </c>
      <c r="J282" s="18">
        <f t="shared" si="50"/>
        <v>0.54512392241379315</v>
      </c>
      <c r="K282" s="18">
        <f t="shared" si="60"/>
        <v>189</v>
      </c>
      <c r="L282" s="16">
        <v>7915</v>
      </c>
      <c r="M282" s="7">
        <v>599.0151515151515</v>
      </c>
      <c r="N282" s="27">
        <f t="shared" si="55"/>
        <v>13.213355254837486</v>
      </c>
      <c r="O282" s="18">
        <f t="shared" si="51"/>
        <v>0.53088738345965525</v>
      </c>
      <c r="P282" s="18">
        <f t="shared" si="56"/>
        <v>194</v>
      </c>
      <c r="T282" s="18"/>
      <c r="X282">
        <v>187</v>
      </c>
      <c r="Y282">
        <v>12.868</v>
      </c>
      <c r="Z282">
        <v>21.5</v>
      </c>
      <c r="AA282">
        <f t="shared" si="57"/>
        <v>2766.6200000000003</v>
      </c>
      <c r="AB282" s="28">
        <f t="shared" si="58"/>
        <v>221.32960000000003</v>
      </c>
    </row>
    <row r="283" spans="1:28" x14ac:dyDescent="0.25">
      <c r="A283" s="1">
        <v>43582</v>
      </c>
      <c r="B283" s="16">
        <v>7284</v>
      </c>
      <c r="C283" s="7">
        <v>589.75806451612902</v>
      </c>
      <c r="D283" s="27">
        <f t="shared" si="52"/>
        <v>12.350827293860249</v>
      </c>
      <c r="E283" s="18">
        <f t="shared" si="53"/>
        <v>0.51212824298671167</v>
      </c>
      <c r="F283" s="18">
        <f t="shared" si="54"/>
        <v>194</v>
      </c>
      <c r="G283" s="16">
        <v>8256</v>
      </c>
      <c r="H283" s="7">
        <v>589.14285714285711</v>
      </c>
      <c r="I283" s="27">
        <f t="shared" si="59"/>
        <v>14.013579049466538</v>
      </c>
      <c r="J283" s="18">
        <f t="shared" si="50"/>
        <v>0.55603448275862066</v>
      </c>
      <c r="K283" s="18">
        <f t="shared" si="60"/>
        <v>190</v>
      </c>
      <c r="L283" s="16">
        <v>7424</v>
      </c>
      <c r="M283" s="7">
        <v>601.04</v>
      </c>
      <c r="N283" s="27">
        <f t="shared" si="55"/>
        <v>12.351923332889658</v>
      </c>
      <c r="O283" s="18">
        <f t="shared" si="51"/>
        <v>0.49795425581863306</v>
      </c>
      <c r="P283" s="18">
        <f t="shared" si="56"/>
        <v>195</v>
      </c>
      <c r="T283" s="18"/>
      <c r="X283">
        <v>188</v>
      </c>
      <c r="Y283">
        <v>12.771000000000001</v>
      </c>
      <c r="Z283">
        <v>22.83</v>
      </c>
      <c r="AA283">
        <f t="shared" si="57"/>
        <v>2915.6193000000003</v>
      </c>
      <c r="AB283" s="28">
        <f t="shared" si="58"/>
        <v>233.24954400000001</v>
      </c>
    </row>
    <row r="284" spans="1:28" x14ac:dyDescent="0.25">
      <c r="A284" s="1">
        <v>43583</v>
      </c>
      <c r="B284" s="16">
        <v>6594</v>
      </c>
      <c r="C284" s="7">
        <v>591.15044247787614</v>
      </c>
      <c r="D284" s="27">
        <f t="shared" si="52"/>
        <v>11.154520958083832</v>
      </c>
      <c r="E284" s="18">
        <f t="shared" si="53"/>
        <v>0.463615271039865</v>
      </c>
      <c r="F284" s="18">
        <f t="shared" si="54"/>
        <v>195</v>
      </c>
      <c r="G284" s="16">
        <v>7959</v>
      </c>
      <c r="H284" s="7">
        <v>589.93055555555554</v>
      </c>
      <c r="I284" s="27">
        <f t="shared" si="59"/>
        <v>13.491418481459682</v>
      </c>
      <c r="J284" s="18">
        <f t="shared" si="50"/>
        <v>0.53603178879310343</v>
      </c>
      <c r="K284" s="18">
        <f t="shared" si="60"/>
        <v>191</v>
      </c>
      <c r="L284" s="16">
        <v>7802</v>
      </c>
      <c r="M284" s="7">
        <v>602.13740458015263</v>
      </c>
      <c r="N284" s="27">
        <f t="shared" si="55"/>
        <v>12.957175456389454</v>
      </c>
      <c r="O284" s="18">
        <f t="shared" si="51"/>
        <v>0.52330806895163995</v>
      </c>
      <c r="P284" s="18">
        <f t="shared" si="56"/>
        <v>196</v>
      </c>
      <c r="T284" s="18"/>
      <c r="X284">
        <v>189</v>
      </c>
      <c r="Y284">
        <v>12.798</v>
      </c>
      <c r="Z284">
        <v>23.6</v>
      </c>
      <c r="AA284">
        <f t="shared" si="57"/>
        <v>3020.328</v>
      </c>
      <c r="AB284" s="28">
        <f t="shared" si="58"/>
        <v>241.62624</v>
      </c>
    </row>
    <row r="285" spans="1:28" x14ac:dyDescent="0.25">
      <c r="A285" s="1">
        <v>43584</v>
      </c>
      <c r="B285" s="16">
        <v>6527</v>
      </c>
      <c r="C285" s="7">
        <v>592.54385964912285</v>
      </c>
      <c r="D285" s="27">
        <f t="shared" si="52"/>
        <v>11.01521835677276</v>
      </c>
      <c r="E285" s="18">
        <f t="shared" si="53"/>
        <v>0.45890459115517118</v>
      </c>
      <c r="F285" s="18">
        <f t="shared" si="54"/>
        <v>196</v>
      </c>
      <c r="G285" s="16">
        <v>7783</v>
      </c>
      <c r="H285" s="7">
        <v>588.84057971014499</v>
      </c>
      <c r="I285" s="27">
        <f t="shared" si="59"/>
        <v>13.217499384691113</v>
      </c>
      <c r="J285" s="18">
        <f t="shared" si="50"/>
        <v>0.52417834051724133</v>
      </c>
      <c r="K285" s="18">
        <f t="shared" si="60"/>
        <v>192</v>
      </c>
      <c r="L285" s="16">
        <v>7582</v>
      </c>
      <c r="M285" s="7">
        <v>597.734375</v>
      </c>
      <c r="N285" s="27">
        <f t="shared" si="55"/>
        <v>12.684564109266763</v>
      </c>
      <c r="O285" s="18">
        <f t="shared" si="51"/>
        <v>0.50855188141391106</v>
      </c>
      <c r="P285" s="18">
        <f t="shared" si="56"/>
        <v>197</v>
      </c>
      <c r="T285" s="18"/>
      <c r="X285">
        <v>190</v>
      </c>
      <c r="Y285">
        <v>12.805</v>
      </c>
      <c r="Z285">
        <v>24.8</v>
      </c>
      <c r="AA285">
        <f t="shared" si="57"/>
        <v>3175.6400000000003</v>
      </c>
      <c r="AB285" s="28">
        <f t="shared" si="58"/>
        <v>254.05120000000002</v>
      </c>
    </row>
    <row r="286" spans="1:28" x14ac:dyDescent="0.25">
      <c r="A286" s="1">
        <v>43585</v>
      </c>
      <c r="B286" s="16">
        <v>6420</v>
      </c>
      <c r="C286" s="7">
        <v>587.98245614035091</v>
      </c>
      <c r="D286" s="27">
        <f t="shared" si="52"/>
        <v>10.91869312248247</v>
      </c>
      <c r="E286" s="18">
        <f t="shared" si="53"/>
        <v>0.45138156507066018</v>
      </c>
      <c r="F286" s="18">
        <f t="shared" si="54"/>
        <v>197</v>
      </c>
      <c r="G286" s="16">
        <v>7630</v>
      </c>
      <c r="H286" s="7">
        <v>588.35820895522386</v>
      </c>
      <c r="I286" s="27">
        <f t="shared" si="59"/>
        <v>12.968290208016237</v>
      </c>
      <c r="J286" s="18">
        <f t="shared" si="50"/>
        <v>0.51387392241379315</v>
      </c>
      <c r="K286" s="18">
        <f t="shared" si="60"/>
        <v>193</v>
      </c>
      <c r="L286" s="16">
        <v>7515</v>
      </c>
      <c r="M286" s="7">
        <v>601.81102362204717</v>
      </c>
      <c r="N286" s="27">
        <f t="shared" si="55"/>
        <v>12.48730864843648</v>
      </c>
      <c r="O286" s="18">
        <f t="shared" si="51"/>
        <v>0.50405795157287547</v>
      </c>
      <c r="P286" s="18">
        <f t="shared" si="56"/>
        <v>198</v>
      </c>
      <c r="T286" s="18"/>
      <c r="X286">
        <v>191</v>
      </c>
      <c r="Y286">
        <v>12.48</v>
      </c>
      <c r="Z286">
        <v>22.87</v>
      </c>
      <c r="AA286">
        <f t="shared" si="57"/>
        <v>2854.1760000000004</v>
      </c>
      <c r="AB286" s="28">
        <f t="shared" si="58"/>
        <v>228.33408000000003</v>
      </c>
    </row>
    <row r="287" spans="1:28" x14ac:dyDescent="0.25">
      <c r="A287" s="1">
        <v>43586</v>
      </c>
      <c r="B287" s="16">
        <v>6375</v>
      </c>
      <c r="C287" s="7">
        <v>589.57264957264954</v>
      </c>
      <c r="D287" s="27">
        <f t="shared" si="52"/>
        <v>10.812916787474631</v>
      </c>
      <c r="E287" s="18">
        <f t="shared" si="53"/>
        <v>0.44821767559586584</v>
      </c>
      <c r="F287" s="18">
        <f t="shared" si="54"/>
        <v>198</v>
      </c>
      <c r="G287" s="16">
        <v>7676</v>
      </c>
      <c r="H287" s="7">
        <v>589.38931297709928</v>
      </c>
      <c r="I287" s="27">
        <f t="shared" si="59"/>
        <v>13.023649786297112</v>
      </c>
      <c r="J287" s="18">
        <f t="shared" si="50"/>
        <v>0.51697198275862066</v>
      </c>
      <c r="K287" s="18">
        <f t="shared" si="60"/>
        <v>194</v>
      </c>
      <c r="L287" s="16">
        <v>8069</v>
      </c>
      <c r="M287" s="7">
        <v>602.16417910447751</v>
      </c>
      <c r="N287" s="27">
        <f t="shared" si="55"/>
        <v>13.400000000000002</v>
      </c>
      <c r="O287" s="18">
        <f t="shared" si="51"/>
        <v>0.54121671473606547</v>
      </c>
      <c r="P287" s="18">
        <f t="shared" si="56"/>
        <v>199</v>
      </c>
      <c r="T287" s="18"/>
      <c r="X287">
        <v>192</v>
      </c>
      <c r="Y287">
        <v>12.372</v>
      </c>
      <c r="Z287">
        <v>21.9</v>
      </c>
      <c r="AA287">
        <f t="shared" si="57"/>
        <v>2709.4679999999998</v>
      </c>
      <c r="AB287" s="28">
        <f t="shared" si="58"/>
        <v>216.75744</v>
      </c>
    </row>
    <row r="288" spans="1:28" x14ac:dyDescent="0.25">
      <c r="A288" s="1">
        <v>43587</v>
      </c>
      <c r="B288" s="16">
        <v>4736</v>
      </c>
      <c r="C288" s="7">
        <v>591.72413793103442</v>
      </c>
      <c r="D288" s="27">
        <f t="shared" si="52"/>
        <v>8.0037296037296048</v>
      </c>
      <c r="E288" s="18">
        <f t="shared" si="53"/>
        <v>0.33298179005835621</v>
      </c>
      <c r="F288" s="18">
        <f t="shared" si="54"/>
        <v>199</v>
      </c>
      <c r="G288" s="16">
        <v>7643</v>
      </c>
      <c r="H288" s="7">
        <v>589.32330827067665</v>
      </c>
      <c r="I288" s="27">
        <f t="shared" si="59"/>
        <v>12.969112018372035</v>
      </c>
      <c r="J288" s="18">
        <f t="shared" si="50"/>
        <v>0.51474946120689657</v>
      </c>
      <c r="K288" s="18">
        <f t="shared" si="60"/>
        <v>195</v>
      </c>
      <c r="L288" s="16">
        <v>7483</v>
      </c>
      <c r="M288" s="7">
        <v>602.25806451612902</v>
      </c>
      <c r="N288" s="27">
        <f t="shared" si="55"/>
        <v>12.424906266738082</v>
      </c>
      <c r="O288" s="18">
        <f t="shared" si="51"/>
        <v>0.50191159702193311</v>
      </c>
      <c r="P288" s="18">
        <f t="shared" si="56"/>
        <v>200</v>
      </c>
      <c r="T288" s="18"/>
      <c r="X288">
        <v>193</v>
      </c>
      <c r="Y288">
        <v>12.654999999999999</v>
      </c>
      <c r="Z288">
        <v>20.67</v>
      </c>
      <c r="AA288">
        <f t="shared" si="57"/>
        <v>2615.7884999999997</v>
      </c>
      <c r="AB288" s="28">
        <f t="shared" si="58"/>
        <v>209.26307999999995</v>
      </c>
    </row>
    <row r="289" spans="1:28" x14ac:dyDescent="0.25">
      <c r="A289" s="1">
        <v>43588</v>
      </c>
      <c r="B289" s="16">
        <v>5242</v>
      </c>
      <c r="C289" s="7">
        <v>592.39583333333337</v>
      </c>
      <c r="D289" s="27">
        <f t="shared" si="52"/>
        <v>8.8488130824687872</v>
      </c>
      <c r="E289" s="18">
        <f t="shared" si="53"/>
        <v>0.36855796948604375</v>
      </c>
      <c r="F289" s="18">
        <f t="shared" si="54"/>
        <v>200</v>
      </c>
      <c r="G289" s="16">
        <v>7497</v>
      </c>
      <c r="H289" s="7">
        <v>588.42105263157896</v>
      </c>
      <c r="I289" s="27">
        <f t="shared" si="59"/>
        <v>12.740876565295169</v>
      </c>
      <c r="J289" s="18">
        <f t="shared" si="50"/>
        <v>0.50491648706896552</v>
      </c>
      <c r="K289" s="18">
        <f t="shared" si="60"/>
        <v>196</v>
      </c>
      <c r="L289" s="16">
        <v>7285</v>
      </c>
      <c r="M289" s="7">
        <v>598.26771653543301</v>
      </c>
      <c r="N289" s="27">
        <f t="shared" si="55"/>
        <v>12.176822848117927</v>
      </c>
      <c r="O289" s="18">
        <f t="shared" si="51"/>
        <v>0.48863102823797705</v>
      </c>
      <c r="P289" s="18">
        <f t="shared" si="56"/>
        <v>201</v>
      </c>
      <c r="T289" s="18"/>
      <c r="X289">
        <v>194</v>
      </c>
      <c r="Y289">
        <v>12.863</v>
      </c>
      <c r="Z289">
        <v>19.13</v>
      </c>
      <c r="AA289">
        <f t="shared" si="57"/>
        <v>2460.6918999999998</v>
      </c>
      <c r="AB289" s="28">
        <f t="shared" si="58"/>
        <v>196.85535199999998</v>
      </c>
    </row>
    <row r="290" spans="1:28" x14ac:dyDescent="0.25">
      <c r="A290" s="1">
        <v>43589</v>
      </c>
      <c r="B290" s="16">
        <v>5134</v>
      </c>
      <c r="C290" s="7">
        <v>591.18279569892468</v>
      </c>
      <c r="D290" s="27">
        <f t="shared" si="52"/>
        <v>8.6842851946162245</v>
      </c>
      <c r="E290" s="18">
        <f t="shared" si="53"/>
        <v>0.36096463474653728</v>
      </c>
      <c r="F290" s="18">
        <f t="shared" si="54"/>
        <v>201</v>
      </c>
      <c r="G290" s="16">
        <v>7798</v>
      </c>
      <c r="H290" s="7">
        <v>591.81818181818187</v>
      </c>
      <c r="I290" s="27">
        <f t="shared" si="59"/>
        <v>13.176344086021505</v>
      </c>
      <c r="J290" s="18">
        <f t="shared" si="50"/>
        <v>0.52518857758620685</v>
      </c>
      <c r="K290" s="18">
        <f t="shared" si="60"/>
        <v>197</v>
      </c>
      <c r="L290" s="16">
        <v>7627</v>
      </c>
      <c r="M290" s="7">
        <v>600.76923076923072</v>
      </c>
      <c r="N290" s="27">
        <f t="shared" si="55"/>
        <v>12.695390524967991</v>
      </c>
      <c r="O290" s="18">
        <f t="shared" si="51"/>
        <v>0.51157019250117375</v>
      </c>
      <c r="P290" s="18">
        <f t="shared" si="56"/>
        <v>202</v>
      </c>
      <c r="T290" s="18"/>
      <c r="X290">
        <v>195</v>
      </c>
      <c r="Y290">
        <v>12.159000000000001</v>
      </c>
      <c r="Z290">
        <v>20.13</v>
      </c>
      <c r="AA290">
        <f t="shared" si="57"/>
        <v>2447.6067000000003</v>
      </c>
      <c r="AB290" s="28">
        <f t="shared" si="58"/>
        <v>195.80853600000003</v>
      </c>
    </row>
    <row r="291" spans="1:28" x14ac:dyDescent="0.25">
      <c r="A291" s="1">
        <v>43590</v>
      </c>
      <c r="B291" s="16">
        <v>4945</v>
      </c>
      <c r="C291" s="7">
        <v>587.30337078651689</v>
      </c>
      <c r="D291" s="27">
        <f t="shared" si="52"/>
        <v>8.4198392959632677</v>
      </c>
      <c r="E291" s="18">
        <f t="shared" si="53"/>
        <v>0.34767629895240104</v>
      </c>
      <c r="F291" s="18">
        <f t="shared" si="54"/>
        <v>202</v>
      </c>
      <c r="G291" s="16">
        <v>7987</v>
      </c>
      <c r="H291" s="7">
        <v>589.77443609022555</v>
      </c>
      <c r="I291" s="27">
        <f t="shared" si="59"/>
        <v>13.542465578786334</v>
      </c>
      <c r="J291" s="18">
        <f t="shared" si="50"/>
        <v>0.53791756465517238</v>
      </c>
      <c r="K291" s="18">
        <f t="shared" si="60"/>
        <v>198</v>
      </c>
      <c r="L291" s="16">
        <v>7495</v>
      </c>
      <c r="M291" s="7">
        <v>599.61832061068696</v>
      </c>
      <c r="N291" s="27">
        <f t="shared" si="55"/>
        <v>12.499618077657544</v>
      </c>
      <c r="O291" s="18">
        <f t="shared" si="51"/>
        <v>0.50271647997853641</v>
      </c>
      <c r="P291" s="18">
        <f t="shared" si="56"/>
        <v>203</v>
      </c>
      <c r="T291" s="18"/>
      <c r="X291">
        <v>196</v>
      </c>
      <c r="Y291">
        <v>12.238</v>
      </c>
      <c r="Z291">
        <v>19.77</v>
      </c>
      <c r="AA291">
        <f t="shared" si="57"/>
        <v>2419.4526000000001</v>
      </c>
      <c r="AB291" s="28">
        <f t="shared" si="58"/>
        <v>193.55620800000003</v>
      </c>
    </row>
    <row r="292" spans="1:28" x14ac:dyDescent="0.25">
      <c r="A292" s="1">
        <v>43591</v>
      </c>
      <c r="B292" s="16">
        <v>5508</v>
      </c>
      <c r="C292" s="7">
        <v>587.70000000000005</v>
      </c>
      <c r="D292" s="27">
        <f t="shared" si="52"/>
        <v>9.3721286370597241</v>
      </c>
      <c r="E292" s="18">
        <f t="shared" si="53"/>
        <v>0.38726007171482807</v>
      </c>
      <c r="F292" s="18">
        <f t="shared" si="54"/>
        <v>203</v>
      </c>
      <c r="G292" s="16">
        <v>7311</v>
      </c>
      <c r="H292" s="7">
        <v>588.04347826086962</v>
      </c>
      <c r="I292" s="27">
        <f t="shared" si="59"/>
        <v>12.43275415896488</v>
      </c>
      <c r="J292" s="18">
        <f t="shared" si="50"/>
        <v>0.49238954741379309</v>
      </c>
      <c r="K292" s="18">
        <f t="shared" si="60"/>
        <v>199</v>
      </c>
      <c r="L292" s="16">
        <v>9124</v>
      </c>
      <c r="M292" s="7">
        <v>599.61038961038957</v>
      </c>
      <c r="N292" s="27">
        <f t="shared" si="55"/>
        <v>15.216547541693741</v>
      </c>
      <c r="O292" s="18">
        <f t="shared" si="51"/>
        <v>0.61197934133744714</v>
      </c>
      <c r="P292" s="18">
        <f t="shared" si="56"/>
        <v>204</v>
      </c>
      <c r="T292" s="18"/>
      <c r="X292">
        <v>197</v>
      </c>
      <c r="Y292">
        <v>12.26</v>
      </c>
      <c r="Z292">
        <v>20.73</v>
      </c>
      <c r="AA292">
        <f t="shared" si="57"/>
        <v>2541.498</v>
      </c>
      <c r="AB292" s="28">
        <f t="shared" si="58"/>
        <v>203.31984</v>
      </c>
    </row>
    <row r="293" spans="1:28" x14ac:dyDescent="0.25">
      <c r="A293" s="1">
        <v>43592</v>
      </c>
      <c r="B293" s="16">
        <v>5361</v>
      </c>
      <c r="C293" s="7">
        <v>587.44897959183675</v>
      </c>
      <c r="D293" s="27">
        <f t="shared" si="52"/>
        <v>9.1258989056800424</v>
      </c>
      <c r="E293" s="18">
        <f t="shared" si="53"/>
        <v>0.37692469943049989</v>
      </c>
      <c r="F293" s="18">
        <f t="shared" si="54"/>
        <v>204</v>
      </c>
      <c r="G293" s="16">
        <v>7263</v>
      </c>
      <c r="H293" s="7">
        <v>591.61538461538464</v>
      </c>
      <c r="I293" s="27">
        <f t="shared" si="59"/>
        <v>12.276557014692496</v>
      </c>
      <c r="J293" s="18">
        <f t="shared" si="50"/>
        <v>0.48915678879310343</v>
      </c>
      <c r="K293" s="18">
        <f t="shared" si="60"/>
        <v>200</v>
      </c>
      <c r="L293" s="16">
        <v>8080</v>
      </c>
      <c r="M293" s="7">
        <v>598.65771812080538</v>
      </c>
      <c r="N293" s="27">
        <f t="shared" si="55"/>
        <v>13.496860986547086</v>
      </c>
      <c r="O293" s="18">
        <f t="shared" si="51"/>
        <v>0.54195452411295186</v>
      </c>
      <c r="P293" s="18">
        <f t="shared" si="56"/>
        <v>205</v>
      </c>
      <c r="T293" s="18"/>
      <c r="X293">
        <v>198</v>
      </c>
      <c r="Y293">
        <v>12.281000000000001</v>
      </c>
      <c r="Z293">
        <v>20.3</v>
      </c>
      <c r="AA293">
        <f t="shared" si="57"/>
        <v>2493.0430000000001</v>
      </c>
      <c r="AB293" s="28">
        <f t="shared" si="58"/>
        <v>199.44344000000001</v>
      </c>
    </row>
    <row r="294" spans="1:28" x14ac:dyDescent="0.25">
      <c r="A294" s="1">
        <v>43593</v>
      </c>
      <c r="B294" s="16">
        <v>5286</v>
      </c>
      <c r="C294" s="7">
        <v>587.5</v>
      </c>
      <c r="D294" s="27">
        <f t="shared" si="52"/>
        <v>8.997446808510638</v>
      </c>
      <c r="E294" s="18">
        <f t="shared" si="53"/>
        <v>0.37165155030584263</v>
      </c>
      <c r="F294" s="18">
        <f t="shared" si="54"/>
        <v>205</v>
      </c>
      <c r="G294" s="16">
        <v>7317</v>
      </c>
      <c r="H294" s="7">
        <v>589.38931297709928</v>
      </c>
      <c r="I294" s="27">
        <f t="shared" si="59"/>
        <v>12.414544748089625</v>
      </c>
      <c r="J294" s="18">
        <f t="shared" si="50"/>
        <v>0.49279364224137934</v>
      </c>
      <c r="K294" s="18">
        <f t="shared" si="60"/>
        <v>201</v>
      </c>
      <c r="L294" s="16">
        <v>5652</v>
      </c>
      <c r="M294" s="7">
        <v>601.47368421052636</v>
      </c>
      <c r="N294" s="27">
        <f t="shared" si="55"/>
        <v>9.3969198459922989</v>
      </c>
      <c r="O294" s="18">
        <f t="shared" si="51"/>
        <v>0.37909987256019856</v>
      </c>
      <c r="P294" s="18">
        <f t="shared" si="56"/>
        <v>206</v>
      </c>
      <c r="T294" s="18"/>
      <c r="X294">
        <v>199</v>
      </c>
      <c r="Y294">
        <v>11.279</v>
      </c>
      <c r="Z294">
        <v>20.7</v>
      </c>
      <c r="AA294">
        <f t="shared" si="57"/>
        <v>2334.7530000000002</v>
      </c>
      <c r="AB294" s="28">
        <f t="shared" si="58"/>
        <v>186.78024000000002</v>
      </c>
    </row>
    <row r="295" spans="1:28" x14ac:dyDescent="0.25">
      <c r="A295" s="1">
        <v>43594</v>
      </c>
      <c r="B295" s="16">
        <v>5449</v>
      </c>
      <c r="C295" s="7">
        <v>592.57731958762884</v>
      </c>
      <c r="D295" s="27">
        <f t="shared" si="52"/>
        <v>9.1954244954766882</v>
      </c>
      <c r="E295" s="18">
        <f t="shared" si="53"/>
        <v>0.3831118610700977</v>
      </c>
      <c r="F295" s="18">
        <f t="shared" si="54"/>
        <v>206</v>
      </c>
      <c r="G295" s="16">
        <v>7353</v>
      </c>
      <c r="H295" s="7">
        <v>589.23664122137404</v>
      </c>
      <c r="I295" s="27">
        <f t="shared" si="59"/>
        <v>12.478857364943645</v>
      </c>
      <c r="J295" s="18">
        <f t="shared" si="50"/>
        <v>0.49521821120689657</v>
      </c>
      <c r="K295" s="18">
        <f t="shared" si="60"/>
        <v>202</v>
      </c>
      <c r="L295" s="16">
        <v>6183</v>
      </c>
      <c r="M295" s="7">
        <v>602.0560747663551</v>
      </c>
      <c r="N295" s="27">
        <f t="shared" si="55"/>
        <v>10.26980751319466</v>
      </c>
      <c r="O295" s="18">
        <f t="shared" si="51"/>
        <v>0.4147159433898987</v>
      </c>
      <c r="P295" s="18">
        <f t="shared" si="56"/>
        <v>207</v>
      </c>
      <c r="T295" s="18"/>
      <c r="X295">
        <v>200</v>
      </c>
      <c r="Y295">
        <v>11.183</v>
      </c>
      <c r="Z295">
        <v>22.43</v>
      </c>
      <c r="AA295">
        <f t="shared" si="57"/>
        <v>2508.3469</v>
      </c>
      <c r="AB295" s="28">
        <f t="shared" si="58"/>
        <v>200.66775200000001</v>
      </c>
    </row>
    <row r="296" spans="1:28" x14ac:dyDescent="0.25">
      <c r="A296" s="1">
        <v>43595</v>
      </c>
      <c r="B296" s="16">
        <v>5595</v>
      </c>
      <c r="C296" s="7">
        <v>590</v>
      </c>
      <c r="D296" s="27">
        <f t="shared" si="52"/>
        <v>9.4830508474576263</v>
      </c>
      <c r="E296" s="18">
        <f t="shared" si="53"/>
        <v>0.39337692469943047</v>
      </c>
      <c r="F296" s="18">
        <f t="shared" si="54"/>
        <v>207</v>
      </c>
      <c r="G296" s="16">
        <v>7329</v>
      </c>
      <c r="H296" s="7">
        <v>591.07692307692309</v>
      </c>
      <c r="I296" s="27">
        <f t="shared" si="59"/>
        <v>12.399401353461739</v>
      </c>
      <c r="J296" s="18">
        <f t="shared" si="50"/>
        <v>0.49360183189655171</v>
      </c>
      <c r="K296" s="18">
        <f t="shared" si="60"/>
        <v>203</v>
      </c>
      <c r="L296" s="16">
        <v>8416</v>
      </c>
      <c r="M296" s="7">
        <v>599.41935483870964</v>
      </c>
      <c r="N296" s="27">
        <f t="shared" si="55"/>
        <v>14.040254009256271</v>
      </c>
      <c r="O296" s="18">
        <f t="shared" si="51"/>
        <v>0.56449124689784691</v>
      </c>
      <c r="P296" s="18">
        <f t="shared" si="56"/>
        <v>208</v>
      </c>
      <c r="T296" s="18"/>
      <c r="X296">
        <v>201</v>
      </c>
      <c r="Y296">
        <v>11.092000000000001</v>
      </c>
      <c r="Z296">
        <v>23.9</v>
      </c>
      <c r="AA296">
        <f t="shared" si="57"/>
        <v>2650.9879999999998</v>
      </c>
      <c r="AB296" s="28">
        <f t="shared" si="58"/>
        <v>212.07903999999999</v>
      </c>
    </row>
    <row r="297" spans="1:28" x14ac:dyDescent="0.25">
      <c r="A297" s="1">
        <v>43596</v>
      </c>
      <c r="B297" s="16">
        <v>5784</v>
      </c>
      <c r="C297" s="7">
        <v>588.11881188118809</v>
      </c>
      <c r="D297" s="27">
        <f t="shared" si="52"/>
        <v>9.8347474747474752</v>
      </c>
      <c r="E297" s="18">
        <f t="shared" si="53"/>
        <v>0.40666526049356677</v>
      </c>
      <c r="F297" s="18">
        <f t="shared" si="54"/>
        <v>208</v>
      </c>
      <c r="G297" s="16">
        <v>7710</v>
      </c>
      <c r="H297" s="7">
        <v>589.69230769230774</v>
      </c>
      <c r="I297" s="27">
        <f t="shared" si="59"/>
        <v>13.074615183929037</v>
      </c>
      <c r="J297" s="18">
        <f t="shared" si="50"/>
        <v>0.51926185344827591</v>
      </c>
      <c r="K297" s="18">
        <f t="shared" si="60"/>
        <v>204</v>
      </c>
      <c r="L297" s="16">
        <v>5554</v>
      </c>
      <c r="M297" s="7">
        <v>603.15217391304338</v>
      </c>
      <c r="N297" s="27">
        <f t="shared" si="55"/>
        <v>9.2082897819426943</v>
      </c>
      <c r="O297" s="18">
        <f t="shared" si="51"/>
        <v>0.37252666174793747</v>
      </c>
      <c r="P297" s="18">
        <f t="shared" si="56"/>
        <v>209</v>
      </c>
      <c r="T297" s="18"/>
      <c r="X297">
        <v>202</v>
      </c>
      <c r="Y297">
        <v>11.198</v>
      </c>
      <c r="Z297">
        <v>26.4</v>
      </c>
      <c r="AA297">
        <f t="shared" si="57"/>
        <v>2956.2719999999999</v>
      </c>
      <c r="AB297" s="28">
        <f t="shared" si="58"/>
        <v>236.50176000000002</v>
      </c>
    </row>
    <row r="298" spans="1:28" x14ac:dyDescent="0.25">
      <c r="A298" s="1">
        <v>43597</v>
      </c>
      <c r="B298" s="16">
        <v>5192</v>
      </c>
      <c r="C298" s="7">
        <v>587.84946236559142</v>
      </c>
      <c r="D298" s="27">
        <f t="shared" si="52"/>
        <v>8.8321931589537215</v>
      </c>
      <c r="E298" s="18">
        <f t="shared" si="53"/>
        <v>0.36504253673627224</v>
      </c>
      <c r="F298" s="18">
        <f t="shared" si="54"/>
        <v>209</v>
      </c>
      <c r="G298" s="16">
        <v>7695</v>
      </c>
      <c r="H298" s="7">
        <v>591.11111111111109</v>
      </c>
      <c r="I298" s="27">
        <f t="shared" si="59"/>
        <v>13.017857142857144</v>
      </c>
      <c r="J298" s="18">
        <f t="shared" si="50"/>
        <v>0.51825161637931039</v>
      </c>
      <c r="K298" s="18">
        <f t="shared" si="60"/>
        <v>205</v>
      </c>
      <c r="L298" s="16">
        <v>7798</v>
      </c>
      <c r="M298" s="7">
        <v>599.50354609929082</v>
      </c>
      <c r="N298" s="27">
        <f t="shared" si="55"/>
        <v>13.007429315036081</v>
      </c>
      <c r="O298" s="18">
        <f t="shared" si="51"/>
        <v>0.52303977463277218</v>
      </c>
      <c r="P298" s="18">
        <f t="shared" si="56"/>
        <v>210</v>
      </c>
      <c r="T298" s="18"/>
      <c r="X298">
        <v>203</v>
      </c>
      <c r="Y298">
        <v>11.423999999999999</v>
      </c>
      <c r="Z298">
        <v>24.23</v>
      </c>
      <c r="AA298">
        <f t="shared" si="57"/>
        <v>2768.0351999999998</v>
      </c>
      <c r="AB298" s="28">
        <f t="shared" si="58"/>
        <v>221.44281599999999</v>
      </c>
    </row>
    <row r="299" spans="1:28" x14ac:dyDescent="0.25">
      <c r="A299" s="1">
        <v>43598</v>
      </c>
      <c r="B299" s="16">
        <v>5556</v>
      </c>
      <c r="C299" s="7">
        <v>589.6875</v>
      </c>
      <c r="D299" s="27">
        <f t="shared" si="52"/>
        <v>9.4219395866454683</v>
      </c>
      <c r="E299" s="18">
        <f t="shared" si="53"/>
        <v>0.39063488715460876</v>
      </c>
      <c r="F299" s="18">
        <f t="shared" si="54"/>
        <v>210</v>
      </c>
      <c r="G299" s="16">
        <v>7613</v>
      </c>
      <c r="H299" s="7">
        <v>591.41791044776119</v>
      </c>
      <c r="I299" s="27">
        <f t="shared" si="59"/>
        <v>12.872454258675079</v>
      </c>
      <c r="J299" s="18">
        <f t="shared" si="50"/>
        <v>0.51272898706896552</v>
      </c>
      <c r="K299" s="18">
        <f t="shared" si="60"/>
        <v>206</v>
      </c>
      <c r="L299" s="16">
        <v>5408</v>
      </c>
      <c r="M299" s="7">
        <v>597.74193548387086</v>
      </c>
      <c r="N299" s="27">
        <f t="shared" si="55"/>
        <v>9.0473826227738812</v>
      </c>
      <c r="O299" s="18">
        <f t="shared" si="51"/>
        <v>0.36273391910926284</v>
      </c>
      <c r="P299" s="18">
        <f t="shared" si="56"/>
        <v>211</v>
      </c>
      <c r="T299" s="18"/>
      <c r="X299">
        <v>204</v>
      </c>
      <c r="Y299">
        <v>12.472</v>
      </c>
      <c r="Z299">
        <v>22.83</v>
      </c>
      <c r="AA299">
        <f t="shared" si="57"/>
        <v>2847.3575999999998</v>
      </c>
      <c r="AB299" s="28">
        <f t="shared" si="58"/>
        <v>227.78860799999998</v>
      </c>
    </row>
    <row r="300" spans="1:28" x14ac:dyDescent="0.25">
      <c r="A300" s="1">
        <v>43599</v>
      </c>
      <c r="B300" s="16">
        <v>4835</v>
      </c>
      <c r="C300" s="7">
        <v>593.25842696629218</v>
      </c>
      <c r="D300" s="27">
        <f t="shared" si="52"/>
        <v>8.1499053030303017</v>
      </c>
      <c r="E300" s="18">
        <f t="shared" si="53"/>
        <v>0.33994234690290376</v>
      </c>
      <c r="F300" s="18">
        <f t="shared" si="54"/>
        <v>211</v>
      </c>
      <c r="G300" s="16">
        <v>7501</v>
      </c>
      <c r="H300" s="7">
        <v>588.14814814814815</v>
      </c>
      <c r="I300" s="27">
        <f t="shared" si="59"/>
        <v>12.753589420654912</v>
      </c>
      <c r="J300" s="18">
        <f t="shared" si="50"/>
        <v>0.50518588362068961</v>
      </c>
      <c r="K300" s="18">
        <f t="shared" si="60"/>
        <v>207</v>
      </c>
      <c r="L300" s="16">
        <v>7584</v>
      </c>
      <c r="M300" s="7">
        <v>601.33802816901414</v>
      </c>
      <c r="N300" s="27">
        <f t="shared" si="55"/>
        <v>12.611874926806417</v>
      </c>
      <c r="O300" s="18">
        <f t="shared" si="51"/>
        <v>0.50868602857334499</v>
      </c>
      <c r="P300" s="18">
        <f t="shared" si="56"/>
        <v>212</v>
      </c>
      <c r="T300" s="18"/>
      <c r="X300">
        <v>205</v>
      </c>
      <c r="Y300">
        <v>11.837</v>
      </c>
      <c r="Z300">
        <v>22.67</v>
      </c>
      <c r="AA300">
        <f t="shared" si="57"/>
        <v>2683.4479000000001</v>
      </c>
      <c r="AB300" s="28">
        <f t="shared" si="58"/>
        <v>214.67583199999999</v>
      </c>
    </row>
    <row r="301" spans="1:28" x14ac:dyDescent="0.25">
      <c r="A301" s="1">
        <v>43600</v>
      </c>
      <c r="B301" s="16">
        <f>10713/2</f>
        <v>5356.5</v>
      </c>
      <c r="C301" s="7">
        <v>590.31578947368416</v>
      </c>
      <c r="D301" s="27">
        <f t="shared" si="52"/>
        <v>9.0739568473609129</v>
      </c>
      <c r="E301" s="18">
        <f t="shared" si="53"/>
        <v>0.37660831048302046</v>
      </c>
      <c r="F301" s="18">
        <f t="shared" si="54"/>
        <v>212</v>
      </c>
      <c r="G301" s="16">
        <v>7565</v>
      </c>
      <c r="H301" s="7">
        <v>589.31818181818176</v>
      </c>
      <c r="I301" s="27">
        <f t="shared" si="59"/>
        <v>12.836868492094101</v>
      </c>
      <c r="J301" s="18">
        <f t="shared" si="50"/>
        <v>0.50949622844827591</v>
      </c>
      <c r="K301" s="18">
        <f t="shared" si="60"/>
        <v>208</v>
      </c>
      <c r="L301" s="16">
        <v>4883</v>
      </c>
      <c r="M301" s="7">
        <v>598.91566265060248</v>
      </c>
      <c r="N301" s="27">
        <f t="shared" si="55"/>
        <v>8.1530677932005631</v>
      </c>
      <c r="O301" s="18">
        <f t="shared" si="51"/>
        <v>0.3275202897578644</v>
      </c>
      <c r="P301" s="18">
        <f t="shared" si="56"/>
        <v>213</v>
      </c>
      <c r="T301" s="18"/>
      <c r="X301">
        <v>206</v>
      </c>
      <c r="Y301">
        <v>10.488</v>
      </c>
      <c r="Z301">
        <v>23.93</v>
      </c>
      <c r="AA301">
        <f t="shared" si="57"/>
        <v>2509.7783999999997</v>
      </c>
      <c r="AB301" s="28">
        <f t="shared" si="58"/>
        <v>200.78227199999998</v>
      </c>
    </row>
    <row r="302" spans="1:28" x14ac:dyDescent="0.25">
      <c r="A302" s="1">
        <v>43601</v>
      </c>
      <c r="B302" s="16">
        <f>10713/2</f>
        <v>5356.5</v>
      </c>
      <c r="C302" s="7">
        <v>590.31578947368416</v>
      </c>
      <c r="D302" s="27">
        <f t="shared" si="52"/>
        <v>9.0739568473609129</v>
      </c>
      <c r="E302" s="18">
        <f t="shared" si="53"/>
        <v>0.37660831048302046</v>
      </c>
      <c r="F302" s="18">
        <f t="shared" si="54"/>
        <v>213</v>
      </c>
      <c r="G302" s="16">
        <v>7097</v>
      </c>
      <c r="H302" s="7">
        <v>591.29770992366412</v>
      </c>
      <c r="I302" s="27">
        <f t="shared" si="59"/>
        <v>12.002414149238316</v>
      </c>
      <c r="J302" s="18">
        <f t="shared" si="50"/>
        <v>0.47797683189655171</v>
      </c>
      <c r="K302" s="18">
        <f t="shared" si="60"/>
        <v>209</v>
      </c>
      <c r="L302" s="16">
        <v>6026</v>
      </c>
      <c r="M302" s="7">
        <v>599.61538461538464</v>
      </c>
      <c r="N302" s="27">
        <f t="shared" si="55"/>
        <v>10.049775497113535</v>
      </c>
      <c r="O302" s="18">
        <f t="shared" si="51"/>
        <v>0.40418539137433762</v>
      </c>
      <c r="P302" s="18">
        <f t="shared" si="56"/>
        <v>214</v>
      </c>
      <c r="T302" s="18"/>
      <c r="X302">
        <v>207</v>
      </c>
      <c r="Y302">
        <v>10.835000000000001</v>
      </c>
      <c r="Z302">
        <v>24.63</v>
      </c>
      <c r="AA302">
        <f t="shared" si="57"/>
        <v>2668.6605000000004</v>
      </c>
      <c r="AB302" s="28">
        <f t="shared" si="58"/>
        <v>213.49284000000003</v>
      </c>
    </row>
    <row r="303" spans="1:28" x14ac:dyDescent="0.25">
      <c r="A303" s="1">
        <v>43602</v>
      </c>
      <c r="B303" s="16">
        <f>11329/2</f>
        <v>5664.5</v>
      </c>
      <c r="C303" s="7">
        <v>589.75490196078431</v>
      </c>
      <c r="D303" s="27">
        <f t="shared" si="52"/>
        <v>9.6048375031169488</v>
      </c>
      <c r="E303" s="18">
        <f t="shared" si="53"/>
        <v>0.3982633762216129</v>
      </c>
      <c r="F303" s="18">
        <f t="shared" si="54"/>
        <v>214</v>
      </c>
      <c r="G303" s="16">
        <v>7229</v>
      </c>
      <c r="H303" s="7">
        <v>590.08064516129036</v>
      </c>
      <c r="I303" s="27">
        <f t="shared" si="59"/>
        <v>12.250867842011752</v>
      </c>
      <c r="J303" s="18">
        <f t="shared" si="50"/>
        <v>0.48686691810344829</v>
      </c>
      <c r="K303" s="18">
        <f t="shared" si="60"/>
        <v>210</v>
      </c>
      <c r="L303" s="16">
        <v>4410</v>
      </c>
      <c r="M303" s="7">
        <v>598.79518072289159</v>
      </c>
      <c r="N303" s="27">
        <f t="shared" si="55"/>
        <v>7.3647887323943664</v>
      </c>
      <c r="O303" s="18">
        <f t="shared" si="51"/>
        <v>0.29579448655174728</v>
      </c>
      <c r="P303" s="18">
        <f t="shared" si="56"/>
        <v>215</v>
      </c>
      <c r="T303" s="18"/>
      <c r="X303">
        <v>208</v>
      </c>
      <c r="Y303">
        <v>12.237</v>
      </c>
      <c r="Z303">
        <v>22.73</v>
      </c>
      <c r="AA303">
        <f t="shared" si="57"/>
        <v>2781.4701000000005</v>
      </c>
      <c r="AB303" s="28">
        <f t="shared" si="58"/>
        <v>222.51760800000002</v>
      </c>
    </row>
    <row r="304" spans="1:28" x14ac:dyDescent="0.25">
      <c r="A304" s="1">
        <v>43603</v>
      </c>
      <c r="B304" s="16">
        <f>11329/2</f>
        <v>5664.5</v>
      </c>
      <c r="C304" s="7">
        <v>589.75490196078431</v>
      </c>
      <c r="D304" s="27">
        <f t="shared" si="52"/>
        <v>9.6048375031169488</v>
      </c>
      <c r="E304" s="18">
        <f t="shared" si="53"/>
        <v>0.3982633762216129</v>
      </c>
      <c r="F304" s="18">
        <f t="shared" si="54"/>
        <v>215</v>
      </c>
      <c r="G304" s="16">
        <v>6135</v>
      </c>
      <c r="H304" s="7">
        <v>589.20634920634916</v>
      </c>
      <c r="I304" s="27">
        <f t="shared" si="59"/>
        <v>10.412311422413794</v>
      </c>
      <c r="J304" s="18">
        <f t="shared" si="50"/>
        <v>0.41318696120689657</v>
      </c>
      <c r="K304" s="18">
        <f t="shared" si="60"/>
        <v>211</v>
      </c>
      <c r="L304" s="16">
        <v>4004</v>
      </c>
      <c r="M304" s="7">
        <v>596.53846153846155</v>
      </c>
      <c r="N304" s="27">
        <f t="shared" si="55"/>
        <v>6.712056737588652</v>
      </c>
      <c r="O304" s="18">
        <f t="shared" si="51"/>
        <v>0.2685626131866658</v>
      </c>
      <c r="P304" s="18">
        <f t="shared" si="56"/>
        <v>216</v>
      </c>
      <c r="T304" s="18"/>
      <c r="X304">
        <v>209</v>
      </c>
      <c r="Y304">
        <v>10.013999999999999</v>
      </c>
      <c r="Z304">
        <v>21.77</v>
      </c>
      <c r="AA304">
        <f t="shared" si="57"/>
        <v>2180.0477999999998</v>
      </c>
      <c r="AB304" s="28">
        <f t="shared" si="58"/>
        <v>174.40382399999999</v>
      </c>
    </row>
    <row r="305" spans="1:28" x14ac:dyDescent="0.25">
      <c r="A305" s="1">
        <v>43604</v>
      </c>
      <c r="B305" s="16">
        <f>9901/2</f>
        <v>4950.5</v>
      </c>
      <c r="C305" s="7">
        <v>592.96703296703299</v>
      </c>
      <c r="D305" s="27">
        <f t="shared" si="52"/>
        <v>8.3486934766493697</v>
      </c>
      <c r="E305" s="18">
        <f t="shared" si="53"/>
        <v>0.34806299655487588</v>
      </c>
      <c r="F305" s="18">
        <f t="shared" si="54"/>
        <v>216</v>
      </c>
      <c r="G305" s="16">
        <v>5639</v>
      </c>
      <c r="H305" s="7">
        <v>591.85185185185185</v>
      </c>
      <c r="I305" s="27">
        <f t="shared" si="59"/>
        <v>9.5277221526908633</v>
      </c>
      <c r="J305" s="18">
        <f t="shared" si="50"/>
        <v>0.37978178879310343</v>
      </c>
      <c r="K305" s="18">
        <f t="shared" si="60"/>
        <v>212</v>
      </c>
      <c r="L305" s="16">
        <v>3871</v>
      </c>
      <c r="M305" s="7">
        <v>602.78481012658222</v>
      </c>
      <c r="N305" s="27">
        <f t="shared" si="55"/>
        <v>6.4218605627887451</v>
      </c>
      <c r="O305" s="18">
        <f t="shared" si="51"/>
        <v>0.25964182708431149</v>
      </c>
      <c r="P305" s="18">
        <f t="shared" si="56"/>
        <v>217</v>
      </c>
      <c r="T305" s="18"/>
      <c r="X305">
        <v>210</v>
      </c>
      <c r="Y305">
        <v>11.56</v>
      </c>
      <c r="Z305">
        <v>21.4</v>
      </c>
      <c r="AA305">
        <f t="shared" si="57"/>
        <v>2473.8399999999997</v>
      </c>
      <c r="AB305" s="28">
        <f t="shared" si="58"/>
        <v>197.90719999999999</v>
      </c>
    </row>
    <row r="306" spans="1:28" x14ac:dyDescent="0.25">
      <c r="A306" s="1">
        <v>43605</v>
      </c>
      <c r="B306" s="16">
        <f>9901/2</f>
        <v>4950.5</v>
      </c>
      <c r="C306" s="7">
        <v>592.96703296703299</v>
      </c>
      <c r="D306" s="27">
        <f t="shared" si="52"/>
        <v>8.3486934766493697</v>
      </c>
      <c r="E306" s="18">
        <f t="shared" si="53"/>
        <v>0.34806299655487588</v>
      </c>
      <c r="F306" s="18">
        <f t="shared" si="54"/>
        <v>217</v>
      </c>
      <c r="G306" s="16">
        <v>5730</v>
      </c>
      <c r="H306" s="7">
        <v>591.7757009345795</v>
      </c>
      <c r="I306" s="27">
        <f t="shared" si="59"/>
        <v>9.6827226784586227</v>
      </c>
      <c r="J306" s="18">
        <f t="shared" si="50"/>
        <v>0.38591056034482757</v>
      </c>
      <c r="K306" s="18">
        <f t="shared" si="60"/>
        <v>213</v>
      </c>
      <c r="L306" s="16">
        <v>3474</v>
      </c>
      <c r="M306" s="7">
        <v>603.19444444444446</v>
      </c>
      <c r="N306" s="27">
        <f t="shared" si="55"/>
        <v>5.7593368639189499</v>
      </c>
      <c r="O306" s="18">
        <f t="shared" si="51"/>
        <v>0.23301361593668254</v>
      </c>
      <c r="P306" s="18">
        <f t="shared" si="56"/>
        <v>218</v>
      </c>
      <c r="T306" s="18"/>
      <c r="X306">
        <v>211</v>
      </c>
      <c r="Y306">
        <v>9.2029999999999994</v>
      </c>
      <c r="Z306">
        <v>25.4</v>
      </c>
      <c r="AA306">
        <f t="shared" si="57"/>
        <v>2337.5619999999999</v>
      </c>
      <c r="AB306" s="28">
        <f t="shared" si="58"/>
        <v>187.00495999999998</v>
      </c>
    </row>
    <row r="307" spans="1:28" x14ac:dyDescent="0.25">
      <c r="A307" s="1">
        <v>43606</v>
      </c>
      <c r="B307" s="16">
        <f>7753/2</f>
        <v>3876.5</v>
      </c>
      <c r="C307" s="7">
        <v>586.52173913043487</v>
      </c>
      <c r="D307" s="27">
        <f t="shared" si="52"/>
        <v>6.6093031875463293</v>
      </c>
      <c r="E307" s="18">
        <f t="shared" si="53"/>
        <v>0.27255150108978415</v>
      </c>
      <c r="F307" s="18">
        <f t="shared" si="54"/>
        <v>218</v>
      </c>
      <c r="G307" s="16">
        <v>4814</v>
      </c>
      <c r="H307" s="7">
        <v>589.44444444444446</v>
      </c>
      <c r="I307" s="27">
        <f t="shared" si="59"/>
        <v>8.1670122525918938</v>
      </c>
      <c r="J307" s="18">
        <f t="shared" si="50"/>
        <v>0.32421875</v>
      </c>
      <c r="K307" s="18">
        <f t="shared" si="60"/>
        <v>214</v>
      </c>
      <c r="L307" s="16">
        <v>3102</v>
      </c>
      <c r="M307" s="7">
        <v>600.32258064516122</v>
      </c>
      <c r="N307" s="27">
        <f t="shared" si="55"/>
        <v>5.1672219236969381</v>
      </c>
      <c r="O307" s="18">
        <f t="shared" si="51"/>
        <v>0.20806224428197734</v>
      </c>
      <c r="P307" s="18">
        <f t="shared" si="56"/>
        <v>219</v>
      </c>
      <c r="T307" s="18"/>
      <c r="X307">
        <v>212</v>
      </c>
      <c r="Y307">
        <v>10.404999999999999</v>
      </c>
      <c r="Z307">
        <v>25.07</v>
      </c>
      <c r="AA307">
        <f t="shared" si="57"/>
        <v>2608.5334999999995</v>
      </c>
      <c r="AB307" s="28">
        <f t="shared" si="58"/>
        <v>208.68267999999998</v>
      </c>
    </row>
    <row r="308" spans="1:28" x14ac:dyDescent="0.25">
      <c r="A308" s="1">
        <v>43607</v>
      </c>
      <c r="B308" s="16">
        <f>7753/2</f>
        <v>3876.5</v>
      </c>
      <c r="C308" s="7">
        <v>586.52173913043487</v>
      </c>
      <c r="D308" s="27">
        <f t="shared" si="52"/>
        <v>6.6093031875463293</v>
      </c>
      <c r="E308" s="18">
        <f t="shared" si="53"/>
        <v>0.27255150108978415</v>
      </c>
      <c r="F308" s="18">
        <f t="shared" si="54"/>
        <v>219</v>
      </c>
      <c r="G308" s="16">
        <v>4736</v>
      </c>
      <c r="H308" s="7">
        <v>587.60869565217388</v>
      </c>
      <c r="I308" s="27">
        <f t="shared" si="59"/>
        <v>8.0597854236034046</v>
      </c>
      <c r="J308" s="18">
        <f t="shared" si="50"/>
        <v>0.31896551724137934</v>
      </c>
      <c r="K308" s="18">
        <f t="shared" si="60"/>
        <v>215</v>
      </c>
      <c r="L308" s="16">
        <f>4082/2</f>
        <v>2041</v>
      </c>
      <c r="M308" s="7">
        <v>605.92105263157896</v>
      </c>
      <c r="N308" s="27">
        <f t="shared" si="55"/>
        <v>3.3684256243213899</v>
      </c>
      <c r="O308" s="18">
        <f t="shared" si="51"/>
        <v>0.13689717620229391</v>
      </c>
      <c r="P308" s="18">
        <f t="shared" si="56"/>
        <v>220</v>
      </c>
      <c r="T308" s="18"/>
      <c r="X308">
        <v>213</v>
      </c>
      <c r="Y308">
        <v>8.9700000000000006</v>
      </c>
      <c r="Z308">
        <v>28.8</v>
      </c>
      <c r="AA308">
        <f t="shared" si="57"/>
        <v>2583.36</v>
      </c>
      <c r="AB308" s="28">
        <f t="shared" si="58"/>
        <v>206.6688</v>
      </c>
    </row>
    <row r="309" spans="1:28" x14ac:dyDescent="0.25">
      <c r="A309" s="1">
        <v>43608</v>
      </c>
      <c r="B309" s="16">
        <f>2841/2</f>
        <v>1420.5</v>
      </c>
      <c r="C309" s="7">
        <v>582.88461538461536</v>
      </c>
      <c r="D309" s="27">
        <f t="shared" si="52"/>
        <v>2.4370174859782252</v>
      </c>
      <c r="E309" s="18">
        <f t="shared" si="53"/>
        <v>9.987344442100822E-2</v>
      </c>
      <c r="F309" s="18">
        <f t="shared" si="54"/>
        <v>220</v>
      </c>
      <c r="G309" s="16">
        <v>3290</v>
      </c>
      <c r="H309" s="7">
        <v>588.51063829787245</v>
      </c>
      <c r="I309" s="27">
        <f t="shared" si="59"/>
        <v>5.5903832248734622</v>
      </c>
      <c r="J309" s="18">
        <f t="shared" si="50"/>
        <v>0.22157866379310345</v>
      </c>
      <c r="K309" s="18">
        <f t="shared" si="60"/>
        <v>216</v>
      </c>
      <c r="L309" s="16">
        <f>4082/2</f>
        <v>2041</v>
      </c>
      <c r="M309" s="7">
        <v>605.92105263157896</v>
      </c>
      <c r="N309" s="27">
        <f t="shared" si="55"/>
        <v>3.3684256243213899</v>
      </c>
      <c r="O309" s="18">
        <f t="shared" si="51"/>
        <v>0.13689717620229391</v>
      </c>
      <c r="P309" s="18">
        <f t="shared" si="56"/>
        <v>221</v>
      </c>
      <c r="T309" s="18"/>
      <c r="X309">
        <v>214</v>
      </c>
      <c r="Y309">
        <v>9.2739999999999991</v>
      </c>
      <c r="Z309">
        <v>29.66</v>
      </c>
      <c r="AA309">
        <f t="shared" si="57"/>
        <v>2750.6683999999996</v>
      </c>
      <c r="AB309" s="28">
        <f t="shared" si="58"/>
        <v>220.05347199999994</v>
      </c>
    </row>
    <row r="310" spans="1:28" x14ac:dyDescent="0.25">
      <c r="A310" s="1">
        <v>43609</v>
      </c>
      <c r="B310" s="16">
        <f>2841/2</f>
        <v>1420.5</v>
      </c>
      <c r="C310" s="7">
        <v>582.88461538461536</v>
      </c>
      <c r="D310" s="27">
        <f t="shared" si="52"/>
        <v>2.4370174859782252</v>
      </c>
      <c r="E310" s="18">
        <f t="shared" si="53"/>
        <v>9.987344442100822E-2</v>
      </c>
      <c r="F310" s="18">
        <f t="shared" si="54"/>
        <v>221</v>
      </c>
      <c r="H310" s="7">
        <v>589.24242424242414</v>
      </c>
      <c r="I310" s="27">
        <f t="shared" si="59"/>
        <v>0</v>
      </c>
      <c r="L310" s="16">
        <f>3569/2</f>
        <v>1784.5</v>
      </c>
      <c r="M310" s="7">
        <v>598.14285714285711</v>
      </c>
      <c r="N310" s="27">
        <f t="shared" si="55"/>
        <v>2.9834010031048486</v>
      </c>
      <c r="O310" s="18">
        <f t="shared" si="51"/>
        <v>0.11969280300489638</v>
      </c>
      <c r="P310" s="18">
        <f t="shared" si="56"/>
        <v>222</v>
      </c>
      <c r="T310" s="18"/>
      <c r="X310">
        <v>215</v>
      </c>
      <c r="Y310">
        <v>8.343</v>
      </c>
      <c r="Z310">
        <v>28.26</v>
      </c>
      <c r="AA310">
        <f t="shared" si="57"/>
        <v>2357.7318000000005</v>
      </c>
      <c r="AB310" s="28">
        <f t="shared" si="58"/>
        <v>188.61854400000004</v>
      </c>
    </row>
    <row r="311" spans="1:28" x14ac:dyDescent="0.25">
      <c r="A311" s="1">
        <v>43610</v>
      </c>
      <c r="L311" s="16">
        <f>3569/2</f>
        <v>1784.5</v>
      </c>
      <c r="M311" s="7">
        <v>598.14285714285711</v>
      </c>
      <c r="N311" s="27">
        <f t="shared" si="55"/>
        <v>2.9834010031048486</v>
      </c>
      <c r="O311" s="18">
        <f t="shared" si="51"/>
        <v>0.11969280300489638</v>
      </c>
      <c r="P311" s="18">
        <f t="shared" si="56"/>
        <v>223</v>
      </c>
      <c r="T311" s="18"/>
      <c r="X311">
        <v>216</v>
      </c>
      <c r="Y311">
        <v>6.8840000000000003</v>
      </c>
      <c r="Z311">
        <v>28.26</v>
      </c>
      <c r="AA311">
        <f t="shared" si="57"/>
        <v>1945.4184</v>
      </c>
      <c r="AB311" s="28">
        <f t="shared" si="58"/>
        <v>155.63347200000001</v>
      </c>
    </row>
    <row r="312" spans="1:28" x14ac:dyDescent="0.25">
      <c r="A312" s="1">
        <v>43611</v>
      </c>
      <c r="L312" s="16">
        <v>1897</v>
      </c>
      <c r="M312" s="7">
        <v>597.1052631578948</v>
      </c>
      <c r="N312" s="27">
        <f t="shared" si="55"/>
        <v>3.1769942706037897</v>
      </c>
      <c r="O312" s="18">
        <f t="shared" si="51"/>
        <v>0.12723858072305319</v>
      </c>
      <c r="P312" s="18">
        <f t="shared" si="56"/>
        <v>224</v>
      </c>
      <c r="T312" s="18"/>
      <c r="X312">
        <v>217</v>
      </c>
      <c r="Y312">
        <v>7.7240000000000002</v>
      </c>
      <c r="Z312">
        <v>28.16</v>
      </c>
      <c r="AA312">
        <f t="shared" si="57"/>
        <v>2175.0784000000003</v>
      </c>
      <c r="AB312" s="28">
        <f t="shared" si="58"/>
        <v>174.00627200000002</v>
      </c>
    </row>
    <row r="313" spans="1:28" x14ac:dyDescent="0.25">
      <c r="A313" s="1">
        <v>43612</v>
      </c>
      <c r="L313" s="16">
        <f>3737/2</f>
        <v>1868.5</v>
      </c>
      <c r="M313" s="7">
        <v>601.1111111111112</v>
      </c>
      <c r="N313" s="27">
        <f t="shared" si="55"/>
        <v>3.1084103512014782</v>
      </c>
      <c r="O313" s="18">
        <f t="shared" si="51"/>
        <v>0.12532698370112014</v>
      </c>
      <c r="P313" s="18">
        <f t="shared" si="56"/>
        <v>225</v>
      </c>
      <c r="T313" s="18"/>
      <c r="X313">
        <v>218</v>
      </c>
      <c r="Y313">
        <v>6.5229999999999997</v>
      </c>
      <c r="Z313">
        <v>25.76</v>
      </c>
      <c r="AA313">
        <f t="shared" si="57"/>
        <v>1680.3247999999999</v>
      </c>
      <c r="AB313" s="28">
        <f t="shared" si="58"/>
        <v>134.425984</v>
      </c>
    </row>
    <row r="314" spans="1:28" x14ac:dyDescent="0.25">
      <c r="A314" s="1">
        <v>43613</v>
      </c>
      <c r="L314" s="16">
        <f>3737/2</f>
        <v>1868.5</v>
      </c>
      <c r="M314" s="7">
        <v>601.1111111111112</v>
      </c>
      <c r="N314" s="27">
        <f t="shared" si="55"/>
        <v>3.1084103512014782</v>
      </c>
      <c r="O314" s="18">
        <f t="shared" si="51"/>
        <v>0.12532698370112014</v>
      </c>
      <c r="P314" s="18">
        <f t="shared" si="56"/>
        <v>226</v>
      </c>
      <c r="T314" s="18"/>
      <c r="X314">
        <v>219</v>
      </c>
      <c r="Y314">
        <v>6.2270000000000003</v>
      </c>
      <c r="Z314">
        <v>19.059999999999999</v>
      </c>
      <c r="AA314">
        <f t="shared" si="57"/>
        <v>1186.8661999999999</v>
      </c>
      <c r="AB314" s="28">
        <f t="shared" si="58"/>
        <v>94.949296000000004</v>
      </c>
    </row>
    <row r="315" spans="1:28" x14ac:dyDescent="0.25">
      <c r="A315" s="1">
        <v>43614</v>
      </c>
      <c r="L315" s="16">
        <f>2968/2</f>
        <v>1484</v>
      </c>
      <c r="M315" s="7">
        <v>600.32258064516122</v>
      </c>
      <c r="N315" s="27">
        <f t="shared" si="55"/>
        <v>2.4720042987641055</v>
      </c>
      <c r="O315" s="18">
        <f t="shared" si="51"/>
        <v>9.9537192299953045E-2</v>
      </c>
      <c r="P315" s="18">
        <f t="shared" si="56"/>
        <v>227</v>
      </c>
      <c r="T315" s="18"/>
      <c r="X315">
        <v>220</v>
      </c>
      <c r="Y315">
        <v>3.2410000000000001</v>
      </c>
      <c r="Z315">
        <v>21.96</v>
      </c>
      <c r="AA315">
        <f t="shared" si="57"/>
        <v>711.72360000000015</v>
      </c>
      <c r="AB315" s="28">
        <f t="shared" si="58"/>
        <v>56.937888000000015</v>
      </c>
    </row>
    <row r="316" spans="1:28" x14ac:dyDescent="0.25">
      <c r="A316" s="1">
        <v>43615</v>
      </c>
      <c r="L316" s="16">
        <f>2968/2</f>
        <v>1484</v>
      </c>
      <c r="M316" s="7">
        <v>600.32258064516122</v>
      </c>
      <c r="N316" s="27">
        <f t="shared" si="55"/>
        <v>2.4720042987641055</v>
      </c>
      <c r="O316" s="18">
        <f t="shared" si="51"/>
        <v>9.9537192299953045E-2</v>
      </c>
      <c r="P316" s="18">
        <f t="shared" si="56"/>
        <v>228</v>
      </c>
      <c r="T316" s="18"/>
      <c r="X316">
        <v>221</v>
      </c>
      <c r="Y316">
        <v>3.2410000000000001</v>
      </c>
      <c r="Z316">
        <v>21.96</v>
      </c>
      <c r="AA316">
        <f t="shared" si="57"/>
        <v>711.72360000000015</v>
      </c>
      <c r="AB316" s="28">
        <f t="shared" si="58"/>
        <v>56.937888000000015</v>
      </c>
    </row>
    <row r="317" spans="1:28" x14ac:dyDescent="0.25">
      <c r="A317" s="1">
        <v>43616</v>
      </c>
      <c r="L317" s="16">
        <v>1076</v>
      </c>
      <c r="M317" s="7">
        <v>600.86956521739125</v>
      </c>
      <c r="N317" s="27">
        <f t="shared" si="55"/>
        <v>1.7907380607814762</v>
      </c>
      <c r="O317" s="18">
        <f t="shared" si="51"/>
        <v>7.2171171775437651E-2</v>
      </c>
      <c r="P317" s="18">
        <f t="shared" si="56"/>
        <v>229</v>
      </c>
      <c r="T317" s="18"/>
      <c r="X317">
        <v>222</v>
      </c>
      <c r="Y317">
        <v>2.61</v>
      </c>
      <c r="Z317">
        <v>22.96</v>
      </c>
      <c r="AA317">
        <f t="shared" si="57"/>
        <v>599.25600000000009</v>
      </c>
      <c r="AB317" s="28">
        <f t="shared" si="58"/>
        <v>47.940480000000008</v>
      </c>
    </row>
    <row r="318" spans="1:28" x14ac:dyDescent="0.25">
      <c r="A318" s="1">
        <v>43982</v>
      </c>
      <c r="T318" s="18"/>
      <c r="X318">
        <v>223</v>
      </c>
      <c r="Y318">
        <v>2.61</v>
      </c>
    </row>
    <row r="319" spans="1:28" x14ac:dyDescent="0.25">
      <c r="X319">
        <v>224</v>
      </c>
      <c r="Y319">
        <v>2.8</v>
      </c>
    </row>
    <row r="320" spans="1:28" x14ac:dyDescent="0.25">
      <c r="X320">
        <v>225</v>
      </c>
      <c r="Y320">
        <v>2.74</v>
      </c>
    </row>
    <row r="321" spans="24:25" x14ac:dyDescent="0.25">
      <c r="X321">
        <v>226</v>
      </c>
      <c r="Y321">
        <v>2.74</v>
      </c>
    </row>
    <row r="322" spans="24:25" x14ac:dyDescent="0.25">
      <c r="X322">
        <v>227</v>
      </c>
      <c r="Y322">
        <v>2.1</v>
      </c>
    </row>
    <row r="323" spans="24:25" x14ac:dyDescent="0.25">
      <c r="X323">
        <v>228</v>
      </c>
      <c r="Y323">
        <v>2.1</v>
      </c>
    </row>
    <row r="324" spans="24:25" x14ac:dyDescent="0.25">
      <c r="X324">
        <v>229</v>
      </c>
      <c r="Y324">
        <v>1.42</v>
      </c>
    </row>
  </sheetData>
  <mergeCells count="2">
    <mergeCell ref="AB5:AB6"/>
    <mergeCell ref="U5:U6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693D21-A968-46F5-9426-726ED648008B}">
  <dimension ref="A1:AL324"/>
  <sheetViews>
    <sheetView tabSelected="1" topLeftCell="K1" workbookViewId="0">
      <selection activeCell="K6" sqref="K6:K317"/>
    </sheetView>
  </sheetViews>
  <sheetFormatPr defaultRowHeight="15" x14ac:dyDescent="0.25"/>
  <cols>
    <col min="1" max="1" width="12.85546875" customWidth="1"/>
    <col min="2" max="3" width="9.140625" style="16"/>
    <col min="4" max="5" width="9.140625" style="18"/>
    <col min="6" max="7" width="9.140625" style="16"/>
    <col min="8" max="9" width="9.140625" style="18"/>
    <col min="10" max="11" width="9.140625" style="16"/>
    <col min="12" max="13" width="9.140625" style="18"/>
    <col min="14" max="15" width="9.140625" style="16"/>
    <col min="16" max="16" width="9.140625" style="20"/>
    <col min="17" max="17" width="9.140625" style="20" customWidth="1"/>
  </cols>
  <sheetData>
    <row r="1" spans="1:38" ht="60" x14ac:dyDescent="0.25">
      <c r="A1" t="s">
        <v>0</v>
      </c>
      <c r="B1" s="15" t="s">
        <v>4</v>
      </c>
      <c r="C1" s="15"/>
      <c r="D1" s="17"/>
      <c r="E1" s="17" t="s">
        <v>5</v>
      </c>
      <c r="F1" s="15" t="s">
        <v>3</v>
      </c>
      <c r="G1" s="15"/>
      <c r="H1" s="17"/>
      <c r="I1" s="17"/>
      <c r="J1" s="15" t="s">
        <v>2</v>
      </c>
      <c r="K1" s="15"/>
      <c r="L1" s="17"/>
      <c r="M1" s="17"/>
      <c r="N1" s="15" t="s">
        <v>1</v>
      </c>
      <c r="O1" s="15"/>
      <c r="P1" s="19"/>
      <c r="S1" t="s">
        <v>6</v>
      </c>
    </row>
    <row r="2" spans="1:38" x14ac:dyDescent="0.25">
      <c r="A2" s="1">
        <v>43301</v>
      </c>
      <c r="B2" s="16">
        <f>1247/2</f>
        <v>623.5</v>
      </c>
      <c r="D2" s="18">
        <f>+C2/MAX(C$2:C$318)</f>
        <v>0</v>
      </c>
      <c r="E2" s="18">
        <f>+A2-$A$89</f>
        <v>-87</v>
      </c>
      <c r="H2" s="18">
        <f t="shared" ref="H2:H8" si="0">+F2/MAX(F$2:F$318)</f>
        <v>0</v>
      </c>
      <c r="L2" s="18">
        <f t="shared" ref="L2:L5" si="1">+J2/MAX(J$2:J$318)</f>
        <v>0</v>
      </c>
      <c r="S2" t="s">
        <v>7</v>
      </c>
      <c r="T2" t="s">
        <v>8</v>
      </c>
    </row>
    <row r="3" spans="1:38" x14ac:dyDescent="0.25">
      <c r="A3" s="1">
        <v>43302</v>
      </c>
      <c r="B3" s="16">
        <f>1514/2</f>
        <v>757</v>
      </c>
      <c r="C3" s="16">
        <f t="shared" ref="C3" si="2">AVERAGE(B1:B5)</f>
        <v>754.875</v>
      </c>
      <c r="D3" s="18">
        <f t="shared" ref="D3:D66" si="3">+C3/MAX(C$2:C$318)</f>
        <v>5.3855016836938531E-2</v>
      </c>
      <c r="E3" s="18">
        <f t="shared" ref="E3:E66" si="4">+A3-$A$89</f>
        <v>-86</v>
      </c>
      <c r="H3" s="18">
        <f t="shared" si="0"/>
        <v>0</v>
      </c>
      <c r="L3" s="18">
        <f t="shared" si="1"/>
        <v>0</v>
      </c>
      <c r="S3" t="s">
        <v>9</v>
      </c>
      <c r="T3" t="s">
        <v>10</v>
      </c>
    </row>
    <row r="4" spans="1:38" x14ac:dyDescent="0.25">
      <c r="A4" s="1">
        <v>43303</v>
      </c>
      <c r="B4" s="16">
        <f>1514/2</f>
        <v>757</v>
      </c>
      <c r="C4" s="16">
        <f>AVERAGE(B2:B6)</f>
        <v>780.3</v>
      </c>
      <c r="D4" s="18">
        <f t="shared" si="3"/>
        <v>5.5668911591804121E-2</v>
      </c>
      <c r="E4" s="18">
        <f t="shared" si="4"/>
        <v>-85</v>
      </c>
      <c r="H4" s="18">
        <f t="shared" si="0"/>
        <v>0</v>
      </c>
      <c r="L4" s="18">
        <f t="shared" si="1"/>
        <v>0</v>
      </c>
      <c r="S4">
        <v>2018</v>
      </c>
      <c r="T4">
        <v>8892.1</v>
      </c>
    </row>
    <row r="5" spans="1:38" x14ac:dyDescent="0.25">
      <c r="A5" s="1">
        <v>43304</v>
      </c>
      <c r="B5" s="16">
        <f>1764/2</f>
        <v>882</v>
      </c>
      <c r="C5" s="16">
        <f t="shared" ref="C5:C68" si="5">AVERAGE(B3:B7)</f>
        <v>873.2</v>
      </c>
      <c r="D5" s="18">
        <f t="shared" si="3"/>
        <v>6.2296672564351355E-2</v>
      </c>
      <c r="E5" s="18">
        <f t="shared" si="4"/>
        <v>-84</v>
      </c>
      <c r="H5" s="18">
        <f t="shared" si="0"/>
        <v>0</v>
      </c>
      <c r="L5" s="18">
        <f t="shared" si="1"/>
        <v>0</v>
      </c>
      <c r="S5">
        <v>2019</v>
      </c>
      <c r="T5">
        <v>9864.7999999999993</v>
      </c>
    </row>
    <row r="6" spans="1:38" x14ac:dyDescent="0.25">
      <c r="A6" s="1">
        <v>43305</v>
      </c>
      <c r="B6" s="16">
        <f>1764/2</f>
        <v>882</v>
      </c>
      <c r="C6" s="16">
        <f t="shared" si="5"/>
        <v>939.4</v>
      </c>
      <c r="D6" s="18">
        <f t="shared" si="3"/>
        <v>6.7019576508190168E-2</v>
      </c>
      <c r="E6" s="18">
        <f t="shared" si="4"/>
        <v>-83</v>
      </c>
      <c r="H6" s="18">
        <f t="shared" si="0"/>
        <v>0</v>
      </c>
      <c r="J6" s="16">
        <f>1497/2</f>
        <v>748.5</v>
      </c>
      <c r="K6" s="16">
        <f t="shared" ref="K6:K69" si="6">AVERAGE(J4:J8)</f>
        <v>937.33333333333337</v>
      </c>
      <c r="L6" s="18">
        <f t="shared" ref="L6:L69" si="7">+K6/MAX(K$2:K$318)</f>
        <v>6.353940708604483E-2</v>
      </c>
      <c r="M6" s="18">
        <f>+A6-$A$87</f>
        <v>-81</v>
      </c>
      <c r="S6">
        <v>2020</v>
      </c>
      <c r="T6">
        <v>9761.6</v>
      </c>
    </row>
    <row r="7" spans="1:38" x14ac:dyDescent="0.25">
      <c r="A7" s="1">
        <v>43306</v>
      </c>
      <c r="B7" s="16">
        <f>2176/2</f>
        <v>1088</v>
      </c>
      <c r="C7" s="16">
        <f t="shared" si="5"/>
        <v>1059</v>
      </c>
      <c r="D7" s="18">
        <f t="shared" si="3"/>
        <v>7.5552194509445808E-2</v>
      </c>
      <c r="E7" s="18">
        <f t="shared" si="4"/>
        <v>-82</v>
      </c>
      <c r="H7" s="18">
        <f t="shared" si="0"/>
        <v>0</v>
      </c>
      <c r="J7" s="16">
        <f>1497/2</f>
        <v>748.5</v>
      </c>
      <c r="K7" s="16">
        <f t="shared" si="6"/>
        <v>1031.75</v>
      </c>
      <c r="L7" s="18">
        <f t="shared" si="7"/>
        <v>6.993966919739697E-2</v>
      </c>
      <c r="M7" s="18">
        <f t="shared" ref="M7:M70" si="8">+A7-$A$87</f>
        <v>-80</v>
      </c>
      <c r="N7" s="16">
        <f>2134/2</f>
        <v>1067</v>
      </c>
      <c r="O7" s="16">
        <f t="shared" ref="O7:O70" si="9">AVERAGE(N5:N9)</f>
        <v>1276.1666666666667</v>
      </c>
      <c r="P7" s="18">
        <f t="shared" ref="P7:P70" si="10">+O7/MAX(O$2:O$318)</f>
        <v>9.1230352768484374E-2</v>
      </c>
      <c r="Q7" s="18">
        <f>+A7-$A$95</f>
        <v>-88</v>
      </c>
      <c r="S7" t="s">
        <v>5</v>
      </c>
      <c r="T7" t="s">
        <v>10</v>
      </c>
    </row>
    <row r="8" spans="1:38" x14ac:dyDescent="0.25">
      <c r="A8" s="1">
        <v>43307</v>
      </c>
      <c r="B8" s="16">
        <f>2176/2</f>
        <v>1088</v>
      </c>
      <c r="C8" s="16">
        <f t="shared" si="5"/>
        <v>1153.5999999999999</v>
      </c>
      <c r="D8" s="18">
        <f t="shared" si="3"/>
        <v>8.2301238513783459E-2</v>
      </c>
      <c r="E8" s="18">
        <f t="shared" si="4"/>
        <v>-81</v>
      </c>
      <c r="H8" s="18">
        <f t="shared" si="0"/>
        <v>0</v>
      </c>
      <c r="J8" s="16">
        <f>2630/2</f>
        <v>1315</v>
      </c>
      <c r="K8" s="16">
        <f t="shared" si="6"/>
        <v>1247.7</v>
      </c>
      <c r="L8" s="18">
        <f t="shared" si="7"/>
        <v>8.4578362255965295E-2</v>
      </c>
      <c r="M8" s="18">
        <f t="shared" si="8"/>
        <v>-79</v>
      </c>
      <c r="N8" s="16">
        <f>2134/2</f>
        <v>1067</v>
      </c>
      <c r="O8" s="16">
        <f t="shared" si="9"/>
        <v>1380.75</v>
      </c>
      <c r="P8" s="18">
        <f t="shared" si="10"/>
        <v>9.8706785622372825E-2</v>
      </c>
      <c r="Q8" s="18">
        <f t="shared" ref="Q8:Q71" si="11">+A8-$A$95</f>
        <v>-87</v>
      </c>
      <c r="S8">
        <v>-87</v>
      </c>
      <c r="T8">
        <v>1237.5999999999999</v>
      </c>
    </row>
    <row r="9" spans="1:38" x14ac:dyDescent="0.25">
      <c r="A9" s="1">
        <v>43308</v>
      </c>
      <c r="B9" s="16">
        <f>2710/2</f>
        <v>1355</v>
      </c>
      <c r="C9" s="16">
        <f t="shared" si="5"/>
        <v>1304.5999999999999</v>
      </c>
      <c r="D9" s="18">
        <f t="shared" si="3"/>
        <v>9.3074025455168088E-2</v>
      </c>
      <c r="E9" s="18">
        <f t="shared" si="4"/>
        <v>-80</v>
      </c>
      <c r="F9" s="16">
        <v>743</v>
      </c>
      <c r="G9" s="16">
        <f t="shared" ref="G9:G72" si="12">AVERAGE(F7:F11)</f>
        <v>1056.3333333333333</v>
      </c>
      <c r="H9" s="18">
        <f t="shared" ref="H9:H72" si="13">+G9/MAX(G$2:G$318)</f>
        <v>7.2842536915466785E-2</v>
      </c>
      <c r="I9" s="18">
        <f>+A9-$A$98</f>
        <v>-89</v>
      </c>
      <c r="J9" s="16">
        <f>2630/2</f>
        <v>1315</v>
      </c>
      <c r="K9" s="16">
        <f t="shared" si="6"/>
        <v>1520.3</v>
      </c>
      <c r="L9" s="18">
        <f t="shared" si="7"/>
        <v>0.1030572125813449</v>
      </c>
      <c r="M9" s="18">
        <f t="shared" si="8"/>
        <v>-78</v>
      </c>
      <c r="N9" s="16">
        <f>3389/2</f>
        <v>1694.5</v>
      </c>
      <c r="O9" s="16">
        <f t="shared" si="9"/>
        <v>1624.9</v>
      </c>
      <c r="P9" s="18">
        <f t="shared" si="10"/>
        <v>0.11616053301306797</v>
      </c>
      <c r="Q9" s="18">
        <f t="shared" si="11"/>
        <v>-86</v>
      </c>
      <c r="S9">
        <v>-86</v>
      </c>
      <c r="T9">
        <v>1371.1</v>
      </c>
    </row>
    <row r="10" spans="1:38" x14ac:dyDescent="0.25">
      <c r="A10" s="1">
        <v>43309</v>
      </c>
      <c r="B10" s="16">
        <f>2710/2</f>
        <v>1355</v>
      </c>
      <c r="C10" s="16">
        <f t="shared" si="5"/>
        <v>1414.4</v>
      </c>
      <c r="D10" s="18">
        <f t="shared" si="3"/>
        <v>0.10090748244963188</v>
      </c>
      <c r="E10" s="18">
        <f t="shared" si="4"/>
        <v>-79</v>
      </c>
      <c r="F10" s="16">
        <f>2426/2</f>
        <v>1213</v>
      </c>
      <c r="G10" s="16">
        <f t="shared" si="12"/>
        <v>1297.5</v>
      </c>
      <c r="H10" s="18">
        <f t="shared" si="13"/>
        <v>8.947288575053787E-2</v>
      </c>
      <c r="I10" s="18">
        <f t="shared" ref="I10:I73" si="14">+A10-$A$98</f>
        <v>-88</v>
      </c>
      <c r="J10" s="16">
        <f>4223/2</f>
        <v>2111.5</v>
      </c>
      <c r="K10" s="16">
        <f t="shared" si="6"/>
        <v>2003</v>
      </c>
      <c r="L10" s="18">
        <f t="shared" si="7"/>
        <v>0.13577819956616052</v>
      </c>
      <c r="M10" s="18">
        <f t="shared" si="8"/>
        <v>-77</v>
      </c>
      <c r="N10" s="16">
        <f>3389/2</f>
        <v>1694.5</v>
      </c>
      <c r="O10" s="16">
        <f t="shared" si="9"/>
        <v>1931.8</v>
      </c>
      <c r="P10" s="18">
        <f t="shared" si="10"/>
        <v>0.1381001401160962</v>
      </c>
      <c r="Q10" s="18">
        <f t="shared" si="11"/>
        <v>-85</v>
      </c>
      <c r="S10">
        <v>-85</v>
      </c>
      <c r="T10">
        <v>1371.1</v>
      </c>
      <c r="AI10">
        <v>13596.23</v>
      </c>
      <c r="AJ10">
        <v>14329.1697</v>
      </c>
      <c r="AK10">
        <v>14609.807199999999</v>
      </c>
      <c r="AL10">
        <v>13784.950800000001</v>
      </c>
    </row>
    <row r="11" spans="1:38" x14ac:dyDescent="0.25">
      <c r="A11" s="1">
        <v>43310</v>
      </c>
      <c r="B11" s="16">
        <f>3274/2</f>
        <v>1637</v>
      </c>
      <c r="C11" s="16">
        <f t="shared" si="5"/>
        <v>1564.1</v>
      </c>
      <c r="D11" s="18">
        <f t="shared" si="3"/>
        <v>0.11158752354317676</v>
      </c>
      <c r="E11" s="18">
        <f t="shared" si="4"/>
        <v>-78</v>
      </c>
      <c r="F11" s="16">
        <f>2426/2</f>
        <v>1213</v>
      </c>
      <c r="G11" s="16">
        <f t="shared" si="12"/>
        <v>1442.2</v>
      </c>
      <c r="H11" s="18">
        <f t="shared" si="13"/>
        <v>9.9451095051580521E-2</v>
      </c>
      <c r="I11" s="18">
        <f t="shared" si="14"/>
        <v>-87</v>
      </c>
      <c r="J11" s="16">
        <f>4223/2</f>
        <v>2111.5</v>
      </c>
      <c r="K11" s="16">
        <f t="shared" si="6"/>
        <v>2372.4</v>
      </c>
      <c r="L11" s="18">
        <f t="shared" si="7"/>
        <v>0.16081887201735359</v>
      </c>
      <c r="M11" s="18">
        <f t="shared" si="8"/>
        <v>-76</v>
      </c>
      <c r="N11" s="16">
        <f>5203/2</f>
        <v>2601.5</v>
      </c>
      <c r="O11" s="16">
        <f t="shared" si="9"/>
        <v>2341.6</v>
      </c>
      <c r="P11" s="18">
        <f t="shared" si="10"/>
        <v>0.16739584226930884</v>
      </c>
      <c r="Q11" s="18">
        <f t="shared" si="11"/>
        <v>-84</v>
      </c>
      <c r="S11">
        <v>-84</v>
      </c>
      <c r="T11">
        <v>940.2</v>
      </c>
    </row>
    <row r="12" spans="1:38" x14ac:dyDescent="0.25">
      <c r="A12" s="1">
        <v>43311</v>
      </c>
      <c r="B12" s="16">
        <f>3274/2</f>
        <v>1637</v>
      </c>
      <c r="C12" s="16">
        <f t="shared" si="5"/>
        <v>1660.4</v>
      </c>
      <c r="D12" s="18">
        <f t="shared" si="3"/>
        <v>0.11845785057930484</v>
      </c>
      <c r="E12" s="18">
        <f t="shared" si="4"/>
        <v>-77</v>
      </c>
      <c r="F12" s="16">
        <f>4042/2</f>
        <v>2021</v>
      </c>
      <c r="G12" s="16">
        <f t="shared" si="12"/>
        <v>1853.5</v>
      </c>
      <c r="H12" s="18">
        <f t="shared" si="13"/>
        <v>0.12781348265019032</v>
      </c>
      <c r="I12" s="18">
        <f t="shared" si="14"/>
        <v>-86</v>
      </c>
      <c r="J12" s="16">
        <f>6324/2</f>
        <v>3162</v>
      </c>
      <c r="K12" s="16">
        <f t="shared" si="6"/>
        <v>2923</v>
      </c>
      <c r="L12" s="18">
        <f t="shared" si="7"/>
        <v>0.19814262472885033</v>
      </c>
      <c r="M12" s="18">
        <f t="shared" si="8"/>
        <v>-75</v>
      </c>
      <c r="N12" s="16">
        <f>5203/2</f>
        <v>2601.5</v>
      </c>
      <c r="O12" s="16">
        <f t="shared" si="9"/>
        <v>2783.5</v>
      </c>
      <c r="P12" s="18">
        <f t="shared" si="10"/>
        <v>0.19898630293671901</v>
      </c>
      <c r="Q12" s="18">
        <f t="shared" si="11"/>
        <v>-83</v>
      </c>
      <c r="S12">
        <v>-83</v>
      </c>
      <c r="T12">
        <v>1175.2</v>
      </c>
      <c r="AI12" s="31" t="s">
        <v>37</v>
      </c>
      <c r="AJ12" s="31"/>
      <c r="AK12" s="31"/>
      <c r="AL12" s="31"/>
    </row>
    <row r="13" spans="1:38" x14ac:dyDescent="0.25">
      <c r="A13" s="1">
        <v>43312</v>
      </c>
      <c r="B13" s="16">
        <f>3673/2</f>
        <v>1836.5</v>
      </c>
      <c r="C13" s="16">
        <f t="shared" si="5"/>
        <v>1840.3</v>
      </c>
      <c r="D13" s="18">
        <f t="shared" si="3"/>
        <v>0.13129244906112666</v>
      </c>
      <c r="E13" s="18">
        <f t="shared" si="4"/>
        <v>-76</v>
      </c>
      <c r="F13" s="16">
        <f>4042/2</f>
        <v>2021</v>
      </c>
      <c r="G13" s="16">
        <f t="shared" si="12"/>
        <v>2170.8000000000002</v>
      </c>
      <c r="H13" s="18">
        <f t="shared" si="13"/>
        <v>0.14969382688806754</v>
      </c>
      <c r="I13" s="18">
        <f t="shared" si="14"/>
        <v>-85</v>
      </c>
      <c r="J13" s="16">
        <f>6324/2</f>
        <v>3162</v>
      </c>
      <c r="K13" s="16">
        <f t="shared" si="6"/>
        <v>3314.3</v>
      </c>
      <c r="L13" s="18">
        <f t="shared" si="7"/>
        <v>0.22466784164859002</v>
      </c>
      <c r="M13" s="18">
        <f t="shared" si="8"/>
        <v>-74</v>
      </c>
      <c r="N13" s="16">
        <v>3116</v>
      </c>
      <c r="O13" s="16">
        <f t="shared" si="9"/>
        <v>3225.4</v>
      </c>
      <c r="P13" s="18">
        <f t="shared" si="10"/>
        <v>0.23057676360412915</v>
      </c>
      <c r="Q13" s="18">
        <f t="shared" si="11"/>
        <v>-82</v>
      </c>
      <c r="S13">
        <v>-82</v>
      </c>
      <c r="T13">
        <v>1016.5</v>
      </c>
      <c r="AH13" t="s">
        <v>36</v>
      </c>
      <c r="AI13">
        <v>2018</v>
      </c>
      <c r="AJ13">
        <v>2019</v>
      </c>
      <c r="AK13">
        <v>2020</v>
      </c>
      <c r="AL13">
        <v>2021</v>
      </c>
    </row>
    <row r="14" spans="1:38" x14ac:dyDescent="0.25">
      <c r="A14" s="1">
        <v>43313</v>
      </c>
      <c r="B14" s="16">
        <f>3673/2</f>
        <v>1836.5</v>
      </c>
      <c r="C14" s="16">
        <f t="shared" si="5"/>
        <v>1963.8</v>
      </c>
      <c r="D14" s="18">
        <f t="shared" si="3"/>
        <v>0.14010330460590151</v>
      </c>
      <c r="E14" s="18">
        <f t="shared" si="4"/>
        <v>-75</v>
      </c>
      <c r="F14" s="16">
        <f>5599/2</f>
        <v>2799.5</v>
      </c>
      <c r="G14" s="16">
        <f t="shared" si="12"/>
        <v>2907.4</v>
      </c>
      <c r="H14" s="18">
        <f t="shared" si="13"/>
        <v>0.20048822198929772</v>
      </c>
      <c r="I14" s="18">
        <f t="shared" si="14"/>
        <v>-84</v>
      </c>
      <c r="J14" s="16">
        <f>8136/2</f>
        <v>4068</v>
      </c>
      <c r="K14" s="16">
        <f t="shared" si="6"/>
        <v>3856.2</v>
      </c>
      <c r="L14" s="18">
        <f t="shared" si="7"/>
        <v>0.26140184381778742</v>
      </c>
      <c r="M14" s="18">
        <f t="shared" si="8"/>
        <v>-73</v>
      </c>
      <c r="N14" s="16">
        <f>7808/2</f>
        <v>3904</v>
      </c>
      <c r="O14" s="16">
        <f t="shared" si="9"/>
        <v>3628.1</v>
      </c>
      <c r="P14" s="18">
        <f t="shared" si="10"/>
        <v>0.25936490234765947</v>
      </c>
      <c r="Q14" s="18">
        <f t="shared" si="11"/>
        <v>-81</v>
      </c>
      <c r="S14">
        <v>-81</v>
      </c>
      <c r="T14">
        <v>1285.8</v>
      </c>
      <c r="AH14">
        <v>-20</v>
      </c>
      <c r="AI14">
        <f>-2.247*AH14^2+22.881*AH14+13538</f>
        <v>12181.58</v>
      </c>
      <c r="AJ14">
        <f>-0.636*AH14^2+0.8057*AH14+14329</f>
        <v>14058.486000000001</v>
      </c>
      <c r="AK14">
        <f>-3.5687*AH14^2+17.541*AH14+14589</f>
        <v>12810.7</v>
      </c>
      <c r="AL14">
        <f>-1.1037*AH14^2-14.114*AH14+13740</f>
        <v>13580.8</v>
      </c>
    </row>
    <row r="15" spans="1:38" x14ac:dyDescent="0.25">
      <c r="A15" s="1">
        <v>43314</v>
      </c>
      <c r="B15" s="16">
        <f>4509/2</f>
        <v>2254.5</v>
      </c>
      <c r="C15" s="16">
        <f t="shared" si="5"/>
        <v>2153.3000000000002</v>
      </c>
      <c r="D15" s="18">
        <f t="shared" si="3"/>
        <v>0.15362279550253982</v>
      </c>
      <c r="E15" s="18">
        <f t="shared" si="4"/>
        <v>-74</v>
      </c>
      <c r="F15" s="16">
        <f>5599/2</f>
        <v>2799.5</v>
      </c>
      <c r="G15" s="16">
        <f t="shared" si="12"/>
        <v>3164.9</v>
      </c>
      <c r="H15" s="18">
        <f t="shared" si="13"/>
        <v>0.21824488332321951</v>
      </c>
      <c r="I15" s="18">
        <f t="shared" si="14"/>
        <v>-83</v>
      </c>
      <c r="J15" s="16">
        <f>8136/2</f>
        <v>4068</v>
      </c>
      <c r="K15" s="16">
        <f t="shared" si="6"/>
        <v>4188</v>
      </c>
      <c r="L15" s="18">
        <f t="shared" si="7"/>
        <v>0.28389370932754882</v>
      </c>
      <c r="M15" s="18">
        <f t="shared" si="8"/>
        <v>-72</v>
      </c>
      <c r="N15" s="16">
        <f>7808/2</f>
        <v>3904</v>
      </c>
      <c r="O15" s="16">
        <f t="shared" si="9"/>
        <v>4136.7</v>
      </c>
      <c r="P15" s="18">
        <f t="shared" si="10"/>
        <v>0.29572359955391608</v>
      </c>
      <c r="Q15" s="18">
        <f t="shared" si="11"/>
        <v>-80</v>
      </c>
      <c r="S15">
        <v>-80</v>
      </c>
      <c r="T15">
        <v>1563.7</v>
      </c>
      <c r="AH15">
        <v>-19</v>
      </c>
      <c r="AI15">
        <f t="shared" ref="AI15:AI54" si="15">-2.247*AH15^2+22.881*AH15+13538</f>
        <v>12292.094000000001</v>
      </c>
      <c r="AJ15">
        <f t="shared" ref="AJ15:AJ54" si="16">-0.636*AH15^2+0.8057*AH15+14329</f>
        <v>14084.0957</v>
      </c>
      <c r="AK15">
        <f t="shared" ref="AK15:AK54" si="17">-3.5687*AH15^2+17.541*AH15+14589</f>
        <v>12967.4203</v>
      </c>
      <c r="AL15">
        <f t="shared" ref="AL15:AL54" si="18">-1.1037*AH15^2-14.114*AH15+13740</f>
        <v>13609.730299999999</v>
      </c>
    </row>
    <row r="16" spans="1:38" x14ac:dyDescent="0.25">
      <c r="A16" s="1">
        <v>43315</v>
      </c>
      <c r="B16" s="16">
        <f>4509/2</f>
        <v>2254.5</v>
      </c>
      <c r="C16" s="16">
        <f t="shared" si="5"/>
        <v>2302.9</v>
      </c>
      <c r="D16" s="18">
        <f t="shared" si="3"/>
        <v>0.16429570230009705</v>
      </c>
      <c r="E16" s="18">
        <f t="shared" si="4"/>
        <v>-73</v>
      </c>
      <c r="F16" s="16">
        <v>4896</v>
      </c>
      <c r="G16" s="16">
        <f t="shared" si="12"/>
        <v>3422.4</v>
      </c>
      <c r="H16" s="18">
        <f t="shared" si="13"/>
        <v>0.23600154465714129</v>
      </c>
      <c r="I16" s="18">
        <f t="shared" si="14"/>
        <v>-82</v>
      </c>
      <c r="J16" s="16">
        <f>9642/2</f>
        <v>4821</v>
      </c>
      <c r="K16" s="16">
        <f t="shared" si="6"/>
        <v>4686</v>
      </c>
      <c r="L16" s="18">
        <f t="shared" si="7"/>
        <v>0.31765184381778744</v>
      </c>
      <c r="M16" s="18">
        <f t="shared" si="8"/>
        <v>-71</v>
      </c>
      <c r="N16" s="16">
        <v>4615</v>
      </c>
      <c r="O16" s="16">
        <f t="shared" si="9"/>
        <v>4542.3999999999996</v>
      </c>
      <c r="P16" s="18">
        <f t="shared" si="10"/>
        <v>0.32472620170998828</v>
      </c>
      <c r="Q16" s="18">
        <f t="shared" si="11"/>
        <v>-79</v>
      </c>
      <c r="S16">
        <v>-79</v>
      </c>
      <c r="T16">
        <v>1823.2</v>
      </c>
      <c r="AH16">
        <v>-18</v>
      </c>
      <c r="AI16">
        <f t="shared" si="15"/>
        <v>12398.114</v>
      </c>
      <c r="AJ16">
        <f t="shared" si="16"/>
        <v>14108.4334</v>
      </c>
      <c r="AK16">
        <f t="shared" si="17"/>
        <v>13117.003199999999</v>
      </c>
      <c r="AL16">
        <f t="shared" si="18"/>
        <v>13636.4532</v>
      </c>
    </row>
    <row r="17" spans="1:38" x14ac:dyDescent="0.25">
      <c r="A17" s="1">
        <v>43316</v>
      </c>
      <c r="B17" s="16">
        <f>5169/2</f>
        <v>2584.5</v>
      </c>
      <c r="C17" s="16">
        <f t="shared" si="5"/>
        <v>2484.9</v>
      </c>
      <c r="D17" s="18">
        <f t="shared" si="3"/>
        <v>0.17728012099765997</v>
      </c>
      <c r="E17" s="18">
        <f t="shared" si="4"/>
        <v>-72</v>
      </c>
      <c r="F17" s="16">
        <f>6617/2</f>
        <v>3308.5</v>
      </c>
      <c r="G17" s="16">
        <f t="shared" si="12"/>
        <v>3823.1</v>
      </c>
      <c r="H17" s="18">
        <f t="shared" si="13"/>
        <v>0.26363297842996636</v>
      </c>
      <c r="I17" s="18">
        <f t="shared" si="14"/>
        <v>-81</v>
      </c>
      <c r="J17" s="16">
        <f>9642/2</f>
        <v>4821</v>
      </c>
      <c r="K17" s="16">
        <f t="shared" si="6"/>
        <v>5002.8</v>
      </c>
      <c r="L17" s="18">
        <f t="shared" si="7"/>
        <v>0.33912689804772234</v>
      </c>
      <c r="M17" s="18">
        <f t="shared" si="8"/>
        <v>-70</v>
      </c>
      <c r="N17" s="16">
        <f>10289/2</f>
        <v>5144.5</v>
      </c>
      <c r="O17" s="16">
        <f t="shared" si="9"/>
        <v>4883</v>
      </c>
      <c r="P17" s="18">
        <f t="shared" si="10"/>
        <v>0.34907494781390297</v>
      </c>
      <c r="Q17" s="18">
        <f t="shared" si="11"/>
        <v>-78</v>
      </c>
      <c r="S17">
        <v>-78</v>
      </c>
      <c r="T17">
        <v>2182.6999999999998</v>
      </c>
      <c r="AH17">
        <v>-17</v>
      </c>
      <c r="AI17">
        <f t="shared" si="15"/>
        <v>12499.64</v>
      </c>
      <c r="AJ17">
        <f t="shared" si="16"/>
        <v>14131.499100000001</v>
      </c>
      <c r="AK17">
        <f t="shared" si="17"/>
        <v>13259.448700000001</v>
      </c>
      <c r="AL17">
        <f t="shared" si="18"/>
        <v>13660.968699999999</v>
      </c>
    </row>
    <row r="18" spans="1:38" x14ac:dyDescent="0.25">
      <c r="A18" s="1">
        <v>43317</v>
      </c>
      <c r="B18" s="16">
        <f>5169/2</f>
        <v>2584.5</v>
      </c>
      <c r="C18" s="16">
        <f t="shared" si="5"/>
        <v>2583.3000000000002</v>
      </c>
      <c r="D18" s="18">
        <f t="shared" si="3"/>
        <v>0.18430026824952916</v>
      </c>
      <c r="E18" s="18">
        <f t="shared" si="4"/>
        <v>-71</v>
      </c>
      <c r="F18" s="16">
        <f>6617/2</f>
        <v>3308.5</v>
      </c>
      <c r="G18" s="16">
        <f t="shared" si="12"/>
        <v>4368.2</v>
      </c>
      <c r="H18" s="18">
        <f t="shared" si="13"/>
        <v>0.30122193413140619</v>
      </c>
      <c r="I18" s="18">
        <f t="shared" si="14"/>
        <v>-80</v>
      </c>
      <c r="J18" s="16">
        <f>11304/2</f>
        <v>5652</v>
      </c>
      <c r="K18" s="16">
        <f t="shared" si="6"/>
        <v>5485.9</v>
      </c>
      <c r="L18" s="18">
        <f t="shared" si="7"/>
        <v>0.37187499999999996</v>
      </c>
      <c r="M18" s="18">
        <f t="shared" si="8"/>
        <v>-69</v>
      </c>
      <c r="N18" s="16">
        <f>10289/2</f>
        <v>5144.5</v>
      </c>
      <c r="O18" s="16">
        <f t="shared" si="9"/>
        <v>5223.6000000000004</v>
      </c>
      <c r="P18" s="18">
        <f t="shared" si="10"/>
        <v>0.37342369391781766</v>
      </c>
      <c r="Q18" s="18">
        <f t="shared" si="11"/>
        <v>-77</v>
      </c>
      <c r="S18">
        <v>-77</v>
      </c>
      <c r="T18">
        <v>2053.6</v>
      </c>
      <c r="AH18">
        <v>-16</v>
      </c>
      <c r="AI18">
        <f t="shared" si="15"/>
        <v>12596.672</v>
      </c>
      <c r="AJ18">
        <f t="shared" si="16"/>
        <v>14153.292799999999</v>
      </c>
      <c r="AK18">
        <f t="shared" si="17"/>
        <v>13394.756799999999</v>
      </c>
      <c r="AL18">
        <f t="shared" si="18"/>
        <v>13683.2768</v>
      </c>
    </row>
    <row r="19" spans="1:38" x14ac:dyDescent="0.25">
      <c r="A19" s="1">
        <v>43318</v>
      </c>
      <c r="B19" s="16">
        <f>5493/2</f>
        <v>2746.5</v>
      </c>
      <c r="C19" s="16">
        <f t="shared" si="5"/>
        <v>2826.7</v>
      </c>
      <c r="D19" s="18">
        <f t="shared" si="3"/>
        <v>0.20166514468352262</v>
      </c>
      <c r="E19" s="18">
        <f t="shared" si="4"/>
        <v>-70</v>
      </c>
      <c r="F19" s="16">
        <v>4803</v>
      </c>
      <c r="G19" s="16">
        <f t="shared" si="12"/>
        <v>4494</v>
      </c>
      <c r="H19" s="18">
        <f t="shared" si="13"/>
        <v>0.30989683896949299</v>
      </c>
      <c r="I19" s="18">
        <f t="shared" si="14"/>
        <v>-79</v>
      </c>
      <c r="J19" s="16">
        <f>11304/2</f>
        <v>5652</v>
      </c>
      <c r="K19" s="16">
        <f t="shared" si="6"/>
        <v>5818.4</v>
      </c>
      <c r="L19" s="18">
        <f t="shared" si="7"/>
        <v>0.39441431670281996</v>
      </c>
      <c r="M19" s="18">
        <f t="shared" si="8"/>
        <v>-68</v>
      </c>
      <c r="N19" s="16">
        <f>11214/2</f>
        <v>5607</v>
      </c>
      <c r="O19" s="16">
        <f t="shared" si="9"/>
        <v>5597.7</v>
      </c>
      <c r="P19" s="18">
        <f t="shared" si="10"/>
        <v>0.4001672814617826</v>
      </c>
      <c r="Q19" s="18">
        <f t="shared" si="11"/>
        <v>-76</v>
      </c>
      <c r="S19">
        <v>-76</v>
      </c>
      <c r="T19">
        <v>2769</v>
      </c>
      <c r="AH19">
        <v>-15</v>
      </c>
      <c r="AI19">
        <f t="shared" si="15"/>
        <v>12689.21</v>
      </c>
      <c r="AJ19">
        <f t="shared" si="16"/>
        <v>14173.8145</v>
      </c>
      <c r="AK19">
        <f t="shared" si="17"/>
        <v>13522.9275</v>
      </c>
      <c r="AL19">
        <f t="shared" si="18"/>
        <v>13703.377500000001</v>
      </c>
    </row>
    <row r="20" spans="1:38" x14ac:dyDescent="0.25">
      <c r="A20" s="1">
        <v>43319</v>
      </c>
      <c r="B20" s="16">
        <f>5493/2</f>
        <v>2746.5</v>
      </c>
      <c r="C20" s="16">
        <f t="shared" si="5"/>
        <v>3004.1</v>
      </c>
      <c r="D20" s="18">
        <f t="shared" si="3"/>
        <v>0.21432138576565266</v>
      </c>
      <c r="E20" s="18">
        <f t="shared" si="4"/>
        <v>-69</v>
      </c>
      <c r="F20" s="16">
        <f>11050/2</f>
        <v>5525</v>
      </c>
      <c r="G20" s="16">
        <f t="shared" si="12"/>
        <v>5072.5</v>
      </c>
      <c r="H20" s="18">
        <f t="shared" si="13"/>
        <v>0.34978898880123571</v>
      </c>
      <c r="I20" s="18">
        <f t="shared" si="14"/>
        <v>-78</v>
      </c>
      <c r="J20" s="16">
        <f>12967/2</f>
        <v>6483.5</v>
      </c>
      <c r="K20" s="16">
        <f t="shared" si="6"/>
        <v>6298.6</v>
      </c>
      <c r="L20" s="18">
        <f t="shared" si="7"/>
        <v>0.42696583514099784</v>
      </c>
      <c r="M20" s="18">
        <f t="shared" si="8"/>
        <v>-67</v>
      </c>
      <c r="N20" s="16">
        <f>11214/2</f>
        <v>5607</v>
      </c>
      <c r="O20" s="16">
        <f t="shared" si="9"/>
        <v>5865.9</v>
      </c>
      <c r="P20" s="18">
        <f t="shared" si="10"/>
        <v>0.41934031054302134</v>
      </c>
      <c r="Q20" s="18">
        <f t="shared" si="11"/>
        <v>-75</v>
      </c>
      <c r="S20">
        <v>-75</v>
      </c>
      <c r="T20">
        <v>2769</v>
      </c>
      <c r="AH20">
        <v>-14</v>
      </c>
      <c r="AI20">
        <f t="shared" si="15"/>
        <v>12777.254000000001</v>
      </c>
      <c r="AJ20">
        <f t="shared" si="16"/>
        <v>14193.064200000001</v>
      </c>
      <c r="AK20">
        <f t="shared" si="17"/>
        <v>13643.960800000001</v>
      </c>
      <c r="AL20">
        <f t="shared" si="18"/>
        <v>13721.2708</v>
      </c>
    </row>
    <row r="21" spans="1:38" x14ac:dyDescent="0.25">
      <c r="A21" s="1">
        <v>43320</v>
      </c>
      <c r="B21" s="16">
        <f>6943/2</f>
        <v>3471.5</v>
      </c>
      <c r="C21" s="16">
        <f t="shared" si="5"/>
        <v>3270.3</v>
      </c>
      <c r="D21" s="18">
        <f t="shared" si="3"/>
        <v>0.23331288168483535</v>
      </c>
      <c r="E21" s="18">
        <f t="shared" si="4"/>
        <v>-68</v>
      </c>
      <c r="F21" s="16">
        <f>11050/2</f>
        <v>5525</v>
      </c>
      <c r="G21" s="16">
        <f t="shared" si="12"/>
        <v>5651</v>
      </c>
      <c r="H21" s="18">
        <f t="shared" si="13"/>
        <v>0.38968113863297843</v>
      </c>
      <c r="I21" s="18">
        <f t="shared" si="14"/>
        <v>-77</v>
      </c>
      <c r="J21" s="16">
        <f>12967/2</f>
        <v>6483.5</v>
      </c>
      <c r="K21" s="16">
        <f t="shared" si="6"/>
        <v>6612.6</v>
      </c>
      <c r="L21" s="18">
        <f t="shared" si="7"/>
        <v>0.4482510845986985</v>
      </c>
      <c r="M21" s="18">
        <f t="shared" si="8"/>
        <v>-66</v>
      </c>
      <c r="N21" s="16">
        <f>12971/2</f>
        <v>6485.5</v>
      </c>
      <c r="O21" s="16">
        <f t="shared" si="9"/>
        <v>6248.5</v>
      </c>
      <c r="P21" s="18">
        <f t="shared" si="10"/>
        <v>0.44669154442252151</v>
      </c>
      <c r="Q21" s="18">
        <f t="shared" si="11"/>
        <v>-74</v>
      </c>
      <c r="S21">
        <v>-74</v>
      </c>
      <c r="T21">
        <v>3708.5</v>
      </c>
      <c r="AH21">
        <v>-13</v>
      </c>
      <c r="AI21">
        <f t="shared" si="15"/>
        <v>12860.804</v>
      </c>
      <c r="AJ21">
        <f t="shared" si="16"/>
        <v>14211.0419</v>
      </c>
      <c r="AK21">
        <f t="shared" si="17"/>
        <v>13757.8567</v>
      </c>
      <c r="AL21">
        <f t="shared" si="18"/>
        <v>13736.956700000001</v>
      </c>
    </row>
    <row r="22" spans="1:38" x14ac:dyDescent="0.25">
      <c r="A22" s="1">
        <v>43321</v>
      </c>
      <c r="B22" s="16">
        <f>6943/2</f>
        <v>3471.5</v>
      </c>
      <c r="C22" s="16">
        <f t="shared" si="5"/>
        <v>3504.1</v>
      </c>
      <c r="D22" s="18">
        <f t="shared" si="3"/>
        <v>0.24999286570401233</v>
      </c>
      <c r="E22" s="18">
        <f t="shared" si="4"/>
        <v>-67</v>
      </c>
      <c r="F22" s="16">
        <f>12402/2</f>
        <v>6201</v>
      </c>
      <c r="G22" s="16">
        <f t="shared" si="12"/>
        <v>6071.5</v>
      </c>
      <c r="H22" s="18">
        <f t="shared" si="13"/>
        <v>0.41867793898604289</v>
      </c>
      <c r="I22" s="18">
        <f t="shared" si="14"/>
        <v>-76</v>
      </c>
      <c r="J22" s="16">
        <f>14444/2</f>
        <v>7222</v>
      </c>
      <c r="K22" s="16">
        <f t="shared" si="6"/>
        <v>7013.8</v>
      </c>
      <c r="L22" s="18">
        <f t="shared" si="7"/>
        <v>0.47544739696312366</v>
      </c>
      <c r="M22" s="18">
        <f t="shared" si="8"/>
        <v>-65</v>
      </c>
      <c r="N22" s="16">
        <f>12971/2</f>
        <v>6485.5</v>
      </c>
      <c r="O22" s="16">
        <f t="shared" si="9"/>
        <v>6538.6</v>
      </c>
      <c r="P22" s="18">
        <f t="shared" si="10"/>
        <v>0.4674301564153156</v>
      </c>
      <c r="Q22" s="18">
        <f t="shared" si="11"/>
        <v>-73</v>
      </c>
      <c r="S22">
        <v>-73</v>
      </c>
      <c r="T22">
        <v>3949.2</v>
      </c>
      <c r="AH22">
        <v>-12</v>
      </c>
      <c r="AI22">
        <f t="shared" si="15"/>
        <v>12939.86</v>
      </c>
      <c r="AJ22">
        <f t="shared" si="16"/>
        <v>14227.747600000001</v>
      </c>
      <c r="AK22">
        <f t="shared" si="17"/>
        <v>13864.6152</v>
      </c>
      <c r="AL22">
        <f t="shared" si="18"/>
        <v>13750.4352</v>
      </c>
    </row>
    <row r="23" spans="1:38" x14ac:dyDescent="0.25">
      <c r="A23" s="1">
        <v>43322</v>
      </c>
      <c r="B23" s="16">
        <f>7831/2</f>
        <v>3915.5</v>
      </c>
      <c r="C23" s="16">
        <f t="shared" si="5"/>
        <v>3825.9</v>
      </c>
      <c r="D23" s="18">
        <f t="shared" si="3"/>
        <v>0.27295103019234063</v>
      </c>
      <c r="E23" s="18">
        <f t="shared" si="4"/>
        <v>-66</v>
      </c>
      <c r="F23" s="16">
        <f>12402/2</f>
        <v>6201</v>
      </c>
      <c r="G23" s="16">
        <f t="shared" si="12"/>
        <v>6347.6</v>
      </c>
      <c r="H23" s="18">
        <f t="shared" si="13"/>
        <v>0.43771721741049263</v>
      </c>
      <c r="I23" s="18">
        <f t="shared" si="14"/>
        <v>-75</v>
      </c>
      <c r="J23" s="16">
        <f>14444/2</f>
        <v>7222</v>
      </c>
      <c r="K23" s="16">
        <f t="shared" si="6"/>
        <v>7335.5</v>
      </c>
      <c r="L23" s="18">
        <f t="shared" si="7"/>
        <v>0.49725460954446854</v>
      </c>
      <c r="M23" s="18">
        <f t="shared" si="8"/>
        <v>-64</v>
      </c>
      <c r="N23" s="16">
        <f>14115/2</f>
        <v>7057.5</v>
      </c>
      <c r="O23" s="16">
        <f t="shared" si="9"/>
        <v>6942.4</v>
      </c>
      <c r="P23" s="18">
        <f t="shared" si="10"/>
        <v>0.49629693174344458</v>
      </c>
      <c r="Q23" s="18">
        <f t="shared" si="11"/>
        <v>-72</v>
      </c>
      <c r="S23">
        <v>-72</v>
      </c>
      <c r="T23">
        <v>4310.2</v>
      </c>
      <c r="AH23">
        <v>-11</v>
      </c>
      <c r="AI23">
        <f t="shared" si="15"/>
        <v>13014.422</v>
      </c>
      <c r="AJ23">
        <f t="shared" si="16"/>
        <v>14243.1813</v>
      </c>
      <c r="AK23">
        <f t="shared" si="17"/>
        <v>13964.2363</v>
      </c>
      <c r="AL23">
        <f t="shared" si="18"/>
        <v>13761.7063</v>
      </c>
    </row>
    <row r="24" spans="1:38" x14ac:dyDescent="0.25">
      <c r="A24" s="1">
        <v>43323</v>
      </c>
      <c r="B24" s="16">
        <f>7831/2</f>
        <v>3915.5</v>
      </c>
      <c r="C24" s="16">
        <f t="shared" si="5"/>
        <v>4002.7</v>
      </c>
      <c r="D24" s="18">
        <f t="shared" si="3"/>
        <v>0.28556446549854458</v>
      </c>
      <c r="E24" s="18">
        <f t="shared" si="4"/>
        <v>-65</v>
      </c>
      <c r="F24" s="16">
        <f>13811/2</f>
        <v>6905.5</v>
      </c>
      <c r="G24" s="16">
        <f t="shared" si="12"/>
        <v>6693</v>
      </c>
      <c r="H24" s="18">
        <f t="shared" si="13"/>
        <v>0.46153527886578033</v>
      </c>
      <c r="I24" s="18">
        <f t="shared" si="14"/>
        <v>-74</v>
      </c>
      <c r="J24" s="16">
        <v>7658</v>
      </c>
      <c r="K24" s="16">
        <f t="shared" si="6"/>
        <v>7654.4</v>
      </c>
      <c r="L24" s="18">
        <f t="shared" si="7"/>
        <v>0.51887201735357913</v>
      </c>
      <c r="M24" s="18">
        <f t="shared" si="8"/>
        <v>-63</v>
      </c>
      <c r="N24" s="16">
        <f>14115/2</f>
        <v>7057.5</v>
      </c>
      <c r="O24" s="16">
        <f t="shared" si="9"/>
        <v>7295.7</v>
      </c>
      <c r="P24" s="18">
        <f t="shared" si="10"/>
        <v>0.5215535729604529</v>
      </c>
      <c r="Q24" s="18">
        <f t="shared" si="11"/>
        <v>-71</v>
      </c>
      <c r="S24">
        <v>-71</v>
      </c>
      <c r="T24">
        <v>4535.5</v>
      </c>
      <c r="AH24">
        <v>-10</v>
      </c>
      <c r="AI24">
        <f t="shared" si="15"/>
        <v>13084.49</v>
      </c>
      <c r="AJ24">
        <f t="shared" si="16"/>
        <v>14257.343000000001</v>
      </c>
      <c r="AK24">
        <f t="shared" si="17"/>
        <v>14056.72</v>
      </c>
      <c r="AL24">
        <f t="shared" si="18"/>
        <v>13770.77</v>
      </c>
    </row>
    <row r="25" spans="1:38" x14ac:dyDescent="0.25">
      <c r="A25" s="1">
        <v>43324</v>
      </c>
      <c r="B25" s="16">
        <f>8711/2</f>
        <v>4355.5</v>
      </c>
      <c r="C25" s="16">
        <f t="shared" si="5"/>
        <v>4317</v>
      </c>
      <c r="D25" s="18">
        <f t="shared" si="3"/>
        <v>0.30798755778779752</v>
      </c>
      <c r="E25" s="18">
        <f t="shared" si="4"/>
        <v>-64</v>
      </c>
      <c r="F25" s="16">
        <f>13811/2</f>
        <v>6905.5</v>
      </c>
      <c r="G25" s="16">
        <f t="shared" si="12"/>
        <v>6904</v>
      </c>
      <c r="H25" s="18">
        <f t="shared" si="13"/>
        <v>0.47608539747338224</v>
      </c>
      <c r="I25" s="18">
        <f t="shared" si="14"/>
        <v>-73</v>
      </c>
      <c r="J25" s="16">
        <v>8092</v>
      </c>
      <c r="K25" s="16">
        <f t="shared" si="6"/>
        <v>7940.6</v>
      </c>
      <c r="L25" s="18">
        <f t="shared" si="7"/>
        <v>0.53827277657266814</v>
      </c>
      <c r="M25" s="18">
        <f t="shared" si="8"/>
        <v>-62</v>
      </c>
      <c r="N25" s="16">
        <v>7626</v>
      </c>
      <c r="O25" s="16">
        <f t="shared" si="9"/>
        <v>7688.2</v>
      </c>
      <c r="P25" s="18">
        <f t="shared" si="10"/>
        <v>0.54961253610134109</v>
      </c>
      <c r="Q25" s="18">
        <f t="shared" si="11"/>
        <v>-70</v>
      </c>
      <c r="S25">
        <v>-70</v>
      </c>
      <c r="T25">
        <v>4866.5</v>
      </c>
      <c r="AH25">
        <v>-9</v>
      </c>
      <c r="AI25">
        <f t="shared" si="15"/>
        <v>13150.064</v>
      </c>
      <c r="AJ25">
        <f t="shared" si="16"/>
        <v>14270.2327</v>
      </c>
      <c r="AK25">
        <f t="shared" si="17"/>
        <v>14142.0663</v>
      </c>
      <c r="AL25">
        <f t="shared" si="18"/>
        <v>13777.6263</v>
      </c>
    </row>
    <row r="26" spans="1:38" x14ac:dyDescent="0.25">
      <c r="A26" s="1">
        <v>43325</v>
      </c>
      <c r="B26" s="16">
        <f>8711/2</f>
        <v>4355.5</v>
      </c>
      <c r="C26" s="16">
        <f t="shared" si="5"/>
        <v>4542.5</v>
      </c>
      <c r="D26" s="18">
        <f t="shared" si="3"/>
        <v>0.32407539523999773</v>
      </c>
      <c r="E26" s="18">
        <f t="shared" si="4"/>
        <v>-63</v>
      </c>
      <c r="F26" s="16">
        <v>7252</v>
      </c>
      <c r="G26" s="16">
        <f t="shared" si="12"/>
        <v>7197.4</v>
      </c>
      <c r="H26" s="18">
        <f t="shared" si="13"/>
        <v>0.49631764770783909</v>
      </c>
      <c r="I26" s="18">
        <f t="shared" si="14"/>
        <v>-72</v>
      </c>
      <c r="J26" s="16">
        <v>8078</v>
      </c>
      <c r="K26" s="16">
        <f t="shared" si="6"/>
        <v>8173</v>
      </c>
      <c r="L26" s="18">
        <f t="shared" si="7"/>
        <v>0.55402657266811284</v>
      </c>
      <c r="M26" s="18">
        <f t="shared" si="8"/>
        <v>-61</v>
      </c>
      <c r="N26" s="16">
        <v>8252</v>
      </c>
      <c r="O26" s="16">
        <f t="shared" si="9"/>
        <v>8015.9</v>
      </c>
      <c r="P26" s="18">
        <f t="shared" si="10"/>
        <v>0.57303908953132598</v>
      </c>
      <c r="Q26" s="18">
        <f t="shared" si="11"/>
        <v>-69</v>
      </c>
      <c r="S26">
        <v>-69</v>
      </c>
      <c r="T26">
        <v>4378.6000000000004</v>
      </c>
      <c r="AH26">
        <v>-8</v>
      </c>
      <c r="AI26">
        <f t="shared" si="15"/>
        <v>13211.144</v>
      </c>
      <c r="AJ26">
        <f t="shared" si="16"/>
        <v>14281.850399999999</v>
      </c>
      <c r="AK26">
        <f t="shared" si="17"/>
        <v>14220.2752</v>
      </c>
      <c r="AL26">
        <f t="shared" si="18"/>
        <v>13782.2752</v>
      </c>
    </row>
    <row r="27" spans="1:38" x14ac:dyDescent="0.25">
      <c r="A27" s="1">
        <v>43326</v>
      </c>
      <c r="B27" s="16">
        <f>10086/2</f>
        <v>5043</v>
      </c>
      <c r="C27" s="16">
        <f t="shared" si="5"/>
        <v>4801</v>
      </c>
      <c r="D27" s="18">
        <f t="shared" si="3"/>
        <v>0.3425175503681297</v>
      </c>
      <c r="E27" s="18">
        <f t="shared" si="4"/>
        <v>-62</v>
      </c>
      <c r="F27" s="16">
        <v>7256</v>
      </c>
      <c r="G27" s="16">
        <f t="shared" si="12"/>
        <v>7378.7</v>
      </c>
      <c r="H27" s="18">
        <f t="shared" si="13"/>
        <v>0.50881971644508195</v>
      </c>
      <c r="I27" s="18">
        <f t="shared" si="14"/>
        <v>-71</v>
      </c>
      <c r="J27" s="16">
        <v>8653</v>
      </c>
      <c r="K27" s="16">
        <f t="shared" si="6"/>
        <v>8380.4</v>
      </c>
      <c r="L27" s="18">
        <f t="shared" si="7"/>
        <v>0.56808568329718001</v>
      </c>
      <c r="M27" s="18">
        <f t="shared" si="8"/>
        <v>-60</v>
      </c>
      <c r="N27" s="16">
        <v>8448</v>
      </c>
      <c r="O27" s="16">
        <f t="shared" si="9"/>
        <v>8367.2000000000007</v>
      </c>
      <c r="P27" s="18">
        <f t="shared" si="10"/>
        <v>0.59815275513997324</v>
      </c>
      <c r="Q27" s="18">
        <f t="shared" si="11"/>
        <v>-68</v>
      </c>
      <c r="S27">
        <v>-68</v>
      </c>
      <c r="T27">
        <v>5620.2</v>
      </c>
      <c r="AH27">
        <v>-7</v>
      </c>
      <c r="AI27">
        <f t="shared" si="15"/>
        <v>13267.73</v>
      </c>
      <c r="AJ27">
        <f t="shared" si="16"/>
        <v>14292.196099999999</v>
      </c>
      <c r="AK27">
        <f t="shared" si="17"/>
        <v>14291.3467</v>
      </c>
      <c r="AL27">
        <f t="shared" si="18"/>
        <v>13784.716700000001</v>
      </c>
    </row>
    <row r="28" spans="1:38" x14ac:dyDescent="0.25">
      <c r="A28" s="1">
        <v>43327</v>
      </c>
      <c r="B28" s="16">
        <f>10086/2</f>
        <v>5043</v>
      </c>
      <c r="C28" s="16">
        <f t="shared" si="5"/>
        <v>4971.5</v>
      </c>
      <c r="D28" s="18">
        <f t="shared" si="3"/>
        <v>0.35468152502711037</v>
      </c>
      <c r="E28" s="18">
        <f t="shared" si="4"/>
        <v>-61</v>
      </c>
      <c r="F28" s="16">
        <v>7668</v>
      </c>
      <c r="G28" s="16">
        <f t="shared" si="12"/>
        <v>7695.2</v>
      </c>
      <c r="H28" s="18">
        <f t="shared" si="13"/>
        <v>0.53064489435648476</v>
      </c>
      <c r="I28" s="18">
        <f t="shared" si="14"/>
        <v>-70</v>
      </c>
      <c r="J28" s="16">
        <v>8384</v>
      </c>
      <c r="K28" s="16">
        <f t="shared" si="6"/>
        <v>8558.2000000000007</v>
      </c>
      <c r="L28" s="18">
        <f t="shared" si="7"/>
        <v>0.5801382863340564</v>
      </c>
      <c r="M28" s="18">
        <f t="shared" si="8"/>
        <v>-59</v>
      </c>
      <c r="N28" s="16">
        <v>8696</v>
      </c>
      <c r="O28" s="16">
        <f t="shared" si="9"/>
        <v>8640.7999999999993</v>
      </c>
      <c r="P28" s="18">
        <f t="shared" si="10"/>
        <v>0.61771181836378708</v>
      </c>
      <c r="Q28" s="18">
        <f t="shared" si="11"/>
        <v>-67</v>
      </c>
      <c r="S28">
        <v>-67</v>
      </c>
      <c r="T28">
        <v>5735.7</v>
      </c>
      <c r="W28" s="3"/>
      <c r="AH28">
        <v>-6</v>
      </c>
      <c r="AI28">
        <f t="shared" si="15"/>
        <v>13319.822</v>
      </c>
      <c r="AJ28">
        <f t="shared" si="16"/>
        <v>14301.2698</v>
      </c>
      <c r="AK28">
        <f t="shared" si="17"/>
        <v>14355.2808</v>
      </c>
      <c r="AL28" s="4">
        <f t="shared" si="18"/>
        <v>13784.950800000001</v>
      </c>
    </row>
    <row r="29" spans="1:38" x14ac:dyDescent="0.25">
      <c r="A29" s="1">
        <v>43328</v>
      </c>
      <c r="B29" s="16">
        <f>10416/2</f>
        <v>5208</v>
      </c>
      <c r="C29" s="16">
        <f t="shared" si="5"/>
        <v>5118.5</v>
      </c>
      <c r="D29" s="18">
        <f t="shared" si="3"/>
        <v>0.3651689401289881</v>
      </c>
      <c r="E29" s="18">
        <f t="shared" si="4"/>
        <v>-60</v>
      </c>
      <c r="F29" s="16">
        <v>7812</v>
      </c>
      <c r="G29" s="16">
        <f t="shared" si="12"/>
        <v>7904.8</v>
      </c>
      <c r="H29" s="18">
        <f t="shared" si="13"/>
        <v>0.54509847189275662</v>
      </c>
      <c r="I29" s="18">
        <f t="shared" si="14"/>
        <v>-69</v>
      </c>
      <c r="J29" s="16">
        <v>8695</v>
      </c>
      <c r="K29" s="16">
        <f t="shared" si="6"/>
        <v>8741.7999999999993</v>
      </c>
      <c r="L29" s="18">
        <f t="shared" si="7"/>
        <v>0.59258405639913225</v>
      </c>
      <c r="M29" s="18">
        <f t="shared" si="8"/>
        <v>-58</v>
      </c>
      <c r="N29" s="16">
        <v>8814</v>
      </c>
      <c r="O29" s="16">
        <f t="shared" si="9"/>
        <v>8842</v>
      </c>
      <c r="P29" s="18">
        <f t="shared" si="10"/>
        <v>0.6320951645649252</v>
      </c>
      <c r="Q29" s="18">
        <f t="shared" si="11"/>
        <v>-66</v>
      </c>
      <c r="S29">
        <v>-66</v>
      </c>
      <c r="T29">
        <v>6131.2</v>
      </c>
      <c r="AH29">
        <v>-5</v>
      </c>
      <c r="AI29">
        <f t="shared" si="15"/>
        <v>13367.42</v>
      </c>
      <c r="AJ29">
        <f t="shared" si="16"/>
        <v>14309.0715</v>
      </c>
      <c r="AK29">
        <f t="shared" si="17"/>
        <v>14412.077499999999</v>
      </c>
      <c r="AL29">
        <f t="shared" si="18"/>
        <v>13782.977500000001</v>
      </c>
    </row>
    <row r="30" spans="1:38" x14ac:dyDescent="0.25">
      <c r="A30" s="1">
        <v>43329</v>
      </c>
      <c r="B30" s="16">
        <f>10416/2</f>
        <v>5208</v>
      </c>
      <c r="C30" s="16">
        <f t="shared" si="5"/>
        <v>5128</v>
      </c>
      <c r="D30" s="18">
        <f t="shared" si="3"/>
        <v>0.3658466982478169</v>
      </c>
      <c r="E30" s="18">
        <f t="shared" si="4"/>
        <v>-59</v>
      </c>
      <c r="F30" s="16">
        <v>8488</v>
      </c>
      <c r="G30" s="16">
        <f t="shared" si="12"/>
        <v>8158</v>
      </c>
      <c r="H30" s="18">
        <f t="shared" si="13"/>
        <v>0.56255861422187892</v>
      </c>
      <c r="I30" s="18">
        <f t="shared" si="14"/>
        <v>-68</v>
      </c>
      <c r="J30" s="16">
        <v>8981</v>
      </c>
      <c r="K30" s="16">
        <f t="shared" si="6"/>
        <v>8844.6</v>
      </c>
      <c r="L30" s="18">
        <f t="shared" si="7"/>
        <v>0.59955260303687641</v>
      </c>
      <c r="M30" s="18">
        <f t="shared" si="8"/>
        <v>-57</v>
      </c>
      <c r="N30" s="16">
        <v>8994</v>
      </c>
      <c r="O30" s="16">
        <f t="shared" si="9"/>
        <v>8951.4</v>
      </c>
      <c r="P30" s="18">
        <f t="shared" si="10"/>
        <v>0.63991593034228356</v>
      </c>
      <c r="Q30" s="18">
        <f t="shared" si="11"/>
        <v>-65</v>
      </c>
      <c r="S30">
        <v>-65</v>
      </c>
      <c r="T30">
        <v>6268.5</v>
      </c>
      <c r="AH30">
        <v>-4</v>
      </c>
      <c r="AI30">
        <f t="shared" si="15"/>
        <v>13410.523999999999</v>
      </c>
      <c r="AJ30">
        <f t="shared" si="16"/>
        <v>14315.601199999999</v>
      </c>
      <c r="AK30">
        <f t="shared" si="17"/>
        <v>14461.736800000001</v>
      </c>
      <c r="AL30">
        <f t="shared" si="18"/>
        <v>13778.7968</v>
      </c>
    </row>
    <row r="31" spans="1:38" x14ac:dyDescent="0.25">
      <c r="A31" s="1">
        <v>43330</v>
      </c>
      <c r="B31" s="16">
        <f>10181/2</f>
        <v>5090.5</v>
      </c>
      <c r="C31" s="16">
        <f t="shared" si="5"/>
        <v>5311.5</v>
      </c>
      <c r="D31" s="18">
        <f t="shared" si="3"/>
        <v>0.37893813138519494</v>
      </c>
      <c r="E31" s="18">
        <f t="shared" si="4"/>
        <v>-58</v>
      </c>
      <c r="F31" s="16">
        <v>8300</v>
      </c>
      <c r="G31" s="16">
        <f t="shared" si="12"/>
        <v>8385.7999999999993</v>
      </c>
      <c r="H31" s="18">
        <f t="shared" si="13"/>
        <v>0.57826722568544153</v>
      </c>
      <c r="I31" s="18">
        <f t="shared" si="14"/>
        <v>-67</v>
      </c>
      <c r="J31" s="16">
        <v>8996</v>
      </c>
      <c r="K31" s="16">
        <f t="shared" si="6"/>
        <v>9067</v>
      </c>
      <c r="L31" s="18">
        <f t="shared" si="7"/>
        <v>0.61462852494577003</v>
      </c>
      <c r="M31" s="18">
        <f t="shared" si="8"/>
        <v>-56</v>
      </c>
      <c r="N31" s="16">
        <v>9258</v>
      </c>
      <c r="O31" s="16">
        <f t="shared" si="9"/>
        <v>9120.2000000000007</v>
      </c>
      <c r="P31" s="18">
        <f t="shared" si="10"/>
        <v>0.65198307168797009</v>
      </c>
      <c r="Q31" s="18">
        <f t="shared" si="11"/>
        <v>-64</v>
      </c>
      <c r="S31">
        <v>-64</v>
      </c>
      <c r="T31">
        <v>6608.5</v>
      </c>
      <c r="AH31">
        <v>-3</v>
      </c>
      <c r="AI31">
        <f t="shared" si="15"/>
        <v>13449.134</v>
      </c>
      <c r="AJ31">
        <f t="shared" si="16"/>
        <v>14320.858899999999</v>
      </c>
      <c r="AK31">
        <f t="shared" si="17"/>
        <v>14504.2587</v>
      </c>
      <c r="AL31">
        <f t="shared" si="18"/>
        <v>13772.4087</v>
      </c>
    </row>
    <row r="32" spans="1:38" x14ac:dyDescent="0.25">
      <c r="A32" s="1">
        <v>43331</v>
      </c>
      <c r="B32" s="16">
        <f>10181/2</f>
        <v>5090.5</v>
      </c>
      <c r="C32" s="16">
        <f t="shared" si="5"/>
        <v>5462</v>
      </c>
      <c r="D32" s="18">
        <f t="shared" si="3"/>
        <v>0.38967524684664118</v>
      </c>
      <c r="E32" s="18">
        <f t="shared" si="4"/>
        <v>-57</v>
      </c>
      <c r="F32" s="16">
        <v>8522</v>
      </c>
      <c r="G32" s="16">
        <f t="shared" si="12"/>
        <v>8654.6</v>
      </c>
      <c r="H32" s="18">
        <f t="shared" si="13"/>
        <v>0.59680311138081321</v>
      </c>
      <c r="I32" s="18">
        <f t="shared" si="14"/>
        <v>-66</v>
      </c>
      <c r="J32" s="16">
        <v>9167</v>
      </c>
      <c r="K32" s="16">
        <f t="shared" si="6"/>
        <v>9231</v>
      </c>
      <c r="L32" s="18">
        <f t="shared" si="7"/>
        <v>0.62574566160520606</v>
      </c>
      <c r="M32" s="18">
        <f t="shared" si="8"/>
        <v>-55</v>
      </c>
      <c r="N32" s="16">
        <v>8995</v>
      </c>
      <c r="O32" s="16">
        <f t="shared" si="9"/>
        <v>9424.6</v>
      </c>
      <c r="P32" s="18">
        <f t="shared" si="10"/>
        <v>0.67374395928054676</v>
      </c>
      <c r="Q32" s="18">
        <f t="shared" si="11"/>
        <v>-63</v>
      </c>
      <c r="S32">
        <v>-63</v>
      </c>
      <c r="T32">
        <v>7983</v>
      </c>
      <c r="AH32">
        <v>-2</v>
      </c>
      <c r="AI32">
        <f t="shared" si="15"/>
        <v>13483.25</v>
      </c>
      <c r="AJ32">
        <f t="shared" si="16"/>
        <v>14324.8446</v>
      </c>
      <c r="AK32">
        <f t="shared" si="17"/>
        <v>14539.6432</v>
      </c>
      <c r="AL32">
        <f t="shared" si="18"/>
        <v>13763.813200000001</v>
      </c>
    </row>
    <row r="33" spans="1:38" x14ac:dyDescent="0.25">
      <c r="A33" s="1">
        <v>43332</v>
      </c>
      <c r="B33" s="16">
        <f>11921/2</f>
        <v>5960.5</v>
      </c>
      <c r="C33" s="16">
        <f t="shared" si="5"/>
        <v>5747.8</v>
      </c>
      <c r="D33" s="18">
        <f t="shared" si="3"/>
        <v>0.41006506477940763</v>
      </c>
      <c r="E33" s="18">
        <f t="shared" si="4"/>
        <v>-56</v>
      </c>
      <c r="F33" s="16">
        <v>8807</v>
      </c>
      <c r="G33" s="16">
        <f t="shared" si="12"/>
        <v>8862</v>
      </c>
      <c r="H33" s="18">
        <f t="shared" si="13"/>
        <v>0.61110498151928061</v>
      </c>
      <c r="I33" s="18">
        <f t="shared" si="14"/>
        <v>-65</v>
      </c>
      <c r="J33" s="16">
        <v>9496</v>
      </c>
      <c r="K33" s="16">
        <f t="shared" si="6"/>
        <v>9405</v>
      </c>
      <c r="L33" s="18">
        <f t="shared" si="7"/>
        <v>0.63754067245119306</v>
      </c>
      <c r="M33" s="18">
        <f t="shared" si="8"/>
        <v>-54</v>
      </c>
      <c r="N33" s="16">
        <v>9540</v>
      </c>
      <c r="O33" s="16">
        <f t="shared" si="9"/>
        <v>9688.6</v>
      </c>
      <c r="P33" s="18">
        <f t="shared" si="10"/>
        <v>0.69261673958422698</v>
      </c>
      <c r="Q33" s="18">
        <f t="shared" si="11"/>
        <v>-62</v>
      </c>
      <c r="S33">
        <v>-62</v>
      </c>
      <c r="T33">
        <v>7140.3</v>
      </c>
      <c r="AH33">
        <v>-1</v>
      </c>
      <c r="AI33">
        <f t="shared" si="15"/>
        <v>13512.871999999999</v>
      </c>
      <c r="AJ33">
        <f t="shared" si="16"/>
        <v>14327.558300000001</v>
      </c>
      <c r="AK33">
        <f t="shared" si="17"/>
        <v>14567.890299999999</v>
      </c>
      <c r="AL33">
        <f t="shared" si="18"/>
        <v>13753.0103</v>
      </c>
    </row>
    <row r="34" spans="1:38" x14ac:dyDescent="0.25">
      <c r="A34" s="1">
        <v>43333</v>
      </c>
      <c r="B34" s="16">
        <f>11921/2</f>
        <v>5960.5</v>
      </c>
      <c r="C34" s="16">
        <f t="shared" si="5"/>
        <v>6057.1</v>
      </c>
      <c r="D34" s="18">
        <f t="shared" si="3"/>
        <v>0.43213144226927691</v>
      </c>
      <c r="E34" s="18">
        <f t="shared" si="4"/>
        <v>-55</v>
      </c>
      <c r="F34" s="16">
        <v>9156</v>
      </c>
      <c r="G34" s="16">
        <f t="shared" si="12"/>
        <v>9096.2000000000007</v>
      </c>
      <c r="H34" s="18">
        <f t="shared" si="13"/>
        <v>0.62725492359463786</v>
      </c>
      <c r="I34" s="18">
        <f t="shared" si="14"/>
        <v>-64</v>
      </c>
      <c r="J34" s="16">
        <v>9515</v>
      </c>
      <c r="K34" s="16">
        <f t="shared" si="6"/>
        <v>9616.6</v>
      </c>
      <c r="L34" s="18">
        <f t="shared" si="7"/>
        <v>0.65188449023861172</v>
      </c>
      <c r="M34" s="18">
        <f t="shared" si="8"/>
        <v>-53</v>
      </c>
      <c r="N34" s="16">
        <v>10336</v>
      </c>
      <c r="O34" s="16">
        <f t="shared" si="9"/>
        <v>9858.7999999999993</v>
      </c>
      <c r="P34" s="18">
        <f t="shared" si="10"/>
        <v>0.70478396385576614</v>
      </c>
      <c r="Q34" s="18">
        <f t="shared" si="11"/>
        <v>-61</v>
      </c>
      <c r="S34">
        <v>-61</v>
      </c>
      <c r="T34">
        <v>7406</v>
      </c>
      <c r="AH34">
        <v>0</v>
      </c>
      <c r="AI34">
        <f t="shared" si="15"/>
        <v>13538</v>
      </c>
      <c r="AJ34">
        <f t="shared" si="16"/>
        <v>14329</v>
      </c>
      <c r="AK34">
        <f t="shared" si="17"/>
        <v>14589</v>
      </c>
      <c r="AL34">
        <f t="shared" si="18"/>
        <v>13740</v>
      </c>
    </row>
    <row r="35" spans="1:38" x14ac:dyDescent="0.25">
      <c r="A35" s="1">
        <v>43334</v>
      </c>
      <c r="B35" s="16">
        <f>13274/2</f>
        <v>6637</v>
      </c>
      <c r="C35" s="16">
        <f t="shared" si="5"/>
        <v>6484</v>
      </c>
      <c r="D35" s="18">
        <f t="shared" si="3"/>
        <v>0.46258775184064838</v>
      </c>
      <c r="E35" s="18">
        <f t="shared" si="4"/>
        <v>-54</v>
      </c>
      <c r="F35" s="16">
        <v>9525</v>
      </c>
      <c r="G35" s="16">
        <f t="shared" si="12"/>
        <v>9341.7999999999993</v>
      </c>
      <c r="H35" s="18">
        <f t="shared" si="13"/>
        <v>0.64419098582225398</v>
      </c>
      <c r="I35" s="18">
        <f t="shared" si="14"/>
        <v>-63</v>
      </c>
      <c r="J35" s="16">
        <v>9851</v>
      </c>
      <c r="K35" s="16">
        <f t="shared" si="6"/>
        <v>9728.4</v>
      </c>
      <c r="L35" s="18">
        <f t="shared" si="7"/>
        <v>0.65946312364425164</v>
      </c>
      <c r="M35" s="18">
        <f t="shared" si="8"/>
        <v>-52</v>
      </c>
      <c r="N35" s="16">
        <v>10314</v>
      </c>
      <c r="O35" s="16">
        <f t="shared" si="9"/>
        <v>10093</v>
      </c>
      <c r="P35" s="18">
        <f t="shared" si="10"/>
        <v>0.72152640759486431</v>
      </c>
      <c r="Q35" s="18">
        <f t="shared" si="11"/>
        <v>-60</v>
      </c>
      <c r="S35">
        <v>-60</v>
      </c>
      <c r="T35">
        <v>7466.3</v>
      </c>
      <c r="AH35">
        <v>1</v>
      </c>
      <c r="AI35">
        <f t="shared" si="15"/>
        <v>13558.634</v>
      </c>
      <c r="AJ35" s="4">
        <f t="shared" si="16"/>
        <v>14329.1697</v>
      </c>
      <c r="AK35">
        <f t="shared" si="17"/>
        <v>14602.972299999999</v>
      </c>
      <c r="AL35">
        <f t="shared" si="18"/>
        <v>13724.782300000001</v>
      </c>
    </row>
    <row r="36" spans="1:38" x14ac:dyDescent="0.25">
      <c r="A36" s="1">
        <v>43335</v>
      </c>
      <c r="B36" s="16">
        <f>13274/2</f>
        <v>6637</v>
      </c>
      <c r="C36" s="16">
        <f t="shared" si="5"/>
        <v>6736.9</v>
      </c>
      <c r="D36" s="18">
        <f t="shared" si="3"/>
        <v>0.48063038639347067</v>
      </c>
      <c r="E36" s="18">
        <f t="shared" si="4"/>
        <v>-53</v>
      </c>
      <c r="F36" s="16">
        <v>9471</v>
      </c>
      <c r="G36" s="16">
        <f t="shared" si="12"/>
        <v>9570.2000000000007</v>
      </c>
      <c r="H36" s="18">
        <f t="shared" si="13"/>
        <v>0.65994097203067248</v>
      </c>
      <c r="I36" s="18">
        <f t="shared" si="14"/>
        <v>-62</v>
      </c>
      <c r="J36" s="16">
        <v>10054</v>
      </c>
      <c r="K36" s="16">
        <f t="shared" si="6"/>
        <v>9829.4</v>
      </c>
      <c r="L36" s="18">
        <f t="shared" si="7"/>
        <v>0.66630965292841648</v>
      </c>
      <c r="M36" s="18">
        <f t="shared" si="8"/>
        <v>-51</v>
      </c>
      <c r="N36" s="16">
        <v>10109</v>
      </c>
      <c r="O36" s="16">
        <f t="shared" si="9"/>
        <v>10243.200000000001</v>
      </c>
      <c r="P36" s="18">
        <f t="shared" si="10"/>
        <v>0.73226387578279151</v>
      </c>
      <c r="Q36" s="18">
        <f t="shared" si="11"/>
        <v>-59</v>
      </c>
      <c r="S36">
        <v>-59</v>
      </c>
      <c r="T36">
        <v>8618.5</v>
      </c>
      <c r="AH36">
        <v>2</v>
      </c>
      <c r="AI36">
        <f t="shared" si="15"/>
        <v>13574.773999999999</v>
      </c>
      <c r="AJ36">
        <f t="shared" si="16"/>
        <v>14328.0674</v>
      </c>
      <c r="AK36" s="4">
        <f t="shared" si="17"/>
        <v>14609.807199999999</v>
      </c>
      <c r="AL36">
        <f t="shared" si="18"/>
        <v>13707.3572</v>
      </c>
    </row>
    <row r="37" spans="1:38" x14ac:dyDescent="0.25">
      <c r="A37" s="1">
        <v>43336</v>
      </c>
      <c r="B37" s="16">
        <f>14450/2</f>
        <v>7225</v>
      </c>
      <c r="C37" s="16">
        <f t="shared" si="5"/>
        <v>7113</v>
      </c>
      <c r="D37" s="18">
        <f t="shared" si="3"/>
        <v>0.50746247360310492</v>
      </c>
      <c r="E37" s="18">
        <f t="shared" si="4"/>
        <v>-52</v>
      </c>
      <c r="F37" s="16">
        <v>9750</v>
      </c>
      <c r="G37" s="16">
        <f t="shared" si="12"/>
        <v>9715.6</v>
      </c>
      <c r="H37" s="18">
        <f t="shared" si="13"/>
        <v>0.66996745186738016</v>
      </c>
      <c r="I37" s="18">
        <f t="shared" si="14"/>
        <v>-61</v>
      </c>
      <c r="J37" s="16">
        <v>9726</v>
      </c>
      <c r="K37" s="16">
        <f t="shared" si="6"/>
        <v>9852.4</v>
      </c>
      <c r="L37" s="18">
        <f t="shared" si="7"/>
        <v>0.6678687635574837</v>
      </c>
      <c r="M37" s="18">
        <f t="shared" si="8"/>
        <v>-50</v>
      </c>
      <c r="N37" s="16">
        <v>10166</v>
      </c>
      <c r="O37" s="16">
        <f t="shared" si="9"/>
        <v>10267.200000000001</v>
      </c>
      <c r="P37" s="18">
        <f t="shared" si="10"/>
        <v>0.73397958308312605</v>
      </c>
      <c r="Q37" s="18">
        <f t="shared" si="11"/>
        <v>-58</v>
      </c>
      <c r="S37">
        <v>-58</v>
      </c>
      <c r="T37">
        <v>8946</v>
      </c>
      <c r="AH37">
        <v>3</v>
      </c>
      <c r="AI37">
        <f t="shared" si="15"/>
        <v>13586.42</v>
      </c>
      <c r="AJ37">
        <f t="shared" si="16"/>
        <v>14325.6931</v>
      </c>
      <c r="AK37">
        <f t="shared" si="17"/>
        <v>14609.5047</v>
      </c>
      <c r="AL37">
        <f t="shared" si="18"/>
        <v>13687.724700000001</v>
      </c>
    </row>
    <row r="38" spans="1:38" x14ac:dyDescent="0.25">
      <c r="A38" s="1">
        <v>43337</v>
      </c>
      <c r="B38" s="16">
        <f>14450/2</f>
        <v>7225</v>
      </c>
      <c r="C38" s="16">
        <f t="shared" si="5"/>
        <v>7350.4</v>
      </c>
      <c r="D38" s="18">
        <f t="shared" si="3"/>
        <v>0.52439929227783799</v>
      </c>
      <c r="E38" s="18">
        <f t="shared" si="4"/>
        <v>-51</v>
      </c>
      <c r="F38" s="16">
        <v>9949</v>
      </c>
      <c r="G38" s="16">
        <f t="shared" si="12"/>
        <v>9809.7999999999993</v>
      </c>
      <c r="H38" s="18">
        <f t="shared" si="13"/>
        <v>0.67646328680973122</v>
      </c>
      <c r="I38" s="18">
        <f t="shared" si="14"/>
        <v>-60</v>
      </c>
      <c r="J38" s="16">
        <v>10001</v>
      </c>
      <c r="K38" s="16">
        <f t="shared" si="6"/>
        <v>9889.2000000000007</v>
      </c>
      <c r="L38" s="18">
        <f t="shared" si="7"/>
        <v>0.67036334056399138</v>
      </c>
      <c r="M38" s="18">
        <f t="shared" si="8"/>
        <v>-49</v>
      </c>
      <c r="N38" s="16">
        <v>10291</v>
      </c>
      <c r="O38" s="16">
        <f t="shared" si="9"/>
        <v>10311.4</v>
      </c>
      <c r="P38" s="18">
        <f t="shared" si="10"/>
        <v>0.73713934402790882</v>
      </c>
      <c r="Q38" s="18">
        <f t="shared" si="11"/>
        <v>-57</v>
      </c>
      <c r="S38">
        <v>-57</v>
      </c>
      <c r="T38">
        <v>8926.5</v>
      </c>
      <c r="AH38">
        <v>4</v>
      </c>
      <c r="AI38">
        <f t="shared" si="15"/>
        <v>13593.572</v>
      </c>
      <c r="AJ38">
        <f t="shared" si="16"/>
        <v>14322.0468</v>
      </c>
      <c r="AK38">
        <f t="shared" si="17"/>
        <v>14602.0648</v>
      </c>
      <c r="AL38">
        <f t="shared" si="18"/>
        <v>13665.8848</v>
      </c>
    </row>
    <row r="39" spans="1:38" x14ac:dyDescent="0.25">
      <c r="A39" s="1">
        <v>43338</v>
      </c>
      <c r="B39" s="16">
        <v>7841</v>
      </c>
      <c r="C39" s="16">
        <f t="shared" si="5"/>
        <v>7641.4</v>
      </c>
      <c r="D39" s="18">
        <f t="shared" si="3"/>
        <v>0.54516009360196338</v>
      </c>
      <c r="E39" s="18">
        <f t="shared" si="4"/>
        <v>-50</v>
      </c>
      <c r="F39" s="16">
        <v>9883</v>
      </c>
      <c r="G39" s="16">
        <f t="shared" si="12"/>
        <v>10013.799999999999</v>
      </c>
      <c r="H39" s="18">
        <f t="shared" si="13"/>
        <v>0.69053070006068284</v>
      </c>
      <c r="I39" s="18">
        <f t="shared" si="14"/>
        <v>-59</v>
      </c>
      <c r="J39" s="16">
        <v>9630</v>
      </c>
      <c r="K39" s="16">
        <f t="shared" si="6"/>
        <v>9881.6</v>
      </c>
      <c r="L39" s="18">
        <f t="shared" si="7"/>
        <v>0.66984815618221261</v>
      </c>
      <c r="M39" s="18">
        <f t="shared" si="8"/>
        <v>-48</v>
      </c>
      <c r="N39" s="16">
        <v>10456</v>
      </c>
      <c r="O39" s="16">
        <f t="shared" si="9"/>
        <v>10445.4</v>
      </c>
      <c r="P39" s="18">
        <f t="shared" si="10"/>
        <v>0.74671870978811017</v>
      </c>
      <c r="Q39" s="18">
        <f t="shared" si="11"/>
        <v>-56</v>
      </c>
      <c r="S39">
        <v>-56</v>
      </c>
      <c r="T39">
        <v>8292.5</v>
      </c>
      <c r="AH39">
        <v>5</v>
      </c>
      <c r="AI39" s="4">
        <f t="shared" si="15"/>
        <v>13596.23</v>
      </c>
      <c r="AJ39">
        <f t="shared" si="16"/>
        <v>14317.128500000001</v>
      </c>
      <c r="AK39">
        <f t="shared" si="17"/>
        <v>14587.487499999999</v>
      </c>
      <c r="AL39">
        <f t="shared" si="18"/>
        <v>13641.8375</v>
      </c>
    </row>
    <row r="40" spans="1:38" x14ac:dyDescent="0.25">
      <c r="A40" s="1">
        <v>43339</v>
      </c>
      <c r="B40" s="16">
        <v>7824</v>
      </c>
      <c r="C40" s="16">
        <f t="shared" si="5"/>
        <v>7800.4</v>
      </c>
      <c r="D40" s="18">
        <f t="shared" si="3"/>
        <v>0.55650362422236177</v>
      </c>
      <c r="E40" s="18">
        <f t="shared" si="4"/>
        <v>-49</v>
      </c>
      <c r="F40" s="16">
        <v>9996</v>
      </c>
      <c r="G40" s="16">
        <f t="shared" si="12"/>
        <v>10144.6</v>
      </c>
      <c r="H40" s="18">
        <f t="shared" si="13"/>
        <v>0.69955039443923428</v>
      </c>
      <c r="I40" s="18">
        <f t="shared" si="14"/>
        <v>-58</v>
      </c>
      <c r="J40" s="16">
        <v>10035</v>
      </c>
      <c r="K40" s="16">
        <f t="shared" si="6"/>
        <v>9987.7999999999993</v>
      </c>
      <c r="L40" s="18">
        <f t="shared" si="7"/>
        <v>0.67704718004338393</v>
      </c>
      <c r="M40" s="18">
        <f t="shared" si="8"/>
        <v>-47</v>
      </c>
      <c r="N40" s="16">
        <v>10535</v>
      </c>
      <c r="O40" s="16">
        <f t="shared" si="9"/>
        <v>10643.2</v>
      </c>
      <c r="P40" s="18">
        <f t="shared" si="10"/>
        <v>0.76085899745503427</v>
      </c>
      <c r="Q40" s="18">
        <f t="shared" si="11"/>
        <v>-55</v>
      </c>
      <c r="S40">
        <v>-55</v>
      </c>
      <c r="T40">
        <v>9415.5</v>
      </c>
      <c r="AH40">
        <v>6</v>
      </c>
      <c r="AI40">
        <f t="shared" si="15"/>
        <v>13594.394</v>
      </c>
      <c r="AJ40">
        <f t="shared" si="16"/>
        <v>14310.938200000001</v>
      </c>
      <c r="AK40">
        <f t="shared" si="17"/>
        <v>14565.772800000001</v>
      </c>
      <c r="AL40">
        <f t="shared" si="18"/>
        <v>13615.5828</v>
      </c>
    </row>
    <row r="41" spans="1:38" x14ac:dyDescent="0.25">
      <c r="A41" s="1">
        <v>43340</v>
      </c>
      <c r="B41" s="16">
        <v>8092</v>
      </c>
      <c r="C41" s="16">
        <f t="shared" si="5"/>
        <v>8045.6</v>
      </c>
      <c r="D41" s="18">
        <f t="shared" si="3"/>
        <v>0.57399691798413344</v>
      </c>
      <c r="E41" s="18">
        <f t="shared" si="4"/>
        <v>-48</v>
      </c>
      <c r="F41" s="16">
        <v>10491</v>
      </c>
      <c r="G41" s="16">
        <f t="shared" si="12"/>
        <v>10365.6</v>
      </c>
      <c r="H41" s="18">
        <f t="shared" si="13"/>
        <v>0.71479009212776523</v>
      </c>
      <c r="I41" s="18">
        <f t="shared" si="14"/>
        <v>-57</v>
      </c>
      <c r="J41" s="16">
        <v>10016</v>
      </c>
      <c r="K41" s="16">
        <f t="shared" si="6"/>
        <v>10080.200000000001</v>
      </c>
      <c r="L41" s="18">
        <f t="shared" si="7"/>
        <v>0.68331073752711502</v>
      </c>
      <c r="M41" s="18">
        <f t="shared" si="8"/>
        <v>-46</v>
      </c>
      <c r="N41" s="16">
        <v>10779</v>
      </c>
      <c r="O41" s="16">
        <f t="shared" si="9"/>
        <v>10724.6</v>
      </c>
      <c r="P41" s="18">
        <f t="shared" si="10"/>
        <v>0.7666781047153356</v>
      </c>
      <c r="Q41" s="18">
        <f t="shared" si="11"/>
        <v>-54</v>
      </c>
      <c r="S41">
        <v>-54</v>
      </c>
      <c r="T41">
        <v>8678.2999999999993</v>
      </c>
      <c r="AH41">
        <v>7</v>
      </c>
      <c r="AI41">
        <f t="shared" si="15"/>
        <v>13588.064</v>
      </c>
      <c r="AJ41">
        <f t="shared" si="16"/>
        <v>14303.475899999999</v>
      </c>
      <c r="AK41">
        <f t="shared" si="17"/>
        <v>14536.920700000001</v>
      </c>
      <c r="AL41">
        <f t="shared" si="18"/>
        <v>13587.120699999999</v>
      </c>
    </row>
    <row r="42" spans="1:38" x14ac:dyDescent="0.25">
      <c r="A42" s="1">
        <v>43341</v>
      </c>
      <c r="B42" s="16">
        <v>8020</v>
      </c>
      <c r="C42" s="16">
        <f t="shared" si="5"/>
        <v>8227.6</v>
      </c>
      <c r="D42" s="18">
        <f t="shared" si="3"/>
        <v>0.58698133668169628</v>
      </c>
      <c r="E42" s="18">
        <f t="shared" si="4"/>
        <v>-47</v>
      </c>
      <c r="F42" s="16">
        <v>10404</v>
      </c>
      <c r="G42" s="16">
        <f t="shared" si="12"/>
        <v>10577.8</v>
      </c>
      <c r="H42" s="18">
        <f t="shared" si="13"/>
        <v>0.72942296022507858</v>
      </c>
      <c r="I42" s="18">
        <f t="shared" si="14"/>
        <v>-56</v>
      </c>
      <c r="J42" s="16">
        <v>10257</v>
      </c>
      <c r="K42" s="16">
        <f t="shared" si="6"/>
        <v>10254.200000000001</v>
      </c>
      <c r="L42" s="18">
        <f t="shared" si="7"/>
        <v>0.69510574837310202</v>
      </c>
      <c r="M42" s="18">
        <f t="shared" si="8"/>
        <v>-45</v>
      </c>
      <c r="N42" s="16">
        <v>11155</v>
      </c>
      <c r="O42" s="16">
        <f t="shared" si="9"/>
        <v>10863.6</v>
      </c>
      <c r="P42" s="18">
        <f t="shared" si="10"/>
        <v>0.77661490949643996</v>
      </c>
      <c r="Q42" s="18">
        <f t="shared" si="11"/>
        <v>-53</v>
      </c>
      <c r="S42">
        <v>-53</v>
      </c>
      <c r="T42">
        <v>8828</v>
      </c>
      <c r="AH42">
        <v>8</v>
      </c>
      <c r="AI42">
        <f t="shared" si="15"/>
        <v>13577.24</v>
      </c>
      <c r="AJ42">
        <f t="shared" si="16"/>
        <v>14294.741599999999</v>
      </c>
      <c r="AK42">
        <f t="shared" si="17"/>
        <v>14500.931199999999</v>
      </c>
      <c r="AL42">
        <f t="shared" si="18"/>
        <v>13556.4512</v>
      </c>
    </row>
    <row r="43" spans="1:38" x14ac:dyDescent="0.25">
      <c r="A43" s="1">
        <v>43342</v>
      </c>
      <c r="B43" s="16">
        <v>8451</v>
      </c>
      <c r="C43" s="16">
        <f t="shared" si="5"/>
        <v>8331.6</v>
      </c>
      <c r="D43" s="18">
        <f t="shared" si="3"/>
        <v>0.59440100450887512</v>
      </c>
      <c r="E43" s="18">
        <f t="shared" si="4"/>
        <v>-46</v>
      </c>
      <c r="F43" s="16">
        <v>11054</v>
      </c>
      <c r="G43" s="16">
        <f t="shared" si="12"/>
        <v>10860.8</v>
      </c>
      <c r="H43" s="18">
        <f t="shared" si="13"/>
        <v>0.74893804821536925</v>
      </c>
      <c r="I43" s="18">
        <f t="shared" si="14"/>
        <v>-55</v>
      </c>
      <c r="J43" s="16">
        <v>10463</v>
      </c>
      <c r="K43" s="16">
        <f t="shared" si="6"/>
        <v>10413</v>
      </c>
      <c r="L43" s="18">
        <f t="shared" si="7"/>
        <v>0.70587039045553146</v>
      </c>
      <c r="M43" s="18">
        <f t="shared" si="8"/>
        <v>-44</v>
      </c>
      <c r="N43" s="16">
        <v>10698</v>
      </c>
      <c r="O43" s="16">
        <f t="shared" si="9"/>
        <v>10969.8</v>
      </c>
      <c r="P43" s="18">
        <f t="shared" si="10"/>
        <v>0.78420691430042033</v>
      </c>
      <c r="Q43" s="18">
        <f t="shared" si="11"/>
        <v>-52</v>
      </c>
      <c r="S43">
        <v>-52</v>
      </c>
      <c r="T43">
        <v>9256.7000000000007</v>
      </c>
      <c r="AH43">
        <v>9</v>
      </c>
      <c r="AI43">
        <f t="shared" si="15"/>
        <v>13561.922</v>
      </c>
      <c r="AJ43">
        <f t="shared" si="16"/>
        <v>14284.7353</v>
      </c>
      <c r="AK43">
        <f t="shared" si="17"/>
        <v>14457.8043</v>
      </c>
      <c r="AL43">
        <f t="shared" si="18"/>
        <v>13523.5743</v>
      </c>
    </row>
    <row r="44" spans="1:38" x14ac:dyDescent="0.25">
      <c r="A44" s="1">
        <v>43343</v>
      </c>
      <c r="B44" s="16">
        <v>8751</v>
      </c>
      <c r="C44" s="16">
        <f t="shared" si="5"/>
        <v>8499.6</v>
      </c>
      <c r="D44" s="18">
        <f t="shared" si="3"/>
        <v>0.60638662176816394</v>
      </c>
      <c r="E44" s="18">
        <f t="shared" si="4"/>
        <v>-45</v>
      </c>
      <c r="F44" s="16">
        <v>10944</v>
      </c>
      <c r="G44" s="16">
        <f t="shared" si="12"/>
        <v>11041</v>
      </c>
      <c r="H44" s="18">
        <f t="shared" si="13"/>
        <v>0.76136426325370987</v>
      </c>
      <c r="I44" s="18">
        <f t="shared" si="14"/>
        <v>-54</v>
      </c>
      <c r="J44" s="16">
        <v>10500</v>
      </c>
      <c r="K44" s="16">
        <f t="shared" si="6"/>
        <v>10565.8</v>
      </c>
      <c r="L44" s="18">
        <f t="shared" si="7"/>
        <v>0.71622830802603032</v>
      </c>
      <c r="M44" s="18">
        <f t="shared" si="8"/>
        <v>-43</v>
      </c>
      <c r="N44" s="16">
        <v>11151</v>
      </c>
      <c r="O44" s="16">
        <f t="shared" si="9"/>
        <v>11098.4</v>
      </c>
      <c r="P44" s="18">
        <f t="shared" si="10"/>
        <v>0.79340024591804637</v>
      </c>
      <c r="Q44" s="18">
        <f t="shared" si="11"/>
        <v>-51</v>
      </c>
      <c r="S44">
        <v>-51</v>
      </c>
      <c r="T44">
        <v>9118.2999999999993</v>
      </c>
      <c r="AH44">
        <v>10</v>
      </c>
      <c r="AI44">
        <f t="shared" si="15"/>
        <v>13542.11</v>
      </c>
      <c r="AJ44">
        <f t="shared" si="16"/>
        <v>14273.457</v>
      </c>
      <c r="AK44">
        <f t="shared" si="17"/>
        <v>14407.54</v>
      </c>
      <c r="AL44">
        <f t="shared" si="18"/>
        <v>13488.49</v>
      </c>
    </row>
    <row r="45" spans="1:38" x14ac:dyDescent="0.25">
      <c r="A45" s="1">
        <v>43344</v>
      </c>
      <c r="B45" s="16">
        <v>8344</v>
      </c>
      <c r="C45" s="16">
        <f t="shared" si="5"/>
        <v>8689.6</v>
      </c>
      <c r="D45" s="18">
        <f t="shared" si="3"/>
        <v>0.61994178414474066</v>
      </c>
      <c r="E45" s="18">
        <f t="shared" si="4"/>
        <v>-44</v>
      </c>
      <c r="F45" s="16">
        <v>11411</v>
      </c>
      <c r="G45" s="16">
        <f t="shared" si="12"/>
        <v>11295</v>
      </c>
      <c r="H45" s="18">
        <f t="shared" si="13"/>
        <v>0.77887957190930657</v>
      </c>
      <c r="I45" s="18">
        <f t="shared" si="14"/>
        <v>-53</v>
      </c>
      <c r="J45" s="16">
        <v>10829</v>
      </c>
      <c r="K45" s="16">
        <f t="shared" si="6"/>
        <v>10619.4</v>
      </c>
      <c r="L45" s="18">
        <f t="shared" si="7"/>
        <v>0.71986171366594354</v>
      </c>
      <c r="M45" s="18">
        <f t="shared" si="8"/>
        <v>-42</v>
      </c>
      <c r="N45" s="16">
        <v>11066</v>
      </c>
      <c r="O45" s="16">
        <f t="shared" si="9"/>
        <v>11140</v>
      </c>
      <c r="P45" s="18">
        <f t="shared" si="10"/>
        <v>0.7963741385719596</v>
      </c>
      <c r="Q45" s="18">
        <f t="shared" si="11"/>
        <v>-50</v>
      </c>
      <c r="S45">
        <v>-50</v>
      </c>
      <c r="T45">
        <v>9632</v>
      </c>
      <c r="AH45">
        <v>11</v>
      </c>
      <c r="AI45">
        <f t="shared" si="15"/>
        <v>13517.804</v>
      </c>
      <c r="AJ45">
        <f t="shared" si="16"/>
        <v>14260.9067</v>
      </c>
      <c r="AK45">
        <f t="shared" si="17"/>
        <v>14350.138300000001</v>
      </c>
      <c r="AL45">
        <f t="shared" si="18"/>
        <v>13451.1983</v>
      </c>
    </row>
    <row r="46" spans="1:38" x14ac:dyDescent="0.25">
      <c r="A46" s="1">
        <v>43345</v>
      </c>
      <c r="B46" s="16">
        <v>8932</v>
      </c>
      <c r="C46" s="16">
        <f t="shared" si="5"/>
        <v>8801.6</v>
      </c>
      <c r="D46" s="18">
        <f t="shared" si="3"/>
        <v>0.62793219565093328</v>
      </c>
      <c r="E46" s="18">
        <f t="shared" si="4"/>
        <v>-43</v>
      </c>
      <c r="F46" s="16">
        <v>11392</v>
      </c>
      <c r="G46" s="16">
        <f t="shared" si="12"/>
        <v>11025.6</v>
      </c>
      <c r="H46" s="18">
        <f t="shared" si="13"/>
        <v>0.76030231146907923</v>
      </c>
      <c r="I46" s="18">
        <f t="shared" si="14"/>
        <v>-52</v>
      </c>
      <c r="J46" s="16">
        <v>10780</v>
      </c>
      <c r="K46" s="16">
        <f t="shared" si="6"/>
        <v>10679.8</v>
      </c>
      <c r="L46" s="18">
        <f t="shared" si="7"/>
        <v>0.72395607375271143</v>
      </c>
      <c r="M46" s="18">
        <f t="shared" si="8"/>
        <v>-41</v>
      </c>
      <c r="N46" s="16">
        <v>11422</v>
      </c>
      <c r="O46" s="16">
        <f t="shared" si="9"/>
        <v>11323.4</v>
      </c>
      <c r="P46" s="18">
        <f t="shared" si="10"/>
        <v>0.80948500185868288</v>
      </c>
      <c r="Q46" s="18">
        <f t="shared" si="11"/>
        <v>-49</v>
      </c>
      <c r="S46">
        <v>-49</v>
      </c>
      <c r="T46">
        <v>9466</v>
      </c>
      <c r="AH46">
        <v>12</v>
      </c>
      <c r="AI46">
        <f t="shared" si="15"/>
        <v>13489.004000000001</v>
      </c>
      <c r="AJ46">
        <f t="shared" si="16"/>
        <v>14247.0844</v>
      </c>
      <c r="AK46">
        <f t="shared" si="17"/>
        <v>14285.599200000001</v>
      </c>
      <c r="AL46">
        <f t="shared" si="18"/>
        <v>13411.699199999999</v>
      </c>
    </row>
    <row r="47" spans="1:38" x14ac:dyDescent="0.25">
      <c r="A47" s="1">
        <v>43346</v>
      </c>
      <c r="B47" s="16">
        <v>8970</v>
      </c>
      <c r="C47" s="16">
        <f t="shared" si="5"/>
        <v>8820.6</v>
      </c>
      <c r="D47" s="18">
        <f t="shared" si="3"/>
        <v>0.62928771188859089</v>
      </c>
      <c r="E47" s="18">
        <f t="shared" si="4"/>
        <v>-42</v>
      </c>
      <c r="F47" s="16">
        <v>11674</v>
      </c>
      <c r="G47" s="16">
        <f t="shared" si="12"/>
        <v>11154.6</v>
      </c>
      <c r="H47" s="18">
        <f t="shared" si="13"/>
        <v>0.76919788161306335</v>
      </c>
      <c r="I47" s="18">
        <f t="shared" si="14"/>
        <v>-51</v>
      </c>
      <c r="J47" s="16">
        <v>10525</v>
      </c>
      <c r="K47" s="16">
        <f t="shared" si="6"/>
        <v>10795.4</v>
      </c>
      <c r="L47" s="18">
        <f t="shared" si="7"/>
        <v>0.73179229934924073</v>
      </c>
      <c r="M47" s="18">
        <f t="shared" si="8"/>
        <v>-40</v>
      </c>
      <c r="N47" s="16">
        <v>11363</v>
      </c>
      <c r="O47" s="16">
        <f t="shared" si="9"/>
        <v>11414</v>
      </c>
      <c r="P47" s="18">
        <f t="shared" si="10"/>
        <v>0.81596179691744586</v>
      </c>
      <c r="Q47" s="18">
        <f t="shared" si="11"/>
        <v>-48</v>
      </c>
      <c r="S47">
        <v>-48</v>
      </c>
      <c r="T47">
        <v>9846</v>
      </c>
      <c r="AH47">
        <v>13</v>
      </c>
      <c r="AI47">
        <f t="shared" si="15"/>
        <v>13455.71</v>
      </c>
      <c r="AJ47">
        <f t="shared" si="16"/>
        <v>14231.990100000001</v>
      </c>
      <c r="AK47">
        <f t="shared" si="17"/>
        <v>14213.922699999999</v>
      </c>
      <c r="AL47">
        <f t="shared" si="18"/>
        <v>13369.992700000001</v>
      </c>
    </row>
    <row r="48" spans="1:38" x14ac:dyDescent="0.25">
      <c r="A48" s="1">
        <v>43347</v>
      </c>
      <c r="B48" s="16">
        <v>9011</v>
      </c>
      <c r="C48" s="16">
        <f t="shared" si="5"/>
        <v>8949</v>
      </c>
      <c r="D48" s="18">
        <f t="shared" si="3"/>
        <v>0.63844814793676163</v>
      </c>
      <c r="E48" s="18">
        <f t="shared" si="4"/>
        <v>-41</v>
      </c>
      <c r="F48" s="16">
        <v>9707</v>
      </c>
      <c r="G48" s="16">
        <f t="shared" si="12"/>
        <v>11209</v>
      </c>
      <c r="H48" s="18">
        <f t="shared" si="13"/>
        <v>0.77294919181331712</v>
      </c>
      <c r="I48" s="18">
        <f t="shared" si="14"/>
        <v>-50</v>
      </c>
      <c r="J48" s="16">
        <v>10765</v>
      </c>
      <c r="K48" s="16">
        <f t="shared" si="6"/>
        <v>10912.4</v>
      </c>
      <c r="L48" s="18">
        <f t="shared" si="7"/>
        <v>0.73972342733188723</v>
      </c>
      <c r="M48" s="18">
        <f t="shared" si="8"/>
        <v>-39</v>
      </c>
      <c r="N48" s="16">
        <v>11615</v>
      </c>
      <c r="O48" s="16">
        <f t="shared" si="9"/>
        <v>11538.2</v>
      </c>
      <c r="P48" s="18">
        <f t="shared" si="10"/>
        <v>0.82484058219667733</v>
      </c>
      <c r="Q48" s="18">
        <f t="shared" si="11"/>
        <v>-47</v>
      </c>
      <c r="S48">
        <v>-47</v>
      </c>
      <c r="T48">
        <v>9809.2999999999993</v>
      </c>
      <c r="AH48">
        <v>14</v>
      </c>
      <c r="AI48">
        <f t="shared" si="15"/>
        <v>13417.922</v>
      </c>
      <c r="AJ48">
        <f t="shared" si="16"/>
        <v>14215.623799999999</v>
      </c>
      <c r="AK48">
        <f t="shared" si="17"/>
        <v>14135.1088</v>
      </c>
      <c r="AL48">
        <f t="shared" si="18"/>
        <v>13326.078799999999</v>
      </c>
    </row>
    <row r="49" spans="1:38" x14ac:dyDescent="0.25">
      <c r="A49" s="1">
        <v>43348</v>
      </c>
      <c r="B49" s="16">
        <v>8846</v>
      </c>
      <c r="C49" s="16">
        <f t="shared" si="5"/>
        <v>8990.6</v>
      </c>
      <c r="D49" s="18">
        <f t="shared" si="3"/>
        <v>0.64141601506763324</v>
      </c>
      <c r="E49" s="18">
        <f t="shared" si="4"/>
        <v>-40</v>
      </c>
      <c r="F49" s="16">
        <v>11589</v>
      </c>
      <c r="G49" s="16">
        <f t="shared" si="12"/>
        <v>11268</v>
      </c>
      <c r="H49" s="18">
        <f t="shared" si="13"/>
        <v>0.7770177083907982</v>
      </c>
      <c r="I49" s="18">
        <f t="shared" si="14"/>
        <v>-49</v>
      </c>
      <c r="J49" s="16">
        <v>11078</v>
      </c>
      <c r="K49" s="16">
        <f t="shared" si="6"/>
        <v>11076.4</v>
      </c>
      <c r="L49" s="18">
        <f t="shared" si="7"/>
        <v>0.75084056399132315</v>
      </c>
      <c r="M49" s="18">
        <f t="shared" si="8"/>
        <v>-38</v>
      </c>
      <c r="N49" s="16">
        <v>11604</v>
      </c>
      <c r="O49" s="16">
        <f t="shared" si="9"/>
        <v>11643.2</v>
      </c>
      <c r="P49" s="18">
        <f t="shared" si="10"/>
        <v>0.83234680163564101</v>
      </c>
      <c r="Q49" s="18">
        <f t="shared" si="11"/>
        <v>-46</v>
      </c>
      <c r="S49">
        <v>-46</v>
      </c>
      <c r="T49">
        <v>10127.299999999999</v>
      </c>
      <c r="AH49">
        <v>15</v>
      </c>
      <c r="AI49">
        <f t="shared" si="15"/>
        <v>13375.64</v>
      </c>
      <c r="AJ49">
        <f t="shared" si="16"/>
        <v>14197.985500000001</v>
      </c>
      <c r="AK49">
        <f t="shared" si="17"/>
        <v>14049.157499999999</v>
      </c>
      <c r="AL49">
        <f t="shared" si="18"/>
        <v>13279.9575</v>
      </c>
    </row>
    <row r="50" spans="1:38" x14ac:dyDescent="0.25">
      <c r="A50" s="1">
        <v>43349</v>
      </c>
      <c r="B50" s="16">
        <v>8986</v>
      </c>
      <c r="C50" s="16">
        <f t="shared" si="5"/>
        <v>9044</v>
      </c>
      <c r="D50" s="18">
        <f t="shared" si="3"/>
        <v>0.64522572912504994</v>
      </c>
      <c r="E50" s="18">
        <f t="shared" si="4"/>
        <v>-39</v>
      </c>
      <c r="F50" s="16">
        <v>11683</v>
      </c>
      <c r="G50" s="16">
        <f t="shared" si="12"/>
        <v>11375.4</v>
      </c>
      <c r="H50" s="18">
        <f t="shared" si="13"/>
        <v>0.78442378771997567</v>
      </c>
      <c r="I50" s="18">
        <f t="shared" si="14"/>
        <v>-48</v>
      </c>
      <c r="J50" s="16">
        <v>11414</v>
      </c>
      <c r="K50" s="16">
        <f t="shared" si="6"/>
        <v>11313.2</v>
      </c>
      <c r="L50" s="18">
        <f t="shared" si="7"/>
        <v>0.76689262472885034</v>
      </c>
      <c r="M50" s="18">
        <f t="shared" si="8"/>
        <v>-37</v>
      </c>
      <c r="N50" s="16">
        <v>11687</v>
      </c>
      <c r="O50" s="16">
        <f t="shared" si="9"/>
        <v>11699.6</v>
      </c>
      <c r="P50" s="18">
        <f t="shared" si="10"/>
        <v>0.83637871379142725</v>
      </c>
      <c r="Q50" s="18">
        <f t="shared" si="11"/>
        <v>-45</v>
      </c>
      <c r="S50">
        <v>-45</v>
      </c>
      <c r="T50">
        <v>9640.2999999999993</v>
      </c>
      <c r="AH50">
        <v>16</v>
      </c>
      <c r="AI50">
        <f t="shared" si="15"/>
        <v>13328.864</v>
      </c>
      <c r="AJ50">
        <f t="shared" si="16"/>
        <v>14179.075199999999</v>
      </c>
      <c r="AK50">
        <f t="shared" si="17"/>
        <v>13956.068800000001</v>
      </c>
      <c r="AL50">
        <f t="shared" si="18"/>
        <v>13231.6288</v>
      </c>
    </row>
    <row r="51" spans="1:38" x14ac:dyDescent="0.25">
      <c r="A51" s="1">
        <v>43350</v>
      </c>
      <c r="B51" s="16">
        <v>9140</v>
      </c>
      <c r="C51" s="16">
        <f t="shared" si="5"/>
        <v>9254.7999999999993</v>
      </c>
      <c r="D51" s="18">
        <f t="shared" si="3"/>
        <v>0.66026482506706241</v>
      </c>
      <c r="E51" s="18">
        <f t="shared" si="4"/>
        <v>-38</v>
      </c>
      <c r="F51" s="16">
        <v>11687</v>
      </c>
      <c r="G51" s="16">
        <f t="shared" si="12"/>
        <v>11793.2</v>
      </c>
      <c r="H51" s="18">
        <f t="shared" si="13"/>
        <v>0.81323440172118944</v>
      </c>
      <c r="I51" s="18">
        <f t="shared" si="14"/>
        <v>-47</v>
      </c>
      <c r="J51" s="16">
        <v>11600</v>
      </c>
      <c r="K51" s="16">
        <f t="shared" si="6"/>
        <v>11527.2</v>
      </c>
      <c r="L51" s="18">
        <f t="shared" si="7"/>
        <v>0.7813991323210413</v>
      </c>
      <c r="M51" s="18">
        <f t="shared" si="8"/>
        <v>-36</v>
      </c>
      <c r="N51" s="16">
        <v>11947</v>
      </c>
      <c r="O51" s="16">
        <f t="shared" si="9"/>
        <v>11713.4</v>
      </c>
      <c r="P51" s="18">
        <f t="shared" si="10"/>
        <v>0.8373652454891195</v>
      </c>
      <c r="Q51" s="18">
        <f t="shared" si="11"/>
        <v>-44</v>
      </c>
      <c r="S51">
        <v>-44</v>
      </c>
      <c r="T51">
        <v>10144.299999999999</v>
      </c>
      <c r="AH51">
        <v>17</v>
      </c>
      <c r="AI51">
        <f t="shared" si="15"/>
        <v>13277.594000000001</v>
      </c>
      <c r="AJ51">
        <f t="shared" si="16"/>
        <v>14158.892900000001</v>
      </c>
      <c r="AK51">
        <f t="shared" si="17"/>
        <v>13855.842699999999</v>
      </c>
      <c r="AL51">
        <f t="shared" si="18"/>
        <v>13181.092699999999</v>
      </c>
    </row>
    <row r="52" spans="1:38" x14ac:dyDescent="0.25">
      <c r="A52" s="1">
        <v>43351</v>
      </c>
      <c r="B52" s="16">
        <v>9237</v>
      </c>
      <c r="C52" s="16">
        <f t="shared" si="5"/>
        <v>9411</v>
      </c>
      <c r="D52" s="18">
        <f t="shared" si="3"/>
        <v>0.67140859539980602</v>
      </c>
      <c r="E52" s="18">
        <f t="shared" si="4"/>
        <v>-37</v>
      </c>
      <c r="F52" s="16">
        <v>12211</v>
      </c>
      <c r="G52" s="16">
        <f t="shared" si="12"/>
        <v>11885.4</v>
      </c>
      <c r="H52" s="18">
        <f t="shared" si="13"/>
        <v>0.81959232084735478</v>
      </c>
      <c r="I52" s="18">
        <f t="shared" si="14"/>
        <v>-46</v>
      </c>
      <c r="J52" s="16">
        <v>11709</v>
      </c>
      <c r="K52" s="16">
        <f t="shared" si="6"/>
        <v>11693.4</v>
      </c>
      <c r="L52" s="18">
        <f t="shared" si="7"/>
        <v>0.79266540130151841</v>
      </c>
      <c r="M52" s="18">
        <f t="shared" si="8"/>
        <v>-35</v>
      </c>
      <c r="N52" s="16">
        <v>11645</v>
      </c>
      <c r="O52" s="16">
        <f t="shared" si="9"/>
        <v>11732.8</v>
      </c>
      <c r="P52" s="18">
        <f t="shared" si="10"/>
        <v>0.83875210889022334</v>
      </c>
      <c r="Q52" s="18">
        <f t="shared" si="11"/>
        <v>-43</v>
      </c>
      <c r="S52">
        <v>-43</v>
      </c>
      <c r="T52">
        <v>10481.299999999999</v>
      </c>
      <c r="AH52">
        <v>18</v>
      </c>
      <c r="AI52">
        <f t="shared" si="15"/>
        <v>13221.83</v>
      </c>
      <c r="AJ52">
        <f t="shared" si="16"/>
        <v>14137.438599999999</v>
      </c>
      <c r="AK52">
        <f t="shared" si="17"/>
        <v>13748.4792</v>
      </c>
      <c r="AL52">
        <f t="shared" si="18"/>
        <v>13128.349200000001</v>
      </c>
    </row>
    <row r="53" spans="1:38" x14ac:dyDescent="0.25">
      <c r="A53" s="1">
        <v>43352</v>
      </c>
      <c r="B53" s="16">
        <v>10065</v>
      </c>
      <c r="C53" s="16">
        <f t="shared" si="5"/>
        <v>9567</v>
      </c>
      <c r="D53" s="18">
        <f t="shared" si="3"/>
        <v>0.68253809714057423</v>
      </c>
      <c r="E53" s="18">
        <f t="shared" si="4"/>
        <v>-36</v>
      </c>
      <c r="F53" s="16">
        <v>11796</v>
      </c>
      <c r="G53" s="16">
        <f t="shared" si="12"/>
        <v>11965.2</v>
      </c>
      <c r="H53" s="18">
        <f t="shared" si="13"/>
        <v>0.82509516191316823</v>
      </c>
      <c r="I53" s="18">
        <f t="shared" si="14"/>
        <v>-45</v>
      </c>
      <c r="J53" s="16">
        <v>11835</v>
      </c>
      <c r="K53" s="16">
        <f t="shared" si="6"/>
        <v>11886.8</v>
      </c>
      <c r="L53" s="18">
        <f t="shared" si="7"/>
        <v>0.80577548806941424</v>
      </c>
      <c r="M53" s="18">
        <f t="shared" si="8"/>
        <v>-34</v>
      </c>
      <c r="N53" s="16">
        <v>11684</v>
      </c>
      <c r="O53" s="16">
        <f t="shared" si="9"/>
        <v>11741.6</v>
      </c>
      <c r="P53" s="18">
        <f t="shared" si="10"/>
        <v>0.83938120156701268</v>
      </c>
      <c r="Q53" s="18">
        <f t="shared" si="11"/>
        <v>-42</v>
      </c>
      <c r="S53">
        <v>-42</v>
      </c>
      <c r="T53">
        <v>10479</v>
      </c>
      <c r="AH53">
        <v>19</v>
      </c>
      <c r="AI53">
        <f t="shared" si="15"/>
        <v>13161.572</v>
      </c>
      <c r="AJ53">
        <f t="shared" si="16"/>
        <v>14114.712299999999</v>
      </c>
      <c r="AK53">
        <f t="shared" si="17"/>
        <v>13633.978300000001</v>
      </c>
      <c r="AL53">
        <f t="shared" si="18"/>
        <v>13073.398300000001</v>
      </c>
    </row>
    <row r="54" spans="1:38" x14ac:dyDescent="0.25">
      <c r="A54" s="1">
        <v>43353</v>
      </c>
      <c r="B54" s="16">
        <v>9627</v>
      </c>
      <c r="C54" s="16">
        <f t="shared" si="5"/>
        <v>9777.2000000000007</v>
      </c>
      <c r="D54" s="18">
        <f t="shared" si="3"/>
        <v>0.69753438730666062</v>
      </c>
      <c r="E54" s="18">
        <f t="shared" si="4"/>
        <v>-35</v>
      </c>
      <c r="F54" s="16">
        <v>12050</v>
      </c>
      <c r="G54" s="16">
        <f t="shared" si="12"/>
        <v>11979.2</v>
      </c>
      <c r="H54" s="18">
        <f t="shared" si="13"/>
        <v>0.82606057262646881</v>
      </c>
      <c r="I54" s="18">
        <f t="shared" si="14"/>
        <v>-44</v>
      </c>
      <c r="J54" s="16">
        <v>11909</v>
      </c>
      <c r="K54" s="16">
        <f t="shared" si="6"/>
        <v>11992.2</v>
      </c>
      <c r="L54" s="18">
        <f t="shared" si="7"/>
        <v>0.81292028199566169</v>
      </c>
      <c r="M54" s="18">
        <f t="shared" si="8"/>
        <v>-33</v>
      </c>
      <c r="N54" s="16">
        <v>11701</v>
      </c>
      <c r="O54" s="16">
        <f t="shared" si="9"/>
        <v>11683.2</v>
      </c>
      <c r="P54" s="18">
        <f t="shared" si="10"/>
        <v>0.83520631380286525</v>
      </c>
      <c r="Q54" s="18">
        <f t="shared" si="11"/>
        <v>-41</v>
      </c>
      <c r="S54">
        <v>-41</v>
      </c>
      <c r="T54">
        <v>10582.3</v>
      </c>
      <c r="AH54">
        <v>20</v>
      </c>
      <c r="AI54">
        <f t="shared" si="15"/>
        <v>13096.82</v>
      </c>
      <c r="AJ54">
        <f t="shared" si="16"/>
        <v>14090.714</v>
      </c>
      <c r="AK54">
        <f t="shared" si="17"/>
        <v>13512.34</v>
      </c>
      <c r="AL54">
        <f t="shared" si="18"/>
        <v>13016.24</v>
      </c>
    </row>
    <row r="55" spans="1:38" x14ac:dyDescent="0.25">
      <c r="A55" s="1">
        <v>43354</v>
      </c>
      <c r="B55" s="16">
        <v>9766</v>
      </c>
      <c r="C55" s="16">
        <f t="shared" si="5"/>
        <v>9973.6</v>
      </c>
      <c r="D55" s="18">
        <f t="shared" si="3"/>
        <v>0.71154614462644827</v>
      </c>
      <c r="E55" s="18">
        <f t="shared" si="4"/>
        <v>-34</v>
      </c>
      <c r="F55" s="16">
        <v>12082</v>
      </c>
      <c r="G55" s="16">
        <f t="shared" si="12"/>
        <v>11954.4</v>
      </c>
      <c r="H55" s="18">
        <f t="shared" si="13"/>
        <v>0.82435041650576479</v>
      </c>
      <c r="I55" s="18">
        <f t="shared" si="14"/>
        <v>-43</v>
      </c>
      <c r="J55" s="16">
        <v>12381</v>
      </c>
      <c r="K55" s="16">
        <f t="shared" si="6"/>
        <v>12071.6</v>
      </c>
      <c r="L55" s="18">
        <f t="shared" si="7"/>
        <v>0.81830260303687641</v>
      </c>
      <c r="M55" s="18">
        <f t="shared" si="8"/>
        <v>-32</v>
      </c>
      <c r="N55" s="16">
        <v>11731</v>
      </c>
      <c r="O55" s="16">
        <f t="shared" si="9"/>
        <v>11791.2</v>
      </c>
      <c r="P55" s="18">
        <f t="shared" si="10"/>
        <v>0.84292699665437087</v>
      </c>
      <c r="Q55" s="18">
        <f t="shared" si="11"/>
        <v>-40</v>
      </c>
      <c r="S55">
        <v>-40</v>
      </c>
      <c r="T55">
        <v>10469</v>
      </c>
    </row>
    <row r="56" spans="1:38" x14ac:dyDescent="0.25">
      <c r="A56" s="1">
        <v>43355</v>
      </c>
      <c r="B56" s="16">
        <v>10191</v>
      </c>
      <c r="C56" s="16">
        <f t="shared" si="5"/>
        <v>10066.799999999999</v>
      </c>
      <c r="D56" s="18">
        <f t="shared" si="3"/>
        <v>0.71819530848695845</v>
      </c>
      <c r="E56" s="18">
        <f t="shared" si="4"/>
        <v>-33</v>
      </c>
      <c r="F56" s="16">
        <v>11757</v>
      </c>
      <c r="G56" s="16">
        <f t="shared" si="12"/>
        <v>12116</v>
      </c>
      <c r="H56" s="18">
        <f t="shared" si="13"/>
        <v>0.83549401445357752</v>
      </c>
      <c r="I56" s="18">
        <f t="shared" si="14"/>
        <v>-42</v>
      </c>
      <c r="J56" s="16">
        <v>12127</v>
      </c>
      <c r="K56" s="16">
        <f t="shared" si="6"/>
        <v>12175.6</v>
      </c>
      <c r="L56" s="18">
        <f t="shared" si="7"/>
        <v>0.82535249457700655</v>
      </c>
      <c r="M56" s="18">
        <f t="shared" si="8"/>
        <v>-31</v>
      </c>
      <c r="N56" s="16">
        <v>11655</v>
      </c>
      <c r="O56" s="16">
        <f t="shared" si="9"/>
        <v>11857</v>
      </c>
      <c r="P56" s="18">
        <f t="shared" si="10"/>
        <v>0.8476308941694547</v>
      </c>
      <c r="Q56" s="18">
        <f t="shared" si="11"/>
        <v>-39</v>
      </c>
      <c r="S56">
        <v>-39</v>
      </c>
      <c r="T56">
        <v>10704.7</v>
      </c>
      <c r="AI56">
        <f>MAX(AI14:AI54)</f>
        <v>13596.23</v>
      </c>
      <c r="AJ56">
        <f t="shared" ref="AJ56:AL56" si="19">MAX(AJ14:AJ54)</f>
        <v>14329.1697</v>
      </c>
      <c r="AK56">
        <f t="shared" si="19"/>
        <v>14609.807199999999</v>
      </c>
      <c r="AL56">
        <f t="shared" si="19"/>
        <v>13784.950800000001</v>
      </c>
    </row>
    <row r="57" spans="1:38" x14ac:dyDescent="0.25">
      <c r="A57" s="1">
        <v>43356</v>
      </c>
      <c r="B57" s="16">
        <v>10219</v>
      </c>
      <c r="C57" s="16">
        <f t="shared" si="5"/>
        <v>10138.200000000001</v>
      </c>
      <c r="D57" s="18">
        <f t="shared" si="3"/>
        <v>0.72328919582215634</v>
      </c>
      <c r="E57" s="18">
        <f t="shared" si="4"/>
        <v>-32</v>
      </c>
      <c r="F57" s="16">
        <v>12087</v>
      </c>
      <c r="G57" s="16">
        <f t="shared" si="12"/>
        <v>12201.6</v>
      </c>
      <c r="H57" s="18">
        <f t="shared" si="13"/>
        <v>0.84139681138632982</v>
      </c>
      <c r="I57" s="18">
        <f t="shared" si="14"/>
        <v>-41</v>
      </c>
      <c r="J57" s="16">
        <v>12106</v>
      </c>
      <c r="K57" s="16">
        <f t="shared" si="6"/>
        <v>12281.8</v>
      </c>
      <c r="L57" s="18">
        <f t="shared" si="7"/>
        <v>0.83255151843817787</v>
      </c>
      <c r="M57" s="18">
        <f t="shared" si="8"/>
        <v>-30</v>
      </c>
      <c r="N57" s="16">
        <v>12185</v>
      </c>
      <c r="O57" s="16">
        <f t="shared" si="9"/>
        <v>11923.4</v>
      </c>
      <c r="P57" s="18">
        <f t="shared" si="10"/>
        <v>0.85237768436704697</v>
      </c>
      <c r="Q57" s="18">
        <f t="shared" si="11"/>
        <v>-38</v>
      </c>
      <c r="S57">
        <v>-38</v>
      </c>
      <c r="T57">
        <v>10878.7</v>
      </c>
    </row>
    <row r="58" spans="1:38" x14ac:dyDescent="0.25">
      <c r="A58" s="1">
        <v>43357</v>
      </c>
      <c r="B58" s="16">
        <v>10531</v>
      </c>
      <c r="C58" s="16">
        <f t="shared" si="5"/>
        <v>10275</v>
      </c>
      <c r="D58" s="18">
        <f t="shared" si="3"/>
        <v>0.73304891273329154</v>
      </c>
      <c r="E58" s="18">
        <f t="shared" si="4"/>
        <v>-31</v>
      </c>
      <c r="F58" s="16">
        <v>12604</v>
      </c>
      <c r="G58" s="16">
        <f t="shared" si="12"/>
        <v>12293.2</v>
      </c>
      <c r="H58" s="18">
        <f t="shared" si="13"/>
        <v>0.84771335576763951</v>
      </c>
      <c r="I58" s="18">
        <f t="shared" si="14"/>
        <v>-40</v>
      </c>
      <c r="J58" s="16">
        <v>12355</v>
      </c>
      <c r="K58" s="16">
        <f t="shared" si="6"/>
        <v>12282.2</v>
      </c>
      <c r="L58" s="18">
        <f t="shared" si="7"/>
        <v>0.83257863340563998</v>
      </c>
      <c r="M58" s="18">
        <f t="shared" si="8"/>
        <v>-29</v>
      </c>
      <c r="N58" s="16">
        <v>12013</v>
      </c>
      <c r="O58" s="16">
        <f t="shared" si="9"/>
        <v>12017</v>
      </c>
      <c r="P58" s="18">
        <f t="shared" si="10"/>
        <v>0.85906894283835178</v>
      </c>
      <c r="Q58" s="18">
        <f t="shared" si="11"/>
        <v>-37</v>
      </c>
      <c r="S58">
        <v>-37</v>
      </c>
      <c r="T58">
        <v>10864.7</v>
      </c>
    </row>
    <row r="59" spans="1:38" x14ac:dyDescent="0.25">
      <c r="A59" s="1">
        <v>43358</v>
      </c>
      <c r="B59" s="16">
        <v>9984</v>
      </c>
      <c r="C59" s="16">
        <f t="shared" si="5"/>
        <v>10458</v>
      </c>
      <c r="D59" s="18">
        <f t="shared" si="3"/>
        <v>0.74610467439073114</v>
      </c>
      <c r="E59" s="18">
        <f t="shared" si="4"/>
        <v>-30</v>
      </c>
      <c r="F59" s="16">
        <v>12478</v>
      </c>
      <c r="G59" s="16">
        <f t="shared" si="12"/>
        <v>12532.6</v>
      </c>
      <c r="H59" s="18">
        <f t="shared" si="13"/>
        <v>0.86422187896507974</v>
      </c>
      <c r="I59" s="18">
        <f t="shared" si="14"/>
        <v>-39</v>
      </c>
      <c r="J59" s="16">
        <v>12440</v>
      </c>
      <c r="K59" s="16">
        <f t="shared" si="6"/>
        <v>12348</v>
      </c>
      <c r="L59" s="18">
        <f t="shared" si="7"/>
        <v>0.83703904555314534</v>
      </c>
      <c r="M59" s="18">
        <f t="shared" si="8"/>
        <v>-28</v>
      </c>
      <c r="N59" s="16">
        <v>12033</v>
      </c>
      <c r="O59" s="16">
        <f t="shared" si="9"/>
        <v>12135</v>
      </c>
      <c r="P59" s="18">
        <f t="shared" si="10"/>
        <v>0.86750450373166343</v>
      </c>
      <c r="Q59" s="18">
        <f t="shared" si="11"/>
        <v>-36</v>
      </c>
      <c r="S59">
        <v>-36</v>
      </c>
      <c r="T59">
        <v>11287</v>
      </c>
    </row>
    <row r="60" spans="1:38" x14ac:dyDescent="0.25">
      <c r="A60" s="1">
        <v>43359</v>
      </c>
      <c r="B60" s="16">
        <v>10450</v>
      </c>
      <c r="C60" s="16">
        <f t="shared" si="5"/>
        <v>10658.4</v>
      </c>
      <c r="D60" s="18">
        <f t="shared" si="3"/>
        <v>0.76040180355002573</v>
      </c>
      <c r="E60" s="18">
        <f t="shared" si="4"/>
        <v>-29</v>
      </c>
      <c r="F60" s="16">
        <v>12540</v>
      </c>
      <c r="G60" s="16">
        <f t="shared" si="12"/>
        <v>12755.2</v>
      </c>
      <c r="H60" s="18">
        <f t="shared" si="13"/>
        <v>0.87957190930655926</v>
      </c>
      <c r="I60" s="18">
        <f t="shared" si="14"/>
        <v>-38</v>
      </c>
      <c r="J60" s="16">
        <v>12383</v>
      </c>
      <c r="K60" s="16">
        <f t="shared" si="6"/>
        <v>12467</v>
      </c>
      <c r="L60" s="18">
        <f t="shared" si="7"/>
        <v>0.84510574837310193</v>
      </c>
      <c r="M60" s="18">
        <f t="shared" si="8"/>
        <v>-27</v>
      </c>
      <c r="N60" s="16">
        <v>12199</v>
      </c>
      <c r="O60" s="16">
        <f t="shared" si="9"/>
        <v>12141.4</v>
      </c>
      <c r="P60" s="18">
        <f t="shared" si="10"/>
        <v>0.86796202567841929</v>
      </c>
      <c r="Q60" s="18">
        <f t="shared" si="11"/>
        <v>-35</v>
      </c>
      <c r="S60">
        <v>-35</v>
      </c>
      <c r="T60">
        <v>11355.3</v>
      </c>
    </row>
    <row r="61" spans="1:38" x14ac:dyDescent="0.25">
      <c r="A61" s="1">
        <v>43360</v>
      </c>
      <c r="B61" s="16">
        <v>11106</v>
      </c>
      <c r="C61" s="16">
        <f t="shared" si="5"/>
        <v>10865.6</v>
      </c>
      <c r="D61" s="18">
        <f t="shared" si="3"/>
        <v>0.77518406483648206</v>
      </c>
      <c r="E61" s="18">
        <f t="shared" si="4"/>
        <v>-28</v>
      </c>
      <c r="F61" s="16">
        <v>12954</v>
      </c>
      <c r="G61" s="16">
        <f t="shared" si="12"/>
        <v>12904.4</v>
      </c>
      <c r="H61" s="18">
        <f t="shared" si="13"/>
        <v>0.88986042919401998</v>
      </c>
      <c r="I61" s="18">
        <f t="shared" si="14"/>
        <v>-37</v>
      </c>
      <c r="J61" s="16">
        <v>12456</v>
      </c>
      <c r="K61" s="16">
        <f t="shared" si="6"/>
        <v>12581</v>
      </c>
      <c r="L61" s="18">
        <f t="shared" si="7"/>
        <v>0.85283351409978303</v>
      </c>
      <c r="M61" s="18">
        <f t="shared" si="8"/>
        <v>-26</v>
      </c>
      <c r="N61" s="16">
        <v>12245</v>
      </c>
      <c r="O61" s="16">
        <f t="shared" si="9"/>
        <v>12236.2</v>
      </c>
      <c r="P61" s="18">
        <f t="shared" si="10"/>
        <v>0.8747390695147409</v>
      </c>
      <c r="Q61" s="18">
        <f t="shared" si="11"/>
        <v>-34</v>
      </c>
      <c r="S61">
        <v>-34</v>
      </c>
      <c r="T61">
        <v>11384.3</v>
      </c>
    </row>
    <row r="62" spans="1:38" x14ac:dyDescent="0.25">
      <c r="A62" s="1">
        <v>43361</v>
      </c>
      <c r="B62" s="16">
        <v>11221</v>
      </c>
      <c r="C62" s="16">
        <f t="shared" si="5"/>
        <v>11130.4</v>
      </c>
      <c r="D62" s="18">
        <f t="shared" si="3"/>
        <v>0.7940756806118372</v>
      </c>
      <c r="E62" s="18">
        <f t="shared" si="4"/>
        <v>-27</v>
      </c>
      <c r="F62" s="16">
        <v>13200</v>
      </c>
      <c r="G62" s="16">
        <f t="shared" si="12"/>
        <v>13148.4</v>
      </c>
      <c r="H62" s="18">
        <f t="shared" si="13"/>
        <v>0.90668615876868752</v>
      </c>
      <c r="I62" s="18">
        <f t="shared" si="14"/>
        <v>-36</v>
      </c>
      <c r="J62" s="16">
        <v>12701</v>
      </c>
      <c r="K62" s="16">
        <f t="shared" si="6"/>
        <v>12684.2</v>
      </c>
      <c r="L62" s="18">
        <f t="shared" si="7"/>
        <v>0.85982917570498918</v>
      </c>
      <c r="M62" s="18">
        <f t="shared" si="8"/>
        <v>-25</v>
      </c>
      <c r="N62" s="16">
        <v>12217</v>
      </c>
      <c r="O62" s="16">
        <f t="shared" si="9"/>
        <v>12399.6</v>
      </c>
      <c r="P62" s="18">
        <f t="shared" si="10"/>
        <v>0.886420176717852</v>
      </c>
      <c r="Q62" s="18">
        <f t="shared" si="11"/>
        <v>-33</v>
      </c>
      <c r="S62">
        <v>-33</v>
      </c>
      <c r="T62">
        <v>11704</v>
      </c>
    </row>
    <row r="63" spans="1:38" x14ac:dyDescent="0.25">
      <c r="A63" s="1">
        <v>43362</v>
      </c>
      <c r="B63" s="16">
        <v>11567</v>
      </c>
      <c r="C63" s="16">
        <f t="shared" si="5"/>
        <v>11401.6</v>
      </c>
      <c r="D63" s="18">
        <f t="shared" si="3"/>
        <v>0.8134238913304036</v>
      </c>
      <c r="E63" s="18">
        <f t="shared" si="4"/>
        <v>-26</v>
      </c>
      <c r="F63" s="16">
        <v>13350</v>
      </c>
      <c r="G63" s="16">
        <f t="shared" si="12"/>
        <v>13356.4</v>
      </c>
      <c r="H63" s="18">
        <f t="shared" si="13"/>
        <v>0.9210294036520108</v>
      </c>
      <c r="I63" s="18">
        <f t="shared" si="14"/>
        <v>-35</v>
      </c>
      <c r="J63" s="16">
        <v>12925</v>
      </c>
      <c r="K63" s="16">
        <f t="shared" si="6"/>
        <v>12794.8</v>
      </c>
      <c r="L63" s="18">
        <f t="shared" si="7"/>
        <v>0.86732646420824289</v>
      </c>
      <c r="M63" s="18">
        <f t="shared" si="8"/>
        <v>-24</v>
      </c>
      <c r="N63" s="16">
        <v>12487</v>
      </c>
      <c r="O63" s="16">
        <f t="shared" si="9"/>
        <v>12592.2</v>
      </c>
      <c r="P63" s="18">
        <f t="shared" si="10"/>
        <v>0.90018872780303683</v>
      </c>
      <c r="Q63" s="18">
        <f t="shared" si="11"/>
        <v>-32</v>
      </c>
      <c r="S63">
        <v>-32</v>
      </c>
      <c r="T63">
        <v>11766.7</v>
      </c>
    </row>
    <row r="64" spans="1:38" x14ac:dyDescent="0.25">
      <c r="A64" s="1">
        <v>43363</v>
      </c>
      <c r="B64" s="16">
        <v>11308</v>
      </c>
      <c r="C64" s="16">
        <f t="shared" si="5"/>
        <v>11617.8</v>
      </c>
      <c r="D64" s="18">
        <f t="shared" si="3"/>
        <v>0.82884823925575024</v>
      </c>
      <c r="E64" s="18">
        <f t="shared" si="4"/>
        <v>-25</v>
      </c>
      <c r="F64" s="16">
        <v>13698</v>
      </c>
      <c r="G64" s="16">
        <f t="shared" si="12"/>
        <v>13590.8</v>
      </c>
      <c r="H64" s="18">
        <f t="shared" si="13"/>
        <v>0.93719313730898657</v>
      </c>
      <c r="I64" s="18">
        <f t="shared" si="14"/>
        <v>-34</v>
      </c>
      <c r="J64" s="16">
        <v>12956</v>
      </c>
      <c r="K64" s="16">
        <f t="shared" si="6"/>
        <v>12945.8</v>
      </c>
      <c r="L64" s="18">
        <f t="shared" si="7"/>
        <v>0.87756236442516267</v>
      </c>
      <c r="M64" s="18">
        <f t="shared" si="8"/>
        <v>-23</v>
      </c>
      <c r="N64" s="16">
        <v>12850</v>
      </c>
      <c r="O64" s="16">
        <f t="shared" si="9"/>
        <v>12802</v>
      </c>
      <c r="P64" s="18">
        <f t="shared" si="10"/>
        <v>0.91518686912012814</v>
      </c>
      <c r="Q64" s="18">
        <f t="shared" si="11"/>
        <v>-31</v>
      </c>
      <c r="S64">
        <v>-31</v>
      </c>
      <c r="T64">
        <v>11945.7</v>
      </c>
    </row>
    <row r="65" spans="1:20" x14ac:dyDescent="0.25">
      <c r="A65" s="1">
        <v>43364</v>
      </c>
      <c r="B65" s="16">
        <v>11806</v>
      </c>
      <c r="C65" s="16">
        <f t="shared" si="5"/>
        <v>11780.8</v>
      </c>
      <c r="D65" s="18">
        <f t="shared" si="3"/>
        <v>0.84047714171565546</v>
      </c>
      <c r="E65" s="18">
        <f t="shared" si="4"/>
        <v>-24</v>
      </c>
      <c r="F65" s="16">
        <v>13580</v>
      </c>
      <c r="G65" s="16">
        <f t="shared" si="12"/>
        <v>13764.2</v>
      </c>
      <c r="H65" s="18">
        <f t="shared" si="13"/>
        <v>0.94915043857229553</v>
      </c>
      <c r="I65" s="18">
        <f t="shared" si="14"/>
        <v>-33</v>
      </c>
      <c r="J65" s="16">
        <v>12936</v>
      </c>
      <c r="K65" s="16">
        <f t="shared" si="6"/>
        <v>13102.6</v>
      </c>
      <c r="L65" s="18">
        <f t="shared" si="7"/>
        <v>0.88819143167028203</v>
      </c>
      <c r="M65" s="18">
        <f t="shared" si="8"/>
        <v>-22</v>
      </c>
      <c r="N65" s="16">
        <v>13162</v>
      </c>
      <c r="O65" s="16">
        <f t="shared" si="9"/>
        <v>13012.4</v>
      </c>
      <c r="P65" s="18">
        <f t="shared" si="10"/>
        <v>0.93022790311972781</v>
      </c>
      <c r="Q65" s="18">
        <f t="shared" si="11"/>
        <v>-30</v>
      </c>
      <c r="S65">
        <v>-30</v>
      </c>
      <c r="T65">
        <v>11896.3</v>
      </c>
    </row>
    <row r="66" spans="1:20" x14ac:dyDescent="0.25">
      <c r="A66" s="1">
        <v>43365</v>
      </c>
      <c r="B66" s="16">
        <v>12187</v>
      </c>
      <c r="C66" s="16">
        <f t="shared" si="5"/>
        <v>11947</v>
      </c>
      <c r="D66" s="18">
        <f t="shared" si="3"/>
        <v>0.85233434164716626</v>
      </c>
      <c r="E66" s="18">
        <f t="shared" si="4"/>
        <v>-23</v>
      </c>
      <c r="F66" s="16">
        <v>14126</v>
      </c>
      <c r="G66" s="16">
        <f t="shared" si="12"/>
        <v>14017.6</v>
      </c>
      <c r="H66" s="18">
        <f t="shared" si="13"/>
        <v>0.96662437248303634</v>
      </c>
      <c r="I66" s="18">
        <f t="shared" si="14"/>
        <v>-32</v>
      </c>
      <c r="J66" s="16">
        <v>13211</v>
      </c>
      <c r="K66" s="16">
        <f t="shared" si="6"/>
        <v>13208.6</v>
      </c>
      <c r="L66" s="18">
        <f t="shared" si="7"/>
        <v>0.89537689804772236</v>
      </c>
      <c r="M66" s="18">
        <f t="shared" si="8"/>
        <v>-21</v>
      </c>
      <c r="N66" s="16">
        <v>13294</v>
      </c>
      <c r="O66" s="16">
        <f t="shared" si="9"/>
        <v>13246.4</v>
      </c>
      <c r="P66" s="18">
        <f t="shared" si="10"/>
        <v>0.94695604929798971</v>
      </c>
      <c r="Q66" s="18">
        <f t="shared" si="11"/>
        <v>-29</v>
      </c>
      <c r="S66">
        <v>-29</v>
      </c>
      <c r="T66">
        <v>12196</v>
      </c>
    </row>
    <row r="67" spans="1:20" x14ac:dyDescent="0.25">
      <c r="A67" s="1">
        <v>43366</v>
      </c>
      <c r="B67" s="16">
        <v>12036</v>
      </c>
      <c r="C67" s="16">
        <f t="shared" si="5"/>
        <v>12162</v>
      </c>
      <c r="D67" s="18">
        <f t="shared" ref="D67:D130" si="20">+C67/MAX(C$2:C$318)</f>
        <v>0.86767307802066096</v>
      </c>
      <c r="E67" s="18">
        <f t="shared" ref="E67:E130" si="21">+A67-$A$89</f>
        <v>-22</v>
      </c>
      <c r="F67" s="16">
        <v>14067</v>
      </c>
      <c r="G67" s="16">
        <f t="shared" si="12"/>
        <v>14167.2</v>
      </c>
      <c r="H67" s="18">
        <f t="shared" si="13"/>
        <v>0.9769404755337342</v>
      </c>
      <c r="I67" s="18">
        <f t="shared" si="14"/>
        <v>-31</v>
      </c>
      <c r="J67" s="16">
        <v>13485</v>
      </c>
      <c r="K67" s="16">
        <f t="shared" si="6"/>
        <v>13319.4</v>
      </c>
      <c r="L67" s="18">
        <f t="shared" si="7"/>
        <v>0.90288774403470717</v>
      </c>
      <c r="M67" s="18">
        <f t="shared" si="8"/>
        <v>-20</v>
      </c>
      <c r="N67" s="16">
        <v>13269</v>
      </c>
      <c r="O67" s="16">
        <f t="shared" si="9"/>
        <v>13391.6</v>
      </c>
      <c r="P67" s="18">
        <f t="shared" si="10"/>
        <v>0.9573360784650139</v>
      </c>
      <c r="Q67" s="18">
        <f t="shared" si="11"/>
        <v>-28</v>
      </c>
      <c r="S67">
        <v>-28</v>
      </c>
      <c r="T67">
        <v>12356.3</v>
      </c>
    </row>
    <row r="68" spans="1:20" x14ac:dyDescent="0.25">
      <c r="A68" s="1">
        <v>43367</v>
      </c>
      <c r="B68" s="16">
        <v>12398</v>
      </c>
      <c r="C68" s="16">
        <f t="shared" si="5"/>
        <v>12274.4</v>
      </c>
      <c r="D68" s="18">
        <f t="shared" si="20"/>
        <v>0.87569202671080415</v>
      </c>
      <c r="E68" s="18">
        <f t="shared" si="21"/>
        <v>-21</v>
      </c>
      <c r="F68" s="16">
        <v>14617</v>
      </c>
      <c r="G68" s="16">
        <f t="shared" si="12"/>
        <v>14277.6</v>
      </c>
      <c r="H68" s="18">
        <f t="shared" si="13"/>
        <v>0.98455342858719042</v>
      </c>
      <c r="I68" s="18">
        <f t="shared" si="14"/>
        <v>-30</v>
      </c>
      <c r="J68" s="16">
        <v>13455</v>
      </c>
      <c r="K68" s="16">
        <f t="shared" si="6"/>
        <v>13405.6</v>
      </c>
      <c r="L68" s="18">
        <f t="shared" si="7"/>
        <v>0.90873101952277657</v>
      </c>
      <c r="M68" s="18">
        <f t="shared" si="8"/>
        <v>-19</v>
      </c>
      <c r="N68" s="16">
        <v>13657</v>
      </c>
      <c r="O68" s="16">
        <f t="shared" si="9"/>
        <v>13432</v>
      </c>
      <c r="P68" s="18">
        <f t="shared" si="10"/>
        <v>0.96022418575391044</v>
      </c>
      <c r="Q68" s="18">
        <f t="shared" si="11"/>
        <v>-27</v>
      </c>
      <c r="S68">
        <v>-27</v>
      </c>
      <c r="T68">
        <v>12601</v>
      </c>
    </row>
    <row r="69" spans="1:20" x14ac:dyDescent="0.25">
      <c r="A69" s="1">
        <v>43368</v>
      </c>
      <c r="B69" s="16">
        <f>AVERAGE(B68,B70)</f>
        <v>12383</v>
      </c>
      <c r="C69" s="16">
        <f t="shared" ref="C69:C132" si="22">AVERAGE(B67:B71)</f>
        <v>12238.2</v>
      </c>
      <c r="D69" s="18">
        <f t="shared" si="20"/>
        <v>0.87310941156326705</v>
      </c>
      <c r="E69" s="18">
        <f t="shared" si="21"/>
        <v>-20</v>
      </c>
      <c r="F69" s="16">
        <v>14446</v>
      </c>
      <c r="G69" s="16">
        <f t="shared" si="12"/>
        <v>14334.4</v>
      </c>
      <c r="H69" s="18">
        <f t="shared" si="13"/>
        <v>0.98847023776686704</v>
      </c>
      <c r="I69" s="18">
        <f t="shared" si="14"/>
        <v>-29</v>
      </c>
      <c r="J69" s="16">
        <v>13510</v>
      </c>
      <c r="K69" s="16">
        <f t="shared" si="6"/>
        <v>13256.4</v>
      </c>
      <c r="L69" s="18">
        <f t="shared" si="7"/>
        <v>0.89861713665943599</v>
      </c>
      <c r="M69" s="18">
        <f t="shared" si="8"/>
        <v>-18</v>
      </c>
      <c r="N69" s="16">
        <v>13576</v>
      </c>
      <c r="O69" s="16">
        <f t="shared" si="9"/>
        <v>13509.4</v>
      </c>
      <c r="P69" s="18">
        <f t="shared" si="10"/>
        <v>0.9657573417974894</v>
      </c>
      <c r="Q69" s="18">
        <f t="shared" si="11"/>
        <v>-26</v>
      </c>
      <c r="S69">
        <v>-26</v>
      </c>
      <c r="T69">
        <v>12778.3</v>
      </c>
    </row>
    <row r="70" spans="1:20" x14ac:dyDescent="0.25">
      <c r="A70" s="1">
        <v>43369</v>
      </c>
      <c r="B70" s="16">
        <v>12368</v>
      </c>
      <c r="C70" s="16">
        <f t="shared" si="22"/>
        <v>12462.4</v>
      </c>
      <c r="D70" s="18">
        <f t="shared" si="20"/>
        <v>0.88910450316762746</v>
      </c>
      <c r="E70" s="18">
        <f t="shared" si="21"/>
        <v>-19</v>
      </c>
      <c r="F70" s="16">
        <v>14132</v>
      </c>
      <c r="G70" s="16">
        <f t="shared" si="12"/>
        <v>14405.6</v>
      </c>
      <c r="H70" s="18">
        <f t="shared" si="13"/>
        <v>0.99338004082308162</v>
      </c>
      <c r="I70" s="18">
        <f t="shared" si="14"/>
        <v>-28</v>
      </c>
      <c r="J70" s="16">
        <v>13367</v>
      </c>
      <c r="K70" s="16">
        <f t="shared" ref="K70:K133" si="23">AVERAGE(J68:J72)</f>
        <v>13210.8</v>
      </c>
      <c r="L70" s="18">
        <f t="shared" ref="L70:L133" si="24">+K70/MAX(K$2:K$318)</f>
        <v>0.89552603036876355</v>
      </c>
      <c r="M70" s="18">
        <f t="shared" si="8"/>
        <v>-17</v>
      </c>
      <c r="N70" s="16">
        <v>13364</v>
      </c>
      <c r="O70" s="16">
        <f t="shared" si="9"/>
        <v>13598</v>
      </c>
      <c r="P70" s="18">
        <f t="shared" si="10"/>
        <v>0.97209116124789119</v>
      </c>
      <c r="Q70" s="18">
        <f t="shared" si="11"/>
        <v>-25</v>
      </c>
      <c r="S70">
        <v>-25</v>
      </c>
      <c r="T70">
        <v>12950</v>
      </c>
    </row>
    <row r="71" spans="1:20" x14ac:dyDescent="0.25">
      <c r="A71" s="1">
        <v>43370</v>
      </c>
      <c r="B71" s="16">
        <v>12006</v>
      </c>
      <c r="C71" s="16">
        <f t="shared" si="22"/>
        <v>12546.2</v>
      </c>
      <c r="D71" s="18">
        <f t="shared" si="20"/>
        <v>0.89508304320529664</v>
      </c>
      <c r="E71" s="18">
        <f t="shared" si="21"/>
        <v>-18</v>
      </c>
      <c r="F71" s="16">
        <v>14410</v>
      </c>
      <c r="G71" s="16">
        <f t="shared" si="12"/>
        <v>14272.2</v>
      </c>
      <c r="H71" s="18">
        <f t="shared" si="13"/>
        <v>0.9841810558834887</v>
      </c>
      <c r="I71" s="18">
        <f t="shared" si="14"/>
        <v>-27</v>
      </c>
      <c r="J71" s="16">
        <v>12465</v>
      </c>
      <c r="K71" s="16">
        <f t="shared" si="23"/>
        <v>13134.4</v>
      </c>
      <c r="L71" s="18">
        <f t="shared" si="24"/>
        <v>0.89034707158351412</v>
      </c>
      <c r="M71" s="18">
        <f t="shared" ref="M71:M134" si="25">+A71-$A$87</f>
        <v>-16</v>
      </c>
      <c r="N71" s="16">
        <v>13681</v>
      </c>
      <c r="O71" s="16">
        <f t="shared" ref="O71:O127" si="26">AVERAGE(N69:N73)</f>
        <v>13508</v>
      </c>
      <c r="P71" s="18">
        <f t="shared" ref="P71:P127" si="27">+O71/MAX(O$2:O$318)</f>
        <v>0.96565725887163656</v>
      </c>
      <c r="Q71" s="18">
        <f t="shared" si="11"/>
        <v>-24</v>
      </c>
      <c r="S71">
        <v>-24</v>
      </c>
      <c r="T71">
        <v>13069.3</v>
      </c>
    </row>
    <row r="72" spans="1:20" x14ac:dyDescent="0.25">
      <c r="A72" s="1">
        <v>43371</v>
      </c>
      <c r="B72" s="16">
        <v>13157</v>
      </c>
      <c r="C72" s="16">
        <f t="shared" si="22"/>
        <v>12637</v>
      </c>
      <c r="D72" s="18">
        <f t="shared" si="20"/>
        <v>0.90156098396210271</v>
      </c>
      <c r="E72" s="18">
        <f t="shared" si="21"/>
        <v>-17</v>
      </c>
      <c r="F72" s="16">
        <v>14423</v>
      </c>
      <c r="G72" s="16">
        <f t="shared" si="12"/>
        <v>14274.6</v>
      </c>
      <c r="H72" s="18">
        <f t="shared" si="13"/>
        <v>0.98434655486291167</v>
      </c>
      <c r="I72" s="18">
        <f t="shared" si="14"/>
        <v>-26</v>
      </c>
      <c r="J72" s="16">
        <v>13257</v>
      </c>
      <c r="K72" s="16">
        <f t="shared" si="23"/>
        <v>13006.4</v>
      </c>
      <c r="L72" s="18">
        <f t="shared" si="24"/>
        <v>0.88167028199566155</v>
      </c>
      <c r="M72" s="18">
        <f t="shared" si="25"/>
        <v>-15</v>
      </c>
      <c r="N72" s="16">
        <v>13712</v>
      </c>
      <c r="O72" s="16">
        <f t="shared" si="26"/>
        <v>13492.1</v>
      </c>
      <c r="P72" s="18">
        <f t="shared" si="27"/>
        <v>0.96452060278516494</v>
      </c>
      <c r="Q72" s="18">
        <f t="shared" ref="Q72:Q127" si="28">+A72-$A$95</f>
        <v>-23</v>
      </c>
      <c r="S72">
        <v>-23</v>
      </c>
      <c r="T72">
        <v>13085</v>
      </c>
    </row>
    <row r="73" spans="1:20" x14ac:dyDescent="0.25">
      <c r="A73" s="1">
        <v>43372</v>
      </c>
      <c r="B73" s="16">
        <v>12817</v>
      </c>
      <c r="C73" s="16">
        <f t="shared" si="22"/>
        <v>12680.2</v>
      </c>
      <c r="D73" s="18">
        <f t="shared" si="20"/>
        <v>0.90464299982877705</v>
      </c>
      <c r="E73" s="18">
        <f t="shared" si="21"/>
        <v>-16</v>
      </c>
      <c r="F73" s="16">
        <v>13950</v>
      </c>
      <c r="G73" s="16">
        <f t="shared" ref="G73:G136" si="29">AVERAGE(F71:F75)</f>
        <v>14300.8</v>
      </c>
      <c r="H73" s="18">
        <f t="shared" ref="H73:H136" si="30">+G73/MAX(G$2:G$318)</f>
        <v>0.98615325205494564</v>
      </c>
      <c r="I73" s="18">
        <f t="shared" si="14"/>
        <v>-25</v>
      </c>
      <c r="J73" s="16">
        <v>13073</v>
      </c>
      <c r="K73" s="16">
        <f t="shared" si="23"/>
        <v>13058</v>
      </c>
      <c r="L73" s="18">
        <f t="shared" si="24"/>
        <v>0.88516811279826468</v>
      </c>
      <c r="M73" s="18">
        <f t="shared" si="25"/>
        <v>-14</v>
      </c>
      <c r="N73" s="16">
        <v>13207</v>
      </c>
      <c r="O73" s="16">
        <f t="shared" si="26"/>
        <v>13576.5</v>
      </c>
      <c r="P73" s="18">
        <f t="shared" si="27"/>
        <v>0.9705541734580081</v>
      </c>
      <c r="Q73" s="18">
        <f t="shared" si="28"/>
        <v>-22</v>
      </c>
      <c r="S73">
        <v>-22</v>
      </c>
      <c r="T73">
        <v>13219</v>
      </c>
    </row>
    <row r="74" spans="1:20" x14ac:dyDescent="0.25">
      <c r="A74" s="1">
        <v>43373</v>
      </c>
      <c r="B74" s="16">
        <v>12837</v>
      </c>
      <c r="C74" s="16">
        <f t="shared" si="22"/>
        <v>12798.8</v>
      </c>
      <c r="D74" s="18">
        <f t="shared" si="20"/>
        <v>0.91310427487015577</v>
      </c>
      <c r="E74" s="18">
        <f t="shared" si="21"/>
        <v>-15</v>
      </c>
      <c r="F74" s="16">
        <v>14458</v>
      </c>
      <c r="G74" s="16">
        <f t="shared" si="29"/>
        <v>14253</v>
      </c>
      <c r="H74" s="18">
        <f t="shared" si="30"/>
        <v>0.98285706404810502</v>
      </c>
      <c r="I74" s="18">
        <f t="shared" ref="I74:I137" si="31">+A74-$A$98</f>
        <v>-24</v>
      </c>
      <c r="J74" s="16">
        <v>12870</v>
      </c>
      <c r="K74" s="16">
        <f t="shared" si="23"/>
        <v>13266.8</v>
      </c>
      <c r="L74" s="18">
        <f t="shared" si="24"/>
        <v>0.89932212581344895</v>
      </c>
      <c r="M74" s="18">
        <f t="shared" si="25"/>
        <v>-13</v>
      </c>
      <c r="N74" s="16">
        <f>AVERAGE(N73,N75)</f>
        <v>13496.5</v>
      </c>
      <c r="O74" s="16">
        <f t="shared" si="26"/>
        <v>13602.9</v>
      </c>
      <c r="P74" s="18">
        <f t="shared" si="27"/>
        <v>0.97244145148837613</v>
      </c>
      <c r="Q74" s="18">
        <f t="shared" si="28"/>
        <v>-21</v>
      </c>
      <c r="S74">
        <v>-21</v>
      </c>
      <c r="T74">
        <v>13435.3</v>
      </c>
    </row>
    <row r="75" spans="1:20" x14ac:dyDescent="0.25">
      <c r="A75" s="1">
        <v>43374</v>
      </c>
      <c r="B75" s="16">
        <v>12584</v>
      </c>
      <c r="C75" s="16">
        <f t="shared" si="22"/>
        <v>12632.2</v>
      </c>
      <c r="D75" s="18">
        <f t="shared" si="20"/>
        <v>0.90121853775469452</v>
      </c>
      <c r="E75" s="18">
        <f t="shared" si="21"/>
        <v>-14</v>
      </c>
      <c r="F75" s="16">
        <v>14263</v>
      </c>
      <c r="G75" s="16">
        <f t="shared" si="29"/>
        <v>14204</v>
      </c>
      <c r="H75" s="18">
        <f t="shared" si="30"/>
        <v>0.97947812655155286</v>
      </c>
      <c r="I75" s="18">
        <f t="shared" si="31"/>
        <v>-23</v>
      </c>
      <c r="J75" s="16">
        <v>13625</v>
      </c>
      <c r="K75" s="16">
        <f t="shared" si="23"/>
        <v>13357.4</v>
      </c>
      <c r="L75" s="18">
        <f t="shared" si="24"/>
        <v>0.90546366594360084</v>
      </c>
      <c r="M75" s="18">
        <f t="shared" si="25"/>
        <v>-12</v>
      </c>
      <c r="N75" s="16">
        <v>13786</v>
      </c>
      <c r="O75" s="16">
        <f t="shared" si="26"/>
        <v>13541.3</v>
      </c>
      <c r="P75" s="18">
        <f t="shared" si="27"/>
        <v>0.96803780275085072</v>
      </c>
      <c r="Q75" s="18">
        <f t="shared" si="28"/>
        <v>-20</v>
      </c>
      <c r="S75">
        <v>-20</v>
      </c>
      <c r="T75">
        <v>12971.3</v>
      </c>
    </row>
    <row r="76" spans="1:20" x14ac:dyDescent="0.25">
      <c r="A76" s="1">
        <v>43375</v>
      </c>
      <c r="B76" s="16">
        <v>12599</v>
      </c>
      <c r="C76" s="16">
        <f t="shared" si="22"/>
        <v>12569.2</v>
      </c>
      <c r="D76" s="18">
        <f t="shared" si="20"/>
        <v>0.8967239312824612</v>
      </c>
      <c r="E76" s="18">
        <f t="shared" si="21"/>
        <v>-13</v>
      </c>
      <c r="F76" s="16">
        <v>14171</v>
      </c>
      <c r="G76" s="16">
        <f t="shared" si="29"/>
        <v>14244.2</v>
      </c>
      <c r="H76" s="18">
        <f t="shared" si="30"/>
        <v>0.98225023445688753</v>
      </c>
      <c r="I76" s="18">
        <f t="shared" si="31"/>
        <v>-22</v>
      </c>
      <c r="J76" s="16">
        <v>13509</v>
      </c>
      <c r="K76" s="16">
        <f t="shared" si="23"/>
        <v>13557.2</v>
      </c>
      <c r="L76" s="18">
        <f t="shared" si="24"/>
        <v>0.91900759219088946</v>
      </c>
      <c r="M76" s="18">
        <f t="shared" si="25"/>
        <v>-11</v>
      </c>
      <c r="N76" s="16">
        <v>13813</v>
      </c>
      <c r="O76" s="16">
        <f t="shared" si="26"/>
        <v>13615.7</v>
      </c>
      <c r="P76" s="18">
        <f t="shared" si="27"/>
        <v>0.97335649538188795</v>
      </c>
      <c r="Q76" s="18">
        <f t="shared" si="28"/>
        <v>-19</v>
      </c>
      <c r="S76">
        <v>-19</v>
      </c>
      <c r="T76">
        <v>13445.3</v>
      </c>
    </row>
    <row r="77" spans="1:20" x14ac:dyDescent="0.25">
      <c r="A77" s="1">
        <v>43376</v>
      </c>
      <c r="B77" s="16">
        <v>12324</v>
      </c>
      <c r="C77" s="16">
        <f t="shared" si="22"/>
        <v>12537.8</v>
      </c>
      <c r="D77" s="18">
        <f t="shared" si="20"/>
        <v>0.89448376234233207</v>
      </c>
      <c r="E77" s="18">
        <f t="shared" si="21"/>
        <v>-12</v>
      </c>
      <c r="F77" s="16">
        <v>14178</v>
      </c>
      <c r="G77" s="16">
        <f t="shared" si="29"/>
        <v>14179.4</v>
      </c>
      <c r="H77" s="18">
        <f t="shared" si="30"/>
        <v>0.97778176201246758</v>
      </c>
      <c r="I77" s="18">
        <f t="shared" si="31"/>
        <v>-21</v>
      </c>
      <c r="J77" s="16">
        <v>13710</v>
      </c>
      <c r="K77" s="16">
        <f t="shared" si="23"/>
        <v>13860.6</v>
      </c>
      <c r="L77" s="18">
        <f t="shared" si="24"/>
        <v>0.93957429501084599</v>
      </c>
      <c r="M77" s="18">
        <f t="shared" si="25"/>
        <v>-10</v>
      </c>
      <c r="N77" s="16">
        <v>13404</v>
      </c>
      <c r="O77" s="16">
        <f t="shared" si="26"/>
        <v>13526.8</v>
      </c>
      <c r="P77" s="18">
        <f t="shared" si="27"/>
        <v>0.96700122959023183</v>
      </c>
      <c r="Q77" s="18">
        <f t="shared" si="28"/>
        <v>-18</v>
      </c>
      <c r="S77">
        <v>-18</v>
      </c>
      <c r="T77">
        <v>13212</v>
      </c>
    </row>
    <row r="78" spans="1:20" x14ac:dyDescent="0.25">
      <c r="A78" s="1">
        <v>43377</v>
      </c>
      <c r="B78" s="16">
        <f>AVERAGE(B77,B79)</f>
        <v>12502</v>
      </c>
      <c r="C78" s="16">
        <f t="shared" si="22"/>
        <v>12586.6</v>
      </c>
      <c r="D78" s="18">
        <f t="shared" si="20"/>
        <v>0.89796529878431608</v>
      </c>
      <c r="E78" s="18">
        <f t="shared" si="21"/>
        <v>-11</v>
      </c>
      <c r="F78" s="16">
        <v>14151</v>
      </c>
      <c r="G78" s="16">
        <f t="shared" si="29"/>
        <v>14165.6</v>
      </c>
      <c r="H78" s="18">
        <f t="shared" si="30"/>
        <v>0.97683014288078562</v>
      </c>
      <c r="I78" s="18">
        <f t="shared" si="31"/>
        <v>-20</v>
      </c>
      <c r="J78" s="16">
        <v>14072</v>
      </c>
      <c r="K78" s="16">
        <f t="shared" si="23"/>
        <v>14059.4</v>
      </c>
      <c r="L78" s="18">
        <f t="shared" si="24"/>
        <v>0.95305043383947941</v>
      </c>
      <c r="M78" s="18">
        <f t="shared" si="25"/>
        <v>-9</v>
      </c>
      <c r="N78" s="16">
        <v>13579</v>
      </c>
      <c r="O78" s="16">
        <f t="shared" si="26"/>
        <v>13588.2</v>
      </c>
      <c r="P78" s="18">
        <f t="shared" si="27"/>
        <v>0.9713905807669212</v>
      </c>
      <c r="Q78" s="18">
        <f t="shared" si="28"/>
        <v>-17</v>
      </c>
      <c r="S78">
        <v>-17</v>
      </c>
      <c r="T78">
        <v>13791.7</v>
      </c>
    </row>
    <row r="79" spans="1:20" x14ac:dyDescent="0.25">
      <c r="A79" s="1">
        <v>43378</v>
      </c>
      <c r="B79" s="16">
        <v>12680</v>
      </c>
      <c r="C79" s="16">
        <f t="shared" si="22"/>
        <v>12699.9</v>
      </c>
      <c r="D79" s="18">
        <f t="shared" si="20"/>
        <v>0.90604845613834828</v>
      </c>
      <c r="E79" s="18">
        <f t="shared" si="21"/>
        <v>-10</v>
      </c>
      <c r="F79" s="16">
        <v>14134</v>
      </c>
      <c r="G79" s="16">
        <f t="shared" si="29"/>
        <v>14049.4</v>
      </c>
      <c r="H79" s="18">
        <f t="shared" si="30"/>
        <v>0.96881723396039054</v>
      </c>
      <c r="I79" s="18">
        <f t="shared" si="31"/>
        <v>-19</v>
      </c>
      <c r="J79" s="16">
        <v>14387</v>
      </c>
      <c r="K79" s="16">
        <f t="shared" si="23"/>
        <v>14247.8</v>
      </c>
      <c r="L79" s="18">
        <f t="shared" si="24"/>
        <v>0.96582158351409975</v>
      </c>
      <c r="M79" s="18">
        <f t="shared" si="25"/>
        <v>-8</v>
      </c>
      <c r="N79" s="16">
        <v>13052</v>
      </c>
      <c r="O79" s="16">
        <f t="shared" si="26"/>
        <v>13573.2</v>
      </c>
      <c r="P79" s="18">
        <f t="shared" si="27"/>
        <v>0.97031826370421215</v>
      </c>
      <c r="Q79" s="18">
        <f t="shared" si="28"/>
        <v>-16</v>
      </c>
      <c r="S79">
        <v>-16</v>
      </c>
      <c r="T79">
        <v>13417.3</v>
      </c>
    </row>
    <row r="80" spans="1:20" x14ac:dyDescent="0.25">
      <c r="A80" s="1">
        <v>43379</v>
      </c>
      <c r="B80" s="16">
        <v>12828</v>
      </c>
      <c r="C80" s="16">
        <f t="shared" si="22"/>
        <v>12935.7</v>
      </c>
      <c r="D80" s="18">
        <f t="shared" si="20"/>
        <v>0.92287112607727884</v>
      </c>
      <c r="E80" s="18">
        <f t="shared" si="21"/>
        <v>-9</v>
      </c>
      <c r="F80" s="16">
        <v>14194</v>
      </c>
      <c r="G80" s="16">
        <f t="shared" si="29"/>
        <v>13994.2</v>
      </c>
      <c r="H80" s="18">
        <f t="shared" si="30"/>
        <v>0.96501075743366249</v>
      </c>
      <c r="I80" s="18">
        <f t="shared" si="31"/>
        <v>-18</v>
      </c>
      <c r="J80" s="16">
        <v>14619</v>
      </c>
      <c r="K80" s="16">
        <f t="shared" si="23"/>
        <v>14455.4</v>
      </c>
      <c r="L80" s="18">
        <f t="shared" si="24"/>
        <v>0.97989425162689803</v>
      </c>
      <c r="M80" s="18">
        <f t="shared" si="25"/>
        <v>-7</v>
      </c>
      <c r="N80" s="16">
        <v>14093</v>
      </c>
      <c r="O80" s="16">
        <f t="shared" si="26"/>
        <v>13701.8</v>
      </c>
      <c r="P80" s="18">
        <f t="shared" si="27"/>
        <v>0.97951159532183807</v>
      </c>
      <c r="Q80" s="18">
        <f t="shared" si="28"/>
        <v>-15</v>
      </c>
      <c r="S80">
        <v>-15</v>
      </c>
      <c r="T80">
        <v>13353.7</v>
      </c>
    </row>
    <row r="81" spans="1:20" x14ac:dyDescent="0.25">
      <c r="A81" s="1">
        <v>43380</v>
      </c>
      <c r="B81" s="16">
        <f>AVERAGE(B80,B82)</f>
        <v>13165.5</v>
      </c>
      <c r="C81" s="16">
        <f t="shared" si="22"/>
        <v>13070.3</v>
      </c>
      <c r="D81" s="18">
        <f t="shared" si="20"/>
        <v>0.93247388847668511</v>
      </c>
      <c r="E81" s="18">
        <f t="shared" si="21"/>
        <v>-8</v>
      </c>
      <c r="F81" s="16">
        <v>13590</v>
      </c>
      <c r="G81" s="16">
        <f t="shared" si="29"/>
        <v>14034.4</v>
      </c>
      <c r="H81" s="18">
        <f t="shared" si="30"/>
        <v>0.96778286533899704</v>
      </c>
      <c r="I81" s="18">
        <f t="shared" si="31"/>
        <v>-17</v>
      </c>
      <c r="J81" s="16">
        <v>14451</v>
      </c>
      <c r="K81" s="16">
        <f t="shared" si="23"/>
        <v>14501.8</v>
      </c>
      <c r="L81" s="18">
        <f t="shared" si="24"/>
        <v>0.98303958785249457</v>
      </c>
      <c r="M81" s="18">
        <f t="shared" si="25"/>
        <v>-6</v>
      </c>
      <c r="N81" s="16">
        <v>13738</v>
      </c>
      <c r="O81" s="16">
        <f t="shared" si="26"/>
        <v>13659.4</v>
      </c>
      <c r="P81" s="18">
        <f t="shared" si="27"/>
        <v>0.97648051242458034</v>
      </c>
      <c r="Q81" s="18">
        <f t="shared" si="28"/>
        <v>-14</v>
      </c>
      <c r="S81">
        <v>-14</v>
      </c>
      <c r="T81">
        <v>13196</v>
      </c>
    </row>
    <row r="82" spans="1:20" x14ac:dyDescent="0.25">
      <c r="A82" s="1">
        <v>43381</v>
      </c>
      <c r="B82" s="16">
        <v>13503</v>
      </c>
      <c r="C82" s="16">
        <f t="shared" si="22"/>
        <v>13192.5</v>
      </c>
      <c r="D82" s="18">
        <f t="shared" si="20"/>
        <v>0.94119199817362031</v>
      </c>
      <c r="E82" s="18">
        <f t="shared" si="21"/>
        <v>-7</v>
      </c>
      <c r="F82" s="16">
        <v>13902</v>
      </c>
      <c r="G82" s="16">
        <f t="shared" si="29"/>
        <v>14096.8</v>
      </c>
      <c r="H82" s="18">
        <f t="shared" si="30"/>
        <v>0.97208583880399402</v>
      </c>
      <c r="I82" s="18">
        <f t="shared" si="31"/>
        <v>-16</v>
      </c>
      <c r="J82" s="16">
        <v>14748</v>
      </c>
      <c r="K82" s="16">
        <f t="shared" si="23"/>
        <v>14593</v>
      </c>
      <c r="L82" s="18">
        <f t="shared" si="24"/>
        <v>0.98922180043383945</v>
      </c>
      <c r="M82" s="18">
        <f t="shared" si="25"/>
        <v>-5</v>
      </c>
      <c r="N82" s="16">
        <v>14047</v>
      </c>
      <c r="O82" s="16">
        <f t="shared" si="26"/>
        <v>13852.2</v>
      </c>
      <c r="P82" s="18">
        <f t="shared" si="27"/>
        <v>0.99026336107060142</v>
      </c>
      <c r="Q82" s="18">
        <f t="shared" si="28"/>
        <v>-13</v>
      </c>
      <c r="S82">
        <v>-13</v>
      </c>
      <c r="T82">
        <v>13472.7</v>
      </c>
    </row>
    <row r="83" spans="1:20" x14ac:dyDescent="0.25">
      <c r="A83" s="1">
        <v>43382</v>
      </c>
      <c r="B83" s="16">
        <v>13175</v>
      </c>
      <c r="C83" s="16">
        <f t="shared" si="22"/>
        <v>13312.3</v>
      </c>
      <c r="D83" s="18">
        <f t="shared" si="20"/>
        <v>0.9497388847668512</v>
      </c>
      <c r="E83" s="18">
        <f t="shared" si="21"/>
        <v>-6</v>
      </c>
      <c r="F83" s="16">
        <v>14352</v>
      </c>
      <c r="G83" s="16">
        <f t="shared" si="29"/>
        <v>14100.4</v>
      </c>
      <c r="H83" s="18">
        <f t="shared" si="30"/>
        <v>0.97233408727312842</v>
      </c>
      <c r="I83" s="18">
        <f t="shared" si="31"/>
        <v>-15</v>
      </c>
      <c r="J83" s="16">
        <v>14304</v>
      </c>
      <c r="K83" s="16">
        <f t="shared" si="23"/>
        <v>14600.2</v>
      </c>
      <c r="L83" s="18">
        <f t="shared" si="24"/>
        <v>0.98970986984815623</v>
      </c>
      <c r="M83" s="18">
        <f t="shared" si="25"/>
        <v>-4</v>
      </c>
      <c r="N83" s="16">
        <v>13367</v>
      </c>
      <c r="O83" s="16">
        <f t="shared" si="26"/>
        <v>13722.6</v>
      </c>
      <c r="P83" s="18">
        <f t="shared" si="27"/>
        <v>0.98099854164879474</v>
      </c>
      <c r="Q83" s="18">
        <f t="shared" si="28"/>
        <v>-12</v>
      </c>
      <c r="S83">
        <v>-12</v>
      </c>
      <c r="T83">
        <v>13141</v>
      </c>
    </row>
    <row r="84" spans="1:20" x14ac:dyDescent="0.25">
      <c r="A84" s="1">
        <v>43383</v>
      </c>
      <c r="B84" s="16">
        <v>13291</v>
      </c>
      <c r="C84" s="16">
        <f t="shared" si="22"/>
        <v>13435.4</v>
      </c>
      <c r="D84" s="18">
        <f t="shared" si="20"/>
        <v>0.95852120312767541</v>
      </c>
      <c r="E84" s="18">
        <f t="shared" si="21"/>
        <v>-5</v>
      </c>
      <c r="F84" s="16">
        <v>14446</v>
      </c>
      <c r="G84" s="16">
        <f t="shared" si="29"/>
        <v>14205.8</v>
      </c>
      <c r="H84" s="18">
        <f t="shared" si="30"/>
        <v>0.97960225078612007</v>
      </c>
      <c r="I84" s="18">
        <f t="shared" si="31"/>
        <v>-14</v>
      </c>
      <c r="J84" s="16">
        <v>14843</v>
      </c>
      <c r="K84" s="16">
        <f t="shared" si="23"/>
        <v>14627.4</v>
      </c>
      <c r="L84" s="18">
        <f t="shared" si="24"/>
        <v>0.99155368763557483</v>
      </c>
      <c r="M84" s="18">
        <f t="shared" si="25"/>
        <v>-3</v>
      </c>
      <c r="N84" s="16">
        <v>14016</v>
      </c>
      <c r="O84" s="16">
        <f t="shared" si="26"/>
        <v>13764.8</v>
      </c>
      <c r="P84" s="18">
        <f t="shared" si="27"/>
        <v>0.98401532698521632</v>
      </c>
      <c r="Q84" s="18">
        <f t="shared" si="28"/>
        <v>-11</v>
      </c>
      <c r="S84">
        <v>-11</v>
      </c>
      <c r="T84">
        <v>13499</v>
      </c>
    </row>
    <row r="85" spans="1:20" x14ac:dyDescent="0.25">
      <c r="A85" s="1">
        <v>43384</v>
      </c>
      <c r="B85" s="16">
        <v>13427</v>
      </c>
      <c r="C85" s="16">
        <f t="shared" si="22"/>
        <v>13552.2</v>
      </c>
      <c r="D85" s="18">
        <f t="shared" si="20"/>
        <v>0.96685406084127623</v>
      </c>
      <c r="E85" s="18">
        <f t="shared" si="21"/>
        <v>-4</v>
      </c>
      <c r="F85" s="16">
        <v>14212</v>
      </c>
      <c r="G85" s="16">
        <f t="shared" si="29"/>
        <v>14272.6</v>
      </c>
      <c r="H85" s="18">
        <f t="shared" si="30"/>
        <v>0.98420863904672584</v>
      </c>
      <c r="I85" s="18">
        <f t="shared" si="31"/>
        <v>-13</v>
      </c>
      <c r="J85" s="16">
        <v>14655</v>
      </c>
      <c r="K85" s="16">
        <f t="shared" si="23"/>
        <v>14631</v>
      </c>
      <c r="L85" s="18">
        <f t="shared" si="24"/>
        <v>0.99179772234273322</v>
      </c>
      <c r="M85" s="18">
        <f t="shared" si="25"/>
        <v>-2</v>
      </c>
      <c r="N85" s="16">
        <v>13445</v>
      </c>
      <c r="O85" s="16">
        <f t="shared" si="26"/>
        <v>13681.8</v>
      </c>
      <c r="P85" s="18">
        <f t="shared" si="27"/>
        <v>0.97808183923822589</v>
      </c>
      <c r="Q85" s="18">
        <f t="shared" si="28"/>
        <v>-10</v>
      </c>
      <c r="S85">
        <v>-10</v>
      </c>
      <c r="T85">
        <v>13701.3</v>
      </c>
    </row>
    <row r="86" spans="1:20" x14ac:dyDescent="0.25">
      <c r="A86" s="1">
        <v>43385</v>
      </c>
      <c r="B86" s="16">
        <v>13781</v>
      </c>
      <c r="C86" s="16">
        <f t="shared" si="22"/>
        <v>13710</v>
      </c>
      <c r="D86" s="18">
        <f t="shared" si="20"/>
        <v>0.97811197990982257</v>
      </c>
      <c r="E86" s="18">
        <f t="shared" si="21"/>
        <v>-3</v>
      </c>
      <c r="F86" s="16">
        <v>14117</v>
      </c>
      <c r="G86" s="16">
        <f t="shared" si="29"/>
        <v>14338.8</v>
      </c>
      <c r="H86" s="18">
        <f t="shared" si="30"/>
        <v>0.98877365256247574</v>
      </c>
      <c r="I86" s="18">
        <f t="shared" si="31"/>
        <v>-12</v>
      </c>
      <c r="J86" s="16">
        <v>14587</v>
      </c>
      <c r="K86" s="16">
        <f t="shared" si="23"/>
        <v>14752</v>
      </c>
      <c r="L86" s="18">
        <f t="shared" si="24"/>
        <v>1</v>
      </c>
      <c r="M86" s="18">
        <f t="shared" si="25"/>
        <v>-1</v>
      </c>
      <c r="N86" s="16">
        <v>13949</v>
      </c>
      <c r="O86" s="16">
        <f t="shared" si="26"/>
        <v>13692.6</v>
      </c>
      <c r="P86" s="18">
        <f t="shared" si="27"/>
        <v>0.97885390752337653</v>
      </c>
      <c r="Q86" s="18">
        <f t="shared" si="28"/>
        <v>-9</v>
      </c>
      <c r="S86">
        <v>-9</v>
      </c>
      <c r="T86">
        <v>13887</v>
      </c>
    </row>
    <row r="87" spans="1:20" x14ac:dyDescent="0.25">
      <c r="A87" s="1">
        <v>43386</v>
      </c>
      <c r="B87" s="16">
        <v>14087</v>
      </c>
      <c r="C87" s="16">
        <f t="shared" si="22"/>
        <v>13896.4</v>
      </c>
      <c r="D87" s="18">
        <f t="shared" si="20"/>
        <v>0.99141030763084304</v>
      </c>
      <c r="E87" s="18">
        <f t="shared" si="21"/>
        <v>-2</v>
      </c>
      <c r="F87" s="16">
        <v>14236</v>
      </c>
      <c r="G87" s="16">
        <f t="shared" si="29"/>
        <v>14320.2</v>
      </c>
      <c r="H87" s="18">
        <f t="shared" si="30"/>
        <v>0.98749103547194794</v>
      </c>
      <c r="I87" s="18">
        <f t="shared" si="31"/>
        <v>-11</v>
      </c>
      <c r="J87" s="16">
        <v>14766</v>
      </c>
      <c r="K87" s="16">
        <f t="shared" si="23"/>
        <v>14665.8</v>
      </c>
      <c r="L87" s="21">
        <f t="shared" si="24"/>
        <v>0.99415672451193049</v>
      </c>
      <c r="M87" s="18">
        <f t="shared" si="25"/>
        <v>0</v>
      </c>
      <c r="N87" s="16">
        <v>13632</v>
      </c>
      <c r="O87" s="16">
        <f t="shared" si="26"/>
        <v>13599</v>
      </c>
      <c r="P87" s="18">
        <f t="shared" si="27"/>
        <v>0.97216264905207173</v>
      </c>
      <c r="Q87" s="18">
        <f t="shared" si="28"/>
        <v>-8</v>
      </c>
      <c r="S87">
        <v>-8</v>
      </c>
      <c r="T87">
        <v>13628.3</v>
      </c>
    </row>
    <row r="88" spans="1:20" x14ac:dyDescent="0.25">
      <c r="A88" s="1">
        <v>43387</v>
      </c>
      <c r="B88" s="16">
        <v>13964</v>
      </c>
      <c r="C88" s="16">
        <f t="shared" si="22"/>
        <v>14013.2</v>
      </c>
      <c r="D88" s="18">
        <f t="shared" si="20"/>
        <v>0.99974316534444396</v>
      </c>
      <c r="E88" s="18">
        <f t="shared" si="21"/>
        <v>-1</v>
      </c>
      <c r="F88" s="16">
        <v>14683</v>
      </c>
      <c r="G88" s="16">
        <f t="shared" si="29"/>
        <v>14353.2</v>
      </c>
      <c r="H88" s="18">
        <f t="shared" si="30"/>
        <v>0.98976664643901369</v>
      </c>
      <c r="I88" s="18">
        <f t="shared" si="31"/>
        <v>-10</v>
      </c>
      <c r="J88" s="16">
        <v>14909</v>
      </c>
      <c r="K88" s="16">
        <f t="shared" si="23"/>
        <v>14685.2</v>
      </c>
      <c r="L88" s="18">
        <f t="shared" si="24"/>
        <v>0.99547180043383954</v>
      </c>
      <c r="M88" s="18">
        <f t="shared" si="25"/>
        <v>1</v>
      </c>
      <c r="N88" s="16">
        <v>13421</v>
      </c>
      <c r="O88" s="16">
        <f t="shared" si="26"/>
        <v>13752.4</v>
      </c>
      <c r="P88" s="18">
        <f t="shared" si="27"/>
        <v>0.9831288782133768</v>
      </c>
      <c r="Q88" s="18">
        <f t="shared" si="28"/>
        <v>-7</v>
      </c>
      <c r="S88">
        <v>-7</v>
      </c>
      <c r="T88">
        <v>14023.7</v>
      </c>
    </row>
    <row r="89" spans="1:20" x14ac:dyDescent="0.25">
      <c r="A89" s="1">
        <v>43388</v>
      </c>
      <c r="B89" s="16">
        <v>14223</v>
      </c>
      <c r="C89" s="16">
        <f t="shared" si="22"/>
        <v>14016.8</v>
      </c>
      <c r="D89" s="21">
        <f t="shared" si="20"/>
        <v>1</v>
      </c>
      <c r="E89" s="18">
        <f t="shared" si="21"/>
        <v>0</v>
      </c>
      <c r="F89" s="16">
        <v>14353</v>
      </c>
      <c r="G89" s="16">
        <f t="shared" si="29"/>
        <v>14412.4</v>
      </c>
      <c r="H89" s="18">
        <f t="shared" si="30"/>
        <v>0.99384895459811329</v>
      </c>
      <c r="I89" s="18">
        <f t="shared" si="31"/>
        <v>-9</v>
      </c>
      <c r="J89" s="16">
        <v>14412</v>
      </c>
      <c r="K89" s="16">
        <f t="shared" si="23"/>
        <v>14637</v>
      </c>
      <c r="L89" s="18">
        <f t="shared" si="24"/>
        <v>0.9922044468546638</v>
      </c>
      <c r="M89" s="18">
        <f t="shared" si="25"/>
        <v>2</v>
      </c>
      <c r="N89" s="16">
        <v>13548</v>
      </c>
      <c r="O89" s="16">
        <f t="shared" si="26"/>
        <v>13707.4</v>
      </c>
      <c r="P89" s="18">
        <f t="shared" si="27"/>
        <v>0.97991192702524954</v>
      </c>
      <c r="Q89" s="18">
        <f t="shared" si="28"/>
        <v>-6</v>
      </c>
      <c r="S89">
        <v>-6</v>
      </c>
      <c r="T89">
        <v>14053</v>
      </c>
    </row>
    <row r="90" spans="1:20" x14ac:dyDescent="0.25">
      <c r="A90" s="1">
        <v>43389</v>
      </c>
      <c r="B90" s="16">
        <f>AVERAGE(B89,B91)</f>
        <v>14011</v>
      </c>
      <c r="C90" s="16">
        <f t="shared" si="22"/>
        <v>13965.2</v>
      </c>
      <c r="D90" s="18">
        <f t="shared" si="20"/>
        <v>0.99631870327036143</v>
      </c>
      <c r="E90" s="18">
        <f t="shared" si="21"/>
        <v>1</v>
      </c>
      <c r="F90" s="16">
        <v>14377</v>
      </c>
      <c r="G90" s="16">
        <f t="shared" si="29"/>
        <v>14351</v>
      </c>
      <c r="H90" s="18">
        <f t="shared" si="30"/>
        <v>0.98961493904120923</v>
      </c>
      <c r="I90" s="18">
        <f t="shared" si="31"/>
        <v>-8</v>
      </c>
      <c r="J90" s="16">
        <v>14752</v>
      </c>
      <c r="K90" s="16">
        <f t="shared" si="23"/>
        <v>14591.2</v>
      </c>
      <c r="L90" s="18">
        <f t="shared" si="24"/>
        <v>0.98909978308026036</v>
      </c>
      <c r="M90" s="18">
        <f t="shared" si="25"/>
        <v>3</v>
      </c>
      <c r="N90" s="16">
        <v>14212</v>
      </c>
      <c r="O90" s="16">
        <f t="shared" si="26"/>
        <v>13768.6</v>
      </c>
      <c r="P90" s="18">
        <f t="shared" si="27"/>
        <v>0.98428698064110265</v>
      </c>
      <c r="Q90" s="18">
        <f t="shared" si="28"/>
        <v>-5</v>
      </c>
      <c r="S90">
        <v>-5</v>
      </c>
      <c r="T90">
        <v>14092.7</v>
      </c>
    </row>
    <row r="91" spans="1:20" x14ac:dyDescent="0.25">
      <c r="A91" s="1">
        <v>43390</v>
      </c>
      <c r="B91" s="16">
        <v>13799</v>
      </c>
      <c r="C91" s="16">
        <f t="shared" si="22"/>
        <v>13866</v>
      </c>
      <c r="D91" s="18">
        <f t="shared" si="20"/>
        <v>0.98924148165059078</v>
      </c>
      <c r="E91" s="18">
        <f t="shared" si="21"/>
        <v>2</v>
      </c>
      <c r="F91" s="16">
        <v>14413</v>
      </c>
      <c r="G91" s="16">
        <f t="shared" si="29"/>
        <v>14384</v>
      </c>
      <c r="H91" s="18">
        <f t="shared" si="30"/>
        <v>0.99189055000827497</v>
      </c>
      <c r="I91" s="18">
        <f t="shared" si="31"/>
        <v>-7</v>
      </c>
      <c r="J91" s="16">
        <v>14346</v>
      </c>
      <c r="K91" s="16">
        <f t="shared" si="23"/>
        <v>14560.6</v>
      </c>
      <c r="L91" s="18">
        <f t="shared" si="24"/>
        <v>0.98702548806941437</v>
      </c>
      <c r="M91" s="18">
        <f t="shared" si="25"/>
        <v>4</v>
      </c>
      <c r="N91" s="16">
        <v>13724</v>
      </c>
      <c r="O91" s="16">
        <f t="shared" si="26"/>
        <v>13861.6</v>
      </c>
      <c r="P91" s="18">
        <f t="shared" si="27"/>
        <v>0.99093534642989911</v>
      </c>
      <c r="Q91" s="18">
        <f t="shared" si="28"/>
        <v>-4</v>
      </c>
      <c r="S91">
        <v>-4</v>
      </c>
      <c r="T91">
        <v>14207.7</v>
      </c>
    </row>
    <row r="92" spans="1:20" x14ac:dyDescent="0.25">
      <c r="A92" s="1">
        <v>43391</v>
      </c>
      <c r="B92" s="16">
        <v>13829</v>
      </c>
      <c r="C92" s="16">
        <f t="shared" si="22"/>
        <v>13724.2</v>
      </c>
      <c r="D92" s="18">
        <f t="shared" si="20"/>
        <v>0.97912504994007199</v>
      </c>
      <c r="E92" s="18">
        <f t="shared" si="21"/>
        <v>3</v>
      </c>
      <c r="F92" s="16">
        <v>13929</v>
      </c>
      <c r="G92" s="16">
        <f t="shared" si="29"/>
        <v>14344</v>
      </c>
      <c r="H92" s="18">
        <f t="shared" si="30"/>
        <v>0.98913223368455894</v>
      </c>
      <c r="I92" s="18">
        <f t="shared" si="31"/>
        <v>-6</v>
      </c>
      <c r="J92" s="16">
        <v>14537</v>
      </c>
      <c r="K92" s="16">
        <f t="shared" si="23"/>
        <v>14614.8</v>
      </c>
      <c r="L92" s="18">
        <f t="shared" si="24"/>
        <v>0.99069956616052057</v>
      </c>
      <c r="M92" s="18">
        <f t="shared" si="25"/>
        <v>5</v>
      </c>
      <c r="N92" s="16">
        <v>13938</v>
      </c>
      <c r="O92" s="16">
        <f t="shared" si="26"/>
        <v>13838.6</v>
      </c>
      <c r="P92" s="18">
        <f t="shared" si="27"/>
        <v>0.9892911269337451</v>
      </c>
      <c r="Q92" s="18">
        <f t="shared" si="28"/>
        <v>-3</v>
      </c>
      <c r="S92">
        <v>-3</v>
      </c>
      <c r="T92">
        <v>14271</v>
      </c>
    </row>
    <row r="93" spans="1:20" x14ac:dyDescent="0.25">
      <c r="A93" s="1">
        <v>43392</v>
      </c>
      <c r="B93" s="16">
        <v>13468</v>
      </c>
      <c r="C93" s="16">
        <f t="shared" si="22"/>
        <v>13693</v>
      </c>
      <c r="D93" s="18">
        <f t="shared" si="20"/>
        <v>0.97689914959191837</v>
      </c>
      <c r="E93" s="18">
        <f t="shared" si="21"/>
        <v>4</v>
      </c>
      <c r="F93" s="16">
        <v>14848</v>
      </c>
      <c r="G93" s="16">
        <f t="shared" si="29"/>
        <v>14250.8</v>
      </c>
      <c r="H93" s="18">
        <f t="shared" si="30"/>
        <v>0.98270535665030057</v>
      </c>
      <c r="I93" s="18">
        <f t="shared" si="31"/>
        <v>-5</v>
      </c>
      <c r="J93" s="16">
        <v>14756</v>
      </c>
      <c r="K93" s="16">
        <f t="shared" si="23"/>
        <v>14516.8</v>
      </c>
      <c r="L93" s="18">
        <f t="shared" si="24"/>
        <v>0.98405639913232101</v>
      </c>
      <c r="M93" s="18">
        <f t="shared" si="25"/>
        <v>6</v>
      </c>
      <c r="N93" s="16">
        <v>13886</v>
      </c>
      <c r="O93" s="16">
        <f t="shared" si="26"/>
        <v>13868.2</v>
      </c>
      <c r="P93" s="18">
        <f t="shared" si="27"/>
        <v>0.99140716593749112</v>
      </c>
      <c r="Q93" s="18">
        <f t="shared" si="28"/>
        <v>-2</v>
      </c>
      <c r="S93">
        <v>-2</v>
      </c>
      <c r="T93">
        <v>14362.3</v>
      </c>
    </row>
    <row r="94" spans="1:20" x14ac:dyDescent="0.25">
      <c r="A94" s="1">
        <v>43393</v>
      </c>
      <c r="B94" s="16">
        <v>13514</v>
      </c>
      <c r="C94" s="16">
        <f t="shared" si="22"/>
        <v>13653.8</v>
      </c>
      <c r="D94" s="18">
        <f t="shared" si="20"/>
        <v>0.97410250556475086</v>
      </c>
      <c r="E94" s="18">
        <f t="shared" si="21"/>
        <v>5</v>
      </c>
      <c r="F94" s="16">
        <v>14153</v>
      </c>
      <c r="G94" s="16">
        <f t="shared" si="29"/>
        <v>14310.8</v>
      </c>
      <c r="H94" s="18">
        <f t="shared" si="30"/>
        <v>0.98684283113587457</v>
      </c>
      <c r="I94" s="18">
        <f t="shared" si="31"/>
        <v>-4</v>
      </c>
      <c r="J94" s="16">
        <v>14683</v>
      </c>
      <c r="K94" s="16">
        <f t="shared" si="23"/>
        <v>14498.2</v>
      </c>
      <c r="L94" s="18">
        <f t="shared" si="24"/>
        <v>0.98279555314533629</v>
      </c>
      <c r="M94" s="18">
        <f t="shared" si="25"/>
        <v>7</v>
      </c>
      <c r="N94" s="16">
        <v>13433</v>
      </c>
      <c r="O94" s="16">
        <f t="shared" si="26"/>
        <v>13904.6</v>
      </c>
      <c r="P94" s="18">
        <f t="shared" si="27"/>
        <v>0.99400932200966519</v>
      </c>
      <c r="Q94" s="18">
        <f t="shared" si="28"/>
        <v>-1</v>
      </c>
      <c r="S94">
        <v>-1</v>
      </c>
      <c r="T94">
        <v>14219.7</v>
      </c>
    </row>
    <row r="95" spans="1:20" x14ac:dyDescent="0.25">
      <c r="A95" s="1">
        <v>43394</v>
      </c>
      <c r="B95" s="16">
        <v>13855</v>
      </c>
      <c r="C95" s="16">
        <f t="shared" si="22"/>
        <v>13609.6</v>
      </c>
      <c r="D95" s="18">
        <f t="shared" si="20"/>
        <v>0.97094914673819999</v>
      </c>
      <c r="E95" s="18">
        <f t="shared" si="21"/>
        <v>6</v>
      </c>
      <c r="F95" s="16">
        <v>13911</v>
      </c>
      <c r="G95" s="16">
        <f t="shared" si="29"/>
        <v>14457</v>
      </c>
      <c r="H95" s="18">
        <f t="shared" si="30"/>
        <v>0.99692447729905664</v>
      </c>
      <c r="I95" s="18">
        <f t="shared" si="31"/>
        <v>-3</v>
      </c>
      <c r="J95" s="16">
        <v>14262</v>
      </c>
      <c r="K95" s="16">
        <f t="shared" si="23"/>
        <v>14518.2</v>
      </c>
      <c r="L95" s="18">
        <f t="shared" si="24"/>
        <v>0.98415130151843822</v>
      </c>
      <c r="M95" s="18">
        <f t="shared" si="25"/>
        <v>8</v>
      </c>
      <c r="N95" s="16">
        <v>14360</v>
      </c>
      <c r="O95" s="16">
        <f t="shared" si="26"/>
        <v>13910.6</v>
      </c>
      <c r="P95" s="18">
        <f t="shared" si="27"/>
        <v>0.99443824883474885</v>
      </c>
      <c r="Q95" s="18">
        <f t="shared" si="28"/>
        <v>0</v>
      </c>
      <c r="S95">
        <v>0</v>
      </c>
      <c r="T95">
        <v>14660</v>
      </c>
    </row>
    <row r="96" spans="1:20" x14ac:dyDescent="0.25">
      <c r="A96" s="1">
        <v>43395</v>
      </c>
      <c r="B96" s="16">
        <v>13603</v>
      </c>
      <c r="C96" s="16">
        <f t="shared" si="22"/>
        <v>13511.6</v>
      </c>
      <c r="D96" s="18">
        <f t="shared" si="20"/>
        <v>0.9639575366702815</v>
      </c>
      <c r="E96" s="18">
        <f t="shared" si="21"/>
        <v>7</v>
      </c>
      <c r="F96" s="16">
        <v>14713</v>
      </c>
      <c r="G96" s="16">
        <f t="shared" si="29"/>
        <v>14312</v>
      </c>
      <c r="H96" s="18">
        <f t="shared" si="30"/>
        <v>0.98692558062558611</v>
      </c>
      <c r="I96" s="18">
        <f t="shared" si="31"/>
        <v>-2</v>
      </c>
      <c r="J96" s="16">
        <v>14253</v>
      </c>
      <c r="K96" s="16">
        <f t="shared" si="23"/>
        <v>14470</v>
      </c>
      <c r="L96" s="18">
        <f t="shared" si="24"/>
        <v>0.98088394793926248</v>
      </c>
      <c r="M96" s="18">
        <f t="shared" si="25"/>
        <v>9</v>
      </c>
      <c r="N96" s="16">
        <v>13906</v>
      </c>
      <c r="O96" s="16">
        <f t="shared" si="26"/>
        <v>13904</v>
      </c>
      <c r="P96" s="18">
        <f t="shared" si="27"/>
        <v>0.99396642932715684</v>
      </c>
      <c r="Q96" s="18">
        <f t="shared" si="28"/>
        <v>1</v>
      </c>
      <c r="S96">
        <v>1</v>
      </c>
      <c r="T96">
        <v>13810.7</v>
      </c>
    </row>
    <row r="97" spans="1:20" x14ac:dyDescent="0.25">
      <c r="A97" s="1">
        <v>43396</v>
      </c>
      <c r="B97" s="16">
        <v>13608</v>
      </c>
      <c r="C97" s="16">
        <f t="shared" si="22"/>
        <v>13373.8</v>
      </c>
      <c r="D97" s="18">
        <f t="shared" si="20"/>
        <v>0.95412647679926943</v>
      </c>
      <c r="E97" s="18">
        <f t="shared" si="21"/>
        <v>8</v>
      </c>
      <c r="F97" s="16">
        <v>14660</v>
      </c>
      <c r="G97" s="16">
        <f t="shared" si="29"/>
        <v>14343</v>
      </c>
      <c r="H97" s="18">
        <f t="shared" si="30"/>
        <v>0.98906327577646602</v>
      </c>
      <c r="I97" s="18">
        <f t="shared" si="31"/>
        <v>-1</v>
      </c>
      <c r="J97" s="16">
        <v>14637</v>
      </c>
      <c r="K97" s="16">
        <f t="shared" si="23"/>
        <v>14346</v>
      </c>
      <c r="L97" s="18">
        <f t="shared" si="24"/>
        <v>0.97247830802603041</v>
      </c>
      <c r="M97" s="18">
        <f t="shared" si="25"/>
        <v>10</v>
      </c>
      <c r="N97" s="16">
        <v>13968</v>
      </c>
      <c r="O97" s="16">
        <f t="shared" si="26"/>
        <v>13988.4</v>
      </c>
      <c r="P97" s="21">
        <f t="shared" si="27"/>
        <v>1</v>
      </c>
      <c r="Q97" s="18">
        <f t="shared" si="28"/>
        <v>2</v>
      </c>
      <c r="S97">
        <v>2</v>
      </c>
      <c r="T97">
        <v>14154</v>
      </c>
    </row>
    <row r="98" spans="1:20" x14ac:dyDescent="0.25">
      <c r="A98" s="1">
        <v>43397</v>
      </c>
      <c r="B98" s="16">
        <v>12978</v>
      </c>
      <c r="C98" s="16">
        <f t="shared" si="22"/>
        <v>13143.8</v>
      </c>
      <c r="D98" s="18">
        <f t="shared" si="20"/>
        <v>0.93771759602762395</v>
      </c>
      <c r="E98" s="18">
        <f t="shared" si="21"/>
        <v>9</v>
      </c>
      <c r="F98" s="16">
        <v>14123</v>
      </c>
      <c r="G98" s="16">
        <f t="shared" si="29"/>
        <v>14486.4</v>
      </c>
      <c r="H98" s="21">
        <f t="shared" si="30"/>
        <v>0.99895183979698787</v>
      </c>
      <c r="I98" s="18">
        <f t="shared" si="31"/>
        <v>0</v>
      </c>
      <c r="J98" s="16">
        <v>14515</v>
      </c>
      <c r="K98" s="16">
        <f t="shared" si="23"/>
        <v>14432.8</v>
      </c>
      <c r="L98" s="18">
        <f t="shared" si="24"/>
        <v>0.9783622559652928</v>
      </c>
      <c r="M98" s="18">
        <f t="shared" si="25"/>
        <v>11</v>
      </c>
      <c r="N98" s="16">
        <v>13853</v>
      </c>
      <c r="O98" s="16">
        <f t="shared" si="26"/>
        <v>13806.4</v>
      </c>
      <c r="P98" s="18">
        <f t="shared" si="27"/>
        <v>0.98698921963912956</v>
      </c>
      <c r="Q98" s="18">
        <f t="shared" si="28"/>
        <v>3</v>
      </c>
      <c r="S98">
        <v>3</v>
      </c>
      <c r="T98">
        <v>14296</v>
      </c>
    </row>
    <row r="99" spans="1:20" x14ac:dyDescent="0.25">
      <c r="A99" s="1">
        <v>43398</v>
      </c>
      <c r="B99" s="16">
        <v>12825</v>
      </c>
      <c r="C99" s="16">
        <f t="shared" si="22"/>
        <v>13079.4</v>
      </c>
      <c r="D99" s="18">
        <f t="shared" si="20"/>
        <v>0.93312310941156329</v>
      </c>
      <c r="E99" s="18">
        <f t="shared" si="21"/>
        <v>10</v>
      </c>
      <c r="F99" s="16">
        <v>14308</v>
      </c>
      <c r="G99" s="16">
        <f t="shared" si="29"/>
        <v>14443.4</v>
      </c>
      <c r="H99" s="18">
        <f t="shared" si="30"/>
        <v>0.9959866497489932</v>
      </c>
      <c r="I99" s="18">
        <f t="shared" si="31"/>
        <v>1</v>
      </c>
      <c r="J99" s="16">
        <v>14063</v>
      </c>
      <c r="K99" s="16">
        <f t="shared" si="23"/>
        <v>14361.2</v>
      </c>
      <c r="L99" s="18">
        <f t="shared" si="24"/>
        <v>0.97350867678958786</v>
      </c>
      <c r="M99" s="18">
        <f t="shared" si="25"/>
        <v>12</v>
      </c>
      <c r="N99" s="16">
        <v>13855</v>
      </c>
      <c r="O99" s="16">
        <f t="shared" si="26"/>
        <v>13792.8</v>
      </c>
      <c r="P99" s="18">
        <f t="shared" si="27"/>
        <v>0.98601698550227324</v>
      </c>
      <c r="Q99" s="18">
        <f t="shared" si="28"/>
        <v>4</v>
      </c>
      <c r="S99">
        <v>4</v>
      </c>
      <c r="T99">
        <v>14221.7</v>
      </c>
    </row>
    <row r="100" spans="1:20" x14ac:dyDescent="0.25">
      <c r="A100" s="1">
        <v>43399</v>
      </c>
      <c r="B100" s="16">
        <v>12705</v>
      </c>
      <c r="C100" s="16">
        <f t="shared" si="22"/>
        <v>13001.6</v>
      </c>
      <c r="D100" s="18">
        <f t="shared" si="20"/>
        <v>0.92757262713315458</v>
      </c>
      <c r="E100" s="18">
        <f t="shared" si="21"/>
        <v>11</v>
      </c>
      <c r="F100" s="16">
        <v>14628</v>
      </c>
      <c r="G100" s="16">
        <f t="shared" si="29"/>
        <v>14423.2</v>
      </c>
      <c r="H100" s="18">
        <f t="shared" si="30"/>
        <v>0.99459370000551661</v>
      </c>
      <c r="I100" s="18">
        <f t="shared" si="31"/>
        <v>2</v>
      </c>
      <c r="J100" s="16">
        <v>14696</v>
      </c>
      <c r="K100" s="16">
        <f t="shared" si="23"/>
        <v>14171</v>
      </c>
      <c r="L100" s="18">
        <f t="shared" si="24"/>
        <v>0.96061550976138832</v>
      </c>
      <c r="M100" s="18">
        <f t="shared" si="25"/>
        <v>13</v>
      </c>
      <c r="N100" s="16">
        <v>13450</v>
      </c>
      <c r="O100" s="16">
        <f t="shared" si="26"/>
        <v>13703.4</v>
      </c>
      <c r="P100" s="18">
        <f t="shared" si="27"/>
        <v>0.97962597580852706</v>
      </c>
      <c r="Q100" s="18">
        <f t="shared" si="28"/>
        <v>5</v>
      </c>
      <c r="S100">
        <v>5</v>
      </c>
      <c r="T100">
        <v>14131</v>
      </c>
    </row>
    <row r="101" spans="1:20" x14ac:dyDescent="0.25">
      <c r="A101" s="1">
        <v>43400</v>
      </c>
      <c r="B101" s="16">
        <v>13281</v>
      </c>
      <c r="C101" s="16">
        <f t="shared" si="22"/>
        <v>13103</v>
      </c>
      <c r="D101" s="18">
        <f t="shared" si="20"/>
        <v>0.93480680326465393</v>
      </c>
      <c r="E101" s="18">
        <f t="shared" si="21"/>
        <v>12</v>
      </c>
      <c r="F101" s="16">
        <v>14498</v>
      </c>
      <c r="G101" s="16">
        <f t="shared" si="29"/>
        <v>14487.4</v>
      </c>
      <c r="H101" s="18">
        <f t="shared" si="30"/>
        <v>0.99902079770508079</v>
      </c>
      <c r="I101" s="18">
        <f t="shared" si="31"/>
        <v>3</v>
      </c>
      <c r="J101" s="16">
        <v>13895</v>
      </c>
      <c r="K101" s="16">
        <f t="shared" si="23"/>
        <v>13968.4</v>
      </c>
      <c r="L101" s="18">
        <f t="shared" si="24"/>
        <v>0.94688177874186552</v>
      </c>
      <c r="M101" s="18">
        <f t="shared" si="25"/>
        <v>14</v>
      </c>
      <c r="N101" s="16">
        <v>13838</v>
      </c>
      <c r="O101" s="16">
        <f t="shared" si="26"/>
        <v>13643.4</v>
      </c>
      <c r="P101" s="18">
        <f t="shared" si="27"/>
        <v>0.97533670755769064</v>
      </c>
      <c r="Q101" s="18">
        <f t="shared" si="28"/>
        <v>6</v>
      </c>
      <c r="S101">
        <v>6</v>
      </c>
      <c r="T101">
        <v>14282</v>
      </c>
    </row>
    <row r="102" spans="1:20" x14ac:dyDescent="0.25">
      <c r="A102" s="1">
        <v>43401</v>
      </c>
      <c r="B102" s="16">
        <v>13219</v>
      </c>
      <c r="C102" s="16">
        <f t="shared" si="22"/>
        <v>13199.4</v>
      </c>
      <c r="D102" s="18">
        <f t="shared" si="20"/>
        <v>0.94168426459676957</v>
      </c>
      <c r="E102" s="18">
        <f t="shared" si="21"/>
        <v>13</v>
      </c>
      <c r="F102" s="16">
        <v>14559</v>
      </c>
      <c r="G102" s="16">
        <f t="shared" si="29"/>
        <v>14501.6</v>
      </c>
      <c r="H102" s="18">
        <f t="shared" si="30"/>
        <v>1</v>
      </c>
      <c r="I102" s="18">
        <f t="shared" si="31"/>
        <v>4</v>
      </c>
      <c r="J102" s="16">
        <v>13686</v>
      </c>
      <c r="K102" s="16">
        <f t="shared" si="23"/>
        <v>13973</v>
      </c>
      <c r="L102" s="18">
        <f t="shared" si="24"/>
        <v>0.94719360086767901</v>
      </c>
      <c r="M102" s="18">
        <f t="shared" si="25"/>
        <v>15</v>
      </c>
      <c r="N102" s="16">
        <v>13521</v>
      </c>
      <c r="O102" s="16">
        <f t="shared" si="26"/>
        <v>13602.6</v>
      </c>
      <c r="P102" s="18">
        <f t="shared" si="27"/>
        <v>0.9724200051471219</v>
      </c>
      <c r="Q102" s="18">
        <f t="shared" si="28"/>
        <v>7</v>
      </c>
      <c r="S102">
        <v>7</v>
      </c>
      <c r="T102">
        <v>14164.3</v>
      </c>
    </row>
    <row r="103" spans="1:20" x14ac:dyDescent="0.25">
      <c r="A103" s="1">
        <v>43402</v>
      </c>
      <c r="B103" s="16">
        <v>13485</v>
      </c>
      <c r="C103" s="16">
        <f t="shared" si="22"/>
        <v>13311.4</v>
      </c>
      <c r="D103" s="18">
        <f t="shared" si="20"/>
        <v>0.94967467610296219</v>
      </c>
      <c r="E103" s="18">
        <f t="shared" si="21"/>
        <v>14</v>
      </c>
      <c r="F103" s="16">
        <v>14444</v>
      </c>
      <c r="G103" s="16">
        <f t="shared" si="29"/>
        <v>14310.4</v>
      </c>
      <c r="H103" s="18">
        <f t="shared" si="30"/>
        <v>0.98681524797263742</v>
      </c>
      <c r="I103" s="18">
        <f t="shared" si="31"/>
        <v>5</v>
      </c>
      <c r="J103" s="16">
        <v>13502</v>
      </c>
      <c r="K103" s="16">
        <f t="shared" si="23"/>
        <v>13933.4</v>
      </c>
      <c r="L103" s="18">
        <f t="shared" si="24"/>
        <v>0.94450921908893704</v>
      </c>
      <c r="M103" s="18">
        <f t="shared" si="25"/>
        <v>16</v>
      </c>
      <c r="N103" s="16">
        <v>13553</v>
      </c>
      <c r="O103" s="16">
        <f t="shared" si="26"/>
        <v>13546</v>
      </c>
      <c r="P103" s="18">
        <f t="shared" si="27"/>
        <v>0.96837379543049962</v>
      </c>
      <c r="Q103" s="18">
        <f t="shared" si="28"/>
        <v>8</v>
      </c>
      <c r="S103">
        <v>8</v>
      </c>
      <c r="T103">
        <v>14119.7</v>
      </c>
    </row>
    <row r="104" spans="1:20" x14ac:dyDescent="0.25">
      <c r="A104" s="1">
        <v>43403</v>
      </c>
      <c r="B104" s="16">
        <v>13307</v>
      </c>
      <c r="C104" s="16">
        <f t="shared" si="22"/>
        <v>13343.4</v>
      </c>
      <c r="D104" s="18">
        <f t="shared" si="20"/>
        <v>0.95195765081901718</v>
      </c>
      <c r="E104" s="18">
        <f t="shared" si="21"/>
        <v>15</v>
      </c>
      <c r="F104" s="16">
        <v>14379</v>
      </c>
      <c r="G104" s="16">
        <f t="shared" si="29"/>
        <v>14122.2</v>
      </c>
      <c r="H104" s="18">
        <f t="shared" si="30"/>
        <v>0.9738373696695537</v>
      </c>
      <c r="I104" s="18">
        <f t="shared" si="31"/>
        <v>6</v>
      </c>
      <c r="J104" s="16">
        <v>14086</v>
      </c>
      <c r="K104" s="16">
        <f t="shared" si="23"/>
        <v>13862.4</v>
      </c>
      <c r="L104" s="18">
        <f t="shared" si="24"/>
        <v>0.93969631236442519</v>
      </c>
      <c r="M104" s="18">
        <f t="shared" si="25"/>
        <v>17</v>
      </c>
      <c r="N104" s="16">
        <v>13651</v>
      </c>
      <c r="O104" s="16">
        <f t="shared" si="26"/>
        <v>13368.2</v>
      </c>
      <c r="P104" s="18">
        <f t="shared" si="27"/>
        <v>0.95566326384718769</v>
      </c>
      <c r="Q104" s="18">
        <f t="shared" si="28"/>
        <v>9</v>
      </c>
      <c r="S104">
        <v>9</v>
      </c>
      <c r="T104">
        <v>14058</v>
      </c>
    </row>
    <row r="105" spans="1:20" x14ac:dyDescent="0.25">
      <c r="A105" s="1">
        <v>43404</v>
      </c>
      <c r="B105" s="16">
        <v>13265</v>
      </c>
      <c r="C105" s="16">
        <f t="shared" si="22"/>
        <v>13396.8</v>
      </c>
      <c r="D105" s="18">
        <f t="shared" si="20"/>
        <v>0.95576736487643399</v>
      </c>
      <c r="E105" s="18">
        <f t="shared" si="21"/>
        <v>16</v>
      </c>
      <c r="F105" s="16">
        <v>13672</v>
      </c>
      <c r="G105" s="16">
        <f t="shared" si="29"/>
        <v>14009.8</v>
      </c>
      <c r="H105" s="18">
        <f t="shared" si="30"/>
        <v>0.96608650079991165</v>
      </c>
      <c r="I105" s="18">
        <f t="shared" si="31"/>
        <v>7</v>
      </c>
      <c r="J105" s="16">
        <v>14498</v>
      </c>
      <c r="K105" s="16">
        <f t="shared" si="23"/>
        <v>13766.2</v>
      </c>
      <c r="L105" s="18">
        <f t="shared" si="24"/>
        <v>0.93317516268980483</v>
      </c>
      <c r="M105" s="18">
        <f t="shared" si="25"/>
        <v>18</v>
      </c>
      <c r="N105" s="16">
        <v>13167</v>
      </c>
      <c r="O105" s="16">
        <f t="shared" si="26"/>
        <v>13333.4</v>
      </c>
      <c r="P105" s="18">
        <f t="shared" si="27"/>
        <v>0.95317548826170251</v>
      </c>
      <c r="Q105" s="18">
        <f t="shared" si="28"/>
        <v>10</v>
      </c>
      <c r="S105">
        <v>10</v>
      </c>
      <c r="T105">
        <v>13928</v>
      </c>
    </row>
    <row r="106" spans="1:20" x14ac:dyDescent="0.25">
      <c r="A106" s="1">
        <v>43405</v>
      </c>
      <c r="B106" s="16">
        <v>13441</v>
      </c>
      <c r="C106" s="16">
        <f t="shared" si="22"/>
        <v>13399.8</v>
      </c>
      <c r="D106" s="18">
        <f t="shared" si="20"/>
        <v>0.95598139375606417</v>
      </c>
      <c r="E106" s="18">
        <f t="shared" si="21"/>
        <v>17</v>
      </c>
      <c r="F106" s="16">
        <v>13557</v>
      </c>
      <c r="G106" s="16">
        <f t="shared" si="29"/>
        <v>13911</v>
      </c>
      <c r="H106" s="18">
        <f t="shared" si="30"/>
        <v>0.95927345948033316</v>
      </c>
      <c r="I106" s="18">
        <f t="shared" si="31"/>
        <v>8</v>
      </c>
      <c r="J106" s="16">
        <v>13540</v>
      </c>
      <c r="K106" s="16">
        <f t="shared" si="23"/>
        <v>13896</v>
      </c>
      <c r="L106" s="18">
        <f t="shared" si="24"/>
        <v>0.94197396963123647</v>
      </c>
      <c r="M106" s="18">
        <f t="shared" si="25"/>
        <v>19</v>
      </c>
      <c r="N106" s="16">
        <v>12949</v>
      </c>
      <c r="O106" s="16">
        <f t="shared" si="26"/>
        <v>13287.8</v>
      </c>
      <c r="P106" s="18">
        <f t="shared" si="27"/>
        <v>0.9499156443910669</v>
      </c>
      <c r="Q106" s="18">
        <f t="shared" si="28"/>
        <v>11</v>
      </c>
      <c r="S106">
        <v>11</v>
      </c>
      <c r="T106">
        <v>13715.7</v>
      </c>
    </row>
    <row r="107" spans="1:20" x14ac:dyDescent="0.25">
      <c r="A107" s="1">
        <v>43406</v>
      </c>
      <c r="B107" s="16">
        <v>13486</v>
      </c>
      <c r="C107" s="16">
        <f t="shared" si="22"/>
        <v>13392.4</v>
      </c>
      <c r="D107" s="18">
        <f t="shared" si="20"/>
        <v>0.95545345585297647</v>
      </c>
      <c r="E107" s="18">
        <f t="shared" si="21"/>
        <v>18</v>
      </c>
      <c r="F107" s="16">
        <v>13997</v>
      </c>
      <c r="G107" s="16">
        <f t="shared" si="29"/>
        <v>13942.8</v>
      </c>
      <c r="H107" s="18">
        <f t="shared" si="30"/>
        <v>0.96146632095768736</v>
      </c>
      <c r="I107" s="18">
        <f t="shared" si="31"/>
        <v>9</v>
      </c>
      <c r="J107" s="16">
        <v>13205</v>
      </c>
      <c r="K107" s="16">
        <f t="shared" si="23"/>
        <v>13902.4</v>
      </c>
      <c r="L107" s="18">
        <f t="shared" si="24"/>
        <v>0.94240780911062905</v>
      </c>
      <c r="M107" s="18">
        <f t="shared" si="25"/>
        <v>20</v>
      </c>
      <c r="N107" s="16">
        <v>13347</v>
      </c>
      <c r="O107" s="16">
        <f t="shared" si="26"/>
        <v>13149.6</v>
      </c>
      <c r="P107" s="18">
        <f t="shared" si="27"/>
        <v>0.94003602985330703</v>
      </c>
      <c r="Q107" s="18">
        <f t="shared" si="28"/>
        <v>12</v>
      </c>
      <c r="S107">
        <v>12</v>
      </c>
      <c r="T107">
        <v>13883</v>
      </c>
    </row>
    <row r="108" spans="1:20" x14ac:dyDescent="0.25">
      <c r="A108" s="1">
        <v>43407</v>
      </c>
      <c r="B108" s="16">
        <v>13500</v>
      </c>
      <c r="C108" s="16">
        <f t="shared" si="22"/>
        <v>13412</v>
      </c>
      <c r="D108" s="18">
        <f t="shared" si="20"/>
        <v>0.95685177786656017</v>
      </c>
      <c r="E108" s="18">
        <f t="shared" si="21"/>
        <v>19</v>
      </c>
      <c r="F108" s="16">
        <v>13950</v>
      </c>
      <c r="G108" s="16">
        <f t="shared" si="29"/>
        <v>14055</v>
      </c>
      <c r="H108" s="18">
        <f t="shared" si="30"/>
        <v>0.96920339824571078</v>
      </c>
      <c r="I108" s="18">
        <f t="shared" si="31"/>
        <v>10</v>
      </c>
      <c r="J108" s="16">
        <v>14151</v>
      </c>
      <c r="K108" s="16">
        <f t="shared" si="23"/>
        <v>13823.2</v>
      </c>
      <c r="L108" s="18">
        <f t="shared" si="24"/>
        <v>0.93703904555314543</v>
      </c>
      <c r="M108" s="18">
        <f t="shared" si="25"/>
        <v>21</v>
      </c>
      <c r="N108" s="16">
        <v>13325</v>
      </c>
      <c r="O108" s="16">
        <f t="shared" si="26"/>
        <v>13148.8</v>
      </c>
      <c r="P108" s="18">
        <f t="shared" si="27"/>
        <v>0.93997883960996254</v>
      </c>
      <c r="Q108" s="18">
        <f t="shared" si="28"/>
        <v>13</v>
      </c>
      <c r="S108">
        <v>13</v>
      </c>
      <c r="T108">
        <v>13557</v>
      </c>
    </row>
    <row r="109" spans="1:20" x14ac:dyDescent="0.25">
      <c r="A109" s="1">
        <v>43408</v>
      </c>
      <c r="B109" s="16">
        <v>13270</v>
      </c>
      <c r="C109" s="16">
        <f t="shared" si="22"/>
        <v>13358.6</v>
      </c>
      <c r="D109" s="18">
        <f t="shared" si="20"/>
        <v>0.95304206380914336</v>
      </c>
      <c r="E109" s="18">
        <f t="shared" si="21"/>
        <v>20</v>
      </c>
      <c r="F109" s="16">
        <v>14538</v>
      </c>
      <c r="G109" s="16">
        <f t="shared" si="29"/>
        <v>14188.2</v>
      </c>
      <c r="H109" s="18">
        <f t="shared" si="30"/>
        <v>0.97838859160368519</v>
      </c>
      <c r="I109" s="18">
        <f t="shared" si="31"/>
        <v>11</v>
      </c>
      <c r="J109" s="16">
        <v>14118</v>
      </c>
      <c r="K109" s="16">
        <f t="shared" si="23"/>
        <v>13856.2</v>
      </c>
      <c r="L109" s="18">
        <f t="shared" si="24"/>
        <v>0.93927603036876361</v>
      </c>
      <c r="M109" s="18">
        <f t="shared" si="25"/>
        <v>22</v>
      </c>
      <c r="N109" s="16">
        <v>12960</v>
      </c>
      <c r="O109" s="16">
        <f t="shared" si="26"/>
        <v>13128</v>
      </c>
      <c r="P109" s="18">
        <f t="shared" si="27"/>
        <v>0.93849189328300597</v>
      </c>
      <c r="Q109" s="18">
        <f t="shared" si="28"/>
        <v>14</v>
      </c>
      <c r="S109">
        <v>14</v>
      </c>
      <c r="T109">
        <v>13722.7</v>
      </c>
    </row>
    <row r="110" spans="1:20" x14ac:dyDescent="0.25">
      <c r="A110" s="1">
        <v>43409</v>
      </c>
      <c r="B110" s="16">
        <v>13363</v>
      </c>
      <c r="C110" s="16">
        <f t="shared" si="22"/>
        <v>13328.6</v>
      </c>
      <c r="D110" s="18">
        <f t="shared" si="20"/>
        <v>0.95090177501284179</v>
      </c>
      <c r="E110" s="18">
        <f t="shared" si="21"/>
        <v>21</v>
      </c>
      <c r="F110" s="16">
        <v>14233</v>
      </c>
      <c r="G110" s="16">
        <f t="shared" si="29"/>
        <v>14243.6</v>
      </c>
      <c r="H110" s="18">
        <f t="shared" si="30"/>
        <v>0.98220885971203176</v>
      </c>
      <c r="I110" s="18">
        <f t="shared" si="31"/>
        <v>12</v>
      </c>
      <c r="J110" s="16">
        <v>14102</v>
      </c>
      <c r="K110" s="16">
        <f t="shared" si="23"/>
        <v>14023.6</v>
      </c>
      <c r="L110" s="18">
        <f t="shared" si="24"/>
        <v>0.95062364425162693</v>
      </c>
      <c r="M110" s="18">
        <f t="shared" si="25"/>
        <v>23</v>
      </c>
      <c r="N110" s="16">
        <v>13163</v>
      </c>
      <c r="O110" s="16">
        <f t="shared" si="26"/>
        <v>13044.2</v>
      </c>
      <c r="P110" s="18">
        <f t="shared" si="27"/>
        <v>0.93250121529267116</v>
      </c>
      <c r="Q110" s="18">
        <f t="shared" si="28"/>
        <v>15</v>
      </c>
      <c r="S110">
        <v>15</v>
      </c>
      <c r="T110">
        <v>13586.3</v>
      </c>
    </row>
    <row r="111" spans="1:20" x14ac:dyDescent="0.25">
      <c r="A111" s="1">
        <v>43410</v>
      </c>
      <c r="B111" s="16">
        <v>13174</v>
      </c>
      <c r="C111" s="16">
        <f t="shared" si="22"/>
        <v>13195.4</v>
      </c>
      <c r="D111" s="18">
        <f t="shared" si="20"/>
        <v>0.94139889275726274</v>
      </c>
      <c r="E111" s="18">
        <f t="shared" si="21"/>
        <v>22</v>
      </c>
      <c r="F111" s="16">
        <v>14223</v>
      </c>
      <c r="G111" s="16">
        <f t="shared" si="29"/>
        <v>14264.8</v>
      </c>
      <c r="H111" s="18">
        <f t="shared" si="30"/>
        <v>0.98367076736360115</v>
      </c>
      <c r="I111" s="18">
        <f t="shared" si="31"/>
        <v>13</v>
      </c>
      <c r="J111" s="16">
        <v>13705</v>
      </c>
      <c r="K111" s="16">
        <f t="shared" si="23"/>
        <v>13942.2</v>
      </c>
      <c r="L111" s="18">
        <f t="shared" si="24"/>
        <v>0.94510574837310202</v>
      </c>
      <c r="M111" s="18">
        <f t="shared" si="25"/>
        <v>24</v>
      </c>
      <c r="N111" s="16">
        <v>12845</v>
      </c>
      <c r="O111" s="16">
        <f t="shared" si="26"/>
        <v>13056.2</v>
      </c>
      <c r="P111" s="18">
        <f t="shared" si="27"/>
        <v>0.93335906894283838</v>
      </c>
      <c r="Q111" s="18">
        <f t="shared" si="28"/>
        <v>16</v>
      </c>
      <c r="S111">
        <v>16</v>
      </c>
      <c r="T111">
        <v>13963</v>
      </c>
    </row>
    <row r="112" spans="1:20" x14ac:dyDescent="0.25">
      <c r="A112" s="1">
        <v>43411</v>
      </c>
      <c r="B112" s="16">
        <v>13336</v>
      </c>
      <c r="C112" s="16">
        <f t="shared" si="22"/>
        <v>13053.6</v>
      </c>
      <c r="D112" s="18">
        <f t="shared" si="20"/>
        <v>0.93128246104674395</v>
      </c>
      <c r="E112" s="18">
        <f t="shared" si="21"/>
        <v>23</v>
      </c>
      <c r="F112" s="16">
        <v>14274</v>
      </c>
      <c r="G112" s="16">
        <f t="shared" si="29"/>
        <v>14167.4</v>
      </c>
      <c r="H112" s="18">
        <f t="shared" si="30"/>
        <v>0.97695426711535271</v>
      </c>
      <c r="I112" s="18">
        <f t="shared" si="31"/>
        <v>14</v>
      </c>
      <c r="J112" s="16">
        <v>14042</v>
      </c>
      <c r="K112" s="16">
        <f t="shared" si="23"/>
        <v>13936.8</v>
      </c>
      <c r="L112" s="18">
        <f t="shared" si="24"/>
        <v>0.94473969631236443</v>
      </c>
      <c r="M112" s="18">
        <f t="shared" si="25"/>
        <v>25</v>
      </c>
      <c r="N112" s="16">
        <v>12928</v>
      </c>
      <c r="O112" s="16">
        <f t="shared" si="26"/>
        <v>13152.6</v>
      </c>
      <c r="P112" s="18">
        <f t="shared" si="27"/>
        <v>0.94025049326584886</v>
      </c>
      <c r="Q112" s="18">
        <f t="shared" si="28"/>
        <v>17</v>
      </c>
      <c r="S112">
        <v>17</v>
      </c>
      <c r="T112">
        <v>14057.3</v>
      </c>
    </row>
    <row r="113" spans="1:20" x14ac:dyDescent="0.25">
      <c r="A113" s="1">
        <v>43412</v>
      </c>
      <c r="B113" s="16">
        <v>12834</v>
      </c>
      <c r="C113" s="16">
        <f t="shared" si="22"/>
        <v>12891.8</v>
      </c>
      <c r="D113" s="18">
        <f t="shared" si="20"/>
        <v>0.91973917013869066</v>
      </c>
      <c r="E113" s="18">
        <f t="shared" si="21"/>
        <v>24</v>
      </c>
      <c r="F113" s="16">
        <v>14056</v>
      </c>
      <c r="G113" s="16">
        <f t="shared" si="29"/>
        <v>14052.4</v>
      </c>
      <c r="H113" s="18">
        <f t="shared" si="30"/>
        <v>0.96902410768466918</v>
      </c>
      <c r="I113" s="18">
        <f t="shared" si="31"/>
        <v>15</v>
      </c>
      <c r="J113" s="16">
        <v>13744</v>
      </c>
      <c r="K113" s="16">
        <f t="shared" si="23"/>
        <v>13704.8</v>
      </c>
      <c r="L113" s="18">
        <f t="shared" si="24"/>
        <v>0.92901301518438173</v>
      </c>
      <c r="M113" s="18">
        <f t="shared" si="25"/>
        <v>26</v>
      </c>
      <c r="N113" s="16">
        <v>13385</v>
      </c>
      <c r="O113" s="16">
        <f t="shared" si="26"/>
        <v>13212.4</v>
      </c>
      <c r="P113" s="18">
        <f t="shared" si="27"/>
        <v>0.94452546395584913</v>
      </c>
      <c r="Q113" s="18">
        <f t="shared" si="28"/>
        <v>18</v>
      </c>
      <c r="S113">
        <v>18</v>
      </c>
      <c r="T113">
        <v>13749.7</v>
      </c>
    </row>
    <row r="114" spans="1:20" x14ac:dyDescent="0.25">
      <c r="A114" s="1">
        <v>43413</v>
      </c>
      <c r="B114" s="16">
        <v>12561</v>
      </c>
      <c r="C114" s="16">
        <f t="shared" si="22"/>
        <v>12787.4</v>
      </c>
      <c r="D114" s="18">
        <f t="shared" si="20"/>
        <v>0.91229096512756125</v>
      </c>
      <c r="E114" s="18">
        <f t="shared" si="21"/>
        <v>25</v>
      </c>
      <c r="F114" s="16">
        <v>14051</v>
      </c>
      <c r="G114" s="16">
        <f t="shared" si="29"/>
        <v>13985.2</v>
      </c>
      <c r="H114" s="18">
        <f t="shared" si="30"/>
        <v>0.96439013626082637</v>
      </c>
      <c r="I114" s="18">
        <f t="shared" si="31"/>
        <v>16</v>
      </c>
      <c r="J114" s="16">
        <v>14091</v>
      </c>
      <c r="K114" s="16">
        <f t="shared" si="23"/>
        <v>13711</v>
      </c>
      <c r="L114" s="18">
        <f t="shared" si="24"/>
        <v>0.92943329718004342</v>
      </c>
      <c r="M114" s="18">
        <f t="shared" si="25"/>
        <v>27</v>
      </c>
      <c r="N114" s="16">
        <v>13442</v>
      </c>
      <c r="O114" s="16">
        <f t="shared" si="26"/>
        <v>13260</v>
      </c>
      <c r="P114" s="18">
        <f t="shared" si="27"/>
        <v>0.94792828343484603</v>
      </c>
      <c r="Q114" s="18">
        <f t="shared" si="28"/>
        <v>19</v>
      </c>
      <c r="S114">
        <v>19</v>
      </c>
      <c r="T114">
        <v>13659.7</v>
      </c>
    </row>
    <row r="115" spans="1:20" x14ac:dyDescent="0.25">
      <c r="A115" s="1">
        <v>43414</v>
      </c>
      <c r="B115" s="16">
        <v>12554</v>
      </c>
      <c r="C115" s="16">
        <f t="shared" si="22"/>
        <v>12717.4</v>
      </c>
      <c r="D115" s="18">
        <f t="shared" si="20"/>
        <v>0.90729695793619092</v>
      </c>
      <c r="E115" s="18">
        <f t="shared" si="21"/>
        <v>26</v>
      </c>
      <c r="F115" s="16">
        <v>13658</v>
      </c>
      <c r="G115" s="16">
        <f t="shared" si="29"/>
        <v>13943.2</v>
      </c>
      <c r="H115" s="18">
        <f t="shared" si="30"/>
        <v>0.96149390412092461</v>
      </c>
      <c r="I115" s="18">
        <f t="shared" si="31"/>
        <v>17</v>
      </c>
      <c r="J115" s="16">
        <v>12942</v>
      </c>
      <c r="K115" s="16">
        <f t="shared" si="23"/>
        <v>13556.4</v>
      </c>
      <c r="L115" s="18">
        <f t="shared" si="24"/>
        <v>0.91895336225596524</v>
      </c>
      <c r="M115" s="18">
        <f t="shared" si="25"/>
        <v>28</v>
      </c>
      <c r="N115" s="16">
        <v>13462</v>
      </c>
      <c r="O115" s="16">
        <f t="shared" si="26"/>
        <v>13296</v>
      </c>
      <c r="P115" s="18">
        <f t="shared" si="27"/>
        <v>0.9505018443853479</v>
      </c>
      <c r="Q115" s="18">
        <f t="shared" si="28"/>
        <v>20</v>
      </c>
      <c r="S115">
        <v>20</v>
      </c>
      <c r="T115">
        <v>13825.7</v>
      </c>
    </row>
    <row r="116" spans="1:20" x14ac:dyDescent="0.25">
      <c r="A116" s="1">
        <v>43415</v>
      </c>
      <c r="B116" s="16">
        <v>12652</v>
      </c>
      <c r="C116" s="16">
        <f t="shared" si="22"/>
        <v>12666.4</v>
      </c>
      <c r="D116" s="18">
        <f t="shared" si="20"/>
        <v>0.9036584669824782</v>
      </c>
      <c r="E116" s="18">
        <f t="shared" si="21"/>
        <v>27</v>
      </c>
      <c r="F116" s="16">
        <v>13887</v>
      </c>
      <c r="G116" s="16">
        <f t="shared" si="29"/>
        <v>13953.2</v>
      </c>
      <c r="H116" s="18">
        <f t="shared" si="30"/>
        <v>0.96218348320185365</v>
      </c>
      <c r="I116" s="18">
        <f t="shared" si="31"/>
        <v>18</v>
      </c>
      <c r="J116" s="16">
        <v>13736</v>
      </c>
      <c r="K116" s="16">
        <f t="shared" si="23"/>
        <v>13414.6</v>
      </c>
      <c r="L116" s="18">
        <f t="shared" si="24"/>
        <v>0.90934110629067244</v>
      </c>
      <c r="M116" s="18">
        <f t="shared" si="25"/>
        <v>29</v>
      </c>
      <c r="N116" s="16">
        <v>13083</v>
      </c>
      <c r="O116" s="16">
        <f t="shared" si="26"/>
        <v>13323.2</v>
      </c>
      <c r="P116" s="18">
        <f t="shared" si="27"/>
        <v>0.95244631265906043</v>
      </c>
      <c r="Q116" s="18">
        <f t="shared" si="28"/>
        <v>21</v>
      </c>
      <c r="S116">
        <v>21</v>
      </c>
      <c r="T116">
        <v>13844</v>
      </c>
    </row>
    <row r="117" spans="1:20" x14ac:dyDescent="0.25">
      <c r="A117" s="1">
        <v>43416</v>
      </c>
      <c r="B117" s="16">
        <v>12986</v>
      </c>
      <c r="C117" s="16">
        <f t="shared" si="22"/>
        <v>12663.8</v>
      </c>
      <c r="D117" s="18">
        <f t="shared" si="20"/>
        <v>0.90347297528679871</v>
      </c>
      <c r="E117" s="18">
        <f t="shared" si="21"/>
        <v>28</v>
      </c>
      <c r="F117" s="16">
        <v>14064</v>
      </c>
      <c r="G117" s="16">
        <f t="shared" si="29"/>
        <v>13916.2</v>
      </c>
      <c r="H117" s="18">
        <f t="shared" si="30"/>
        <v>0.95963204060241636</v>
      </c>
      <c r="I117" s="18">
        <f t="shared" si="31"/>
        <v>19</v>
      </c>
      <c r="J117" s="16">
        <v>13269</v>
      </c>
      <c r="K117" s="16">
        <f t="shared" si="23"/>
        <v>13190</v>
      </c>
      <c r="L117" s="18">
        <f t="shared" si="24"/>
        <v>0.89411605206073752</v>
      </c>
      <c r="M117" s="18">
        <f t="shared" si="25"/>
        <v>30</v>
      </c>
      <c r="N117" s="16">
        <v>13108</v>
      </c>
      <c r="O117" s="16">
        <f t="shared" si="26"/>
        <v>13191.8</v>
      </c>
      <c r="P117" s="18">
        <f t="shared" si="27"/>
        <v>0.94305281518972861</v>
      </c>
      <c r="Q117" s="18">
        <f t="shared" si="28"/>
        <v>22</v>
      </c>
      <c r="S117">
        <v>22</v>
      </c>
      <c r="T117">
        <v>13644.7</v>
      </c>
    </row>
    <row r="118" spans="1:20" x14ac:dyDescent="0.25">
      <c r="A118" s="1">
        <v>43417</v>
      </c>
      <c r="B118" s="16">
        <v>12579</v>
      </c>
      <c r="C118" s="16">
        <f t="shared" si="22"/>
        <v>12774</v>
      </c>
      <c r="D118" s="18">
        <f t="shared" si="20"/>
        <v>0.9113349694652132</v>
      </c>
      <c r="E118" s="18">
        <f t="shared" si="21"/>
        <v>29</v>
      </c>
      <c r="F118" s="16">
        <v>14106</v>
      </c>
      <c r="G118" s="16">
        <f t="shared" si="29"/>
        <v>13953.6</v>
      </c>
      <c r="H118" s="18">
        <f t="shared" si="30"/>
        <v>0.96221106636509079</v>
      </c>
      <c r="I118" s="18">
        <f t="shared" si="31"/>
        <v>20</v>
      </c>
      <c r="J118" s="16">
        <v>13035</v>
      </c>
      <c r="K118" s="16">
        <f t="shared" si="23"/>
        <v>13178.2</v>
      </c>
      <c r="L118" s="18">
        <f t="shared" si="24"/>
        <v>0.89331616052060747</v>
      </c>
      <c r="M118" s="18">
        <f t="shared" si="25"/>
        <v>31</v>
      </c>
      <c r="N118" s="16">
        <v>13521</v>
      </c>
      <c r="O118" s="16">
        <f t="shared" si="26"/>
        <v>13076</v>
      </c>
      <c r="P118" s="18">
        <f t="shared" si="27"/>
        <v>0.9347745274656144</v>
      </c>
      <c r="Q118" s="18">
        <f t="shared" si="28"/>
        <v>23</v>
      </c>
      <c r="S118">
        <v>23</v>
      </c>
      <c r="T118">
        <v>13642.7</v>
      </c>
    </row>
    <row r="119" spans="1:20" x14ac:dyDescent="0.25">
      <c r="A119" s="1">
        <v>43418</v>
      </c>
      <c r="B119" s="16">
        <v>12548</v>
      </c>
      <c r="C119" s="16">
        <f t="shared" si="22"/>
        <v>12720.6</v>
      </c>
      <c r="D119" s="18">
        <f t="shared" si="20"/>
        <v>0.90752525540779638</v>
      </c>
      <c r="E119" s="18">
        <f t="shared" si="21"/>
        <v>30</v>
      </c>
      <c r="F119" s="16">
        <v>13866</v>
      </c>
      <c r="G119" s="16">
        <f t="shared" si="29"/>
        <v>13906.4</v>
      </c>
      <c r="H119" s="18">
        <f t="shared" si="30"/>
        <v>0.95895625310310584</v>
      </c>
      <c r="I119" s="18">
        <f t="shared" si="31"/>
        <v>21</v>
      </c>
      <c r="J119" s="16">
        <v>12968</v>
      </c>
      <c r="K119" s="16">
        <f t="shared" si="23"/>
        <v>12971</v>
      </c>
      <c r="L119" s="18">
        <f t="shared" si="24"/>
        <v>0.87927060737527118</v>
      </c>
      <c r="M119" s="18">
        <f t="shared" si="25"/>
        <v>32</v>
      </c>
      <c r="N119" s="16">
        <v>12785</v>
      </c>
      <c r="O119" s="16">
        <f t="shared" si="26"/>
        <v>13094.4</v>
      </c>
      <c r="P119" s="18">
        <f t="shared" si="27"/>
        <v>0.93608990306253748</v>
      </c>
      <c r="Q119" s="18">
        <f t="shared" si="28"/>
        <v>24</v>
      </c>
      <c r="S119">
        <v>24</v>
      </c>
      <c r="T119">
        <v>13646.7</v>
      </c>
    </row>
    <row r="120" spans="1:20" x14ac:dyDescent="0.25">
      <c r="A120" s="1">
        <v>43419</v>
      </c>
      <c r="B120" s="16">
        <v>13105</v>
      </c>
      <c r="C120" s="16">
        <f t="shared" si="22"/>
        <v>12478</v>
      </c>
      <c r="D120" s="18">
        <f t="shared" si="20"/>
        <v>0.89021745334170432</v>
      </c>
      <c r="E120" s="18">
        <f t="shared" si="21"/>
        <v>31</v>
      </c>
      <c r="F120" s="16">
        <v>13845</v>
      </c>
      <c r="G120" s="16">
        <f t="shared" si="29"/>
        <v>13760.8</v>
      </c>
      <c r="H120" s="18">
        <f t="shared" si="30"/>
        <v>0.94891598168477953</v>
      </c>
      <c r="I120" s="18">
        <f t="shared" si="31"/>
        <v>22</v>
      </c>
      <c r="J120" s="16">
        <v>12883</v>
      </c>
      <c r="K120" s="16">
        <f t="shared" si="23"/>
        <v>12898</v>
      </c>
      <c r="L120" s="18">
        <f t="shared" si="24"/>
        <v>0.87432212581344904</v>
      </c>
      <c r="M120" s="18">
        <f t="shared" si="25"/>
        <v>33</v>
      </c>
      <c r="N120" s="16">
        <v>12883</v>
      </c>
      <c r="O120" s="16">
        <f t="shared" si="26"/>
        <v>12977</v>
      </c>
      <c r="P120" s="18">
        <f t="shared" si="27"/>
        <v>0.92769723485173428</v>
      </c>
      <c r="Q120" s="18">
        <f t="shared" si="28"/>
        <v>25</v>
      </c>
      <c r="S120">
        <v>25</v>
      </c>
      <c r="T120">
        <v>13470.3</v>
      </c>
    </row>
    <row r="121" spans="1:20" x14ac:dyDescent="0.25">
      <c r="A121" s="1">
        <v>43420</v>
      </c>
      <c r="B121" s="16">
        <v>12385</v>
      </c>
      <c r="C121" s="16">
        <f t="shared" si="22"/>
        <v>12391</v>
      </c>
      <c r="D121" s="18">
        <f t="shared" si="20"/>
        <v>0.88401061583242968</v>
      </c>
      <c r="E121" s="18">
        <f t="shared" si="21"/>
        <v>32</v>
      </c>
      <c r="F121" s="16">
        <v>13651</v>
      </c>
      <c r="G121" s="16">
        <f t="shared" si="29"/>
        <v>13672.8</v>
      </c>
      <c r="H121" s="18">
        <f t="shared" si="30"/>
        <v>0.94284768577260436</v>
      </c>
      <c r="I121" s="18">
        <f t="shared" si="31"/>
        <v>23</v>
      </c>
      <c r="J121" s="16">
        <v>12700</v>
      </c>
      <c r="K121" s="16">
        <f t="shared" si="23"/>
        <v>12871.8</v>
      </c>
      <c r="L121" s="18">
        <f t="shared" si="24"/>
        <v>0.87254609544468542</v>
      </c>
      <c r="M121" s="18">
        <f t="shared" si="25"/>
        <v>34</v>
      </c>
      <c r="N121" s="16">
        <v>13175</v>
      </c>
      <c r="O121" s="16">
        <f t="shared" si="26"/>
        <v>12743</v>
      </c>
      <c r="P121" s="18">
        <f t="shared" si="27"/>
        <v>0.91096908867347237</v>
      </c>
      <c r="Q121" s="18">
        <f t="shared" si="28"/>
        <v>26</v>
      </c>
      <c r="S121">
        <v>26</v>
      </c>
      <c r="T121">
        <v>13503.7</v>
      </c>
    </row>
    <row r="122" spans="1:20" x14ac:dyDescent="0.25">
      <c r="A122" s="1">
        <v>43421</v>
      </c>
      <c r="B122" s="16">
        <v>11773</v>
      </c>
      <c r="C122" s="16">
        <f t="shared" si="22"/>
        <v>12263.6</v>
      </c>
      <c r="D122" s="18">
        <f t="shared" si="20"/>
        <v>0.8749215227441357</v>
      </c>
      <c r="E122" s="18">
        <f t="shared" si="21"/>
        <v>33</v>
      </c>
      <c r="F122" s="16">
        <v>13336</v>
      </c>
      <c r="G122" s="16">
        <f t="shared" si="29"/>
        <v>13550.6</v>
      </c>
      <c r="H122" s="18">
        <f t="shared" si="30"/>
        <v>0.93442102940365201</v>
      </c>
      <c r="I122" s="18">
        <f t="shared" si="31"/>
        <v>24</v>
      </c>
      <c r="J122" s="16">
        <v>12904</v>
      </c>
      <c r="K122" s="16">
        <f t="shared" si="23"/>
        <v>12872.8</v>
      </c>
      <c r="L122" s="18">
        <f t="shared" si="24"/>
        <v>0.87261388286334052</v>
      </c>
      <c r="M122" s="18">
        <f t="shared" si="25"/>
        <v>35</v>
      </c>
      <c r="N122" s="16">
        <v>12521</v>
      </c>
      <c r="O122" s="16">
        <f t="shared" si="26"/>
        <v>12712</v>
      </c>
      <c r="P122" s="18">
        <f t="shared" si="27"/>
        <v>0.90875296674387351</v>
      </c>
      <c r="Q122" s="18">
        <f t="shared" si="28"/>
        <v>27</v>
      </c>
      <c r="S122">
        <v>27</v>
      </c>
      <c r="T122">
        <v>13146.3</v>
      </c>
    </row>
    <row r="123" spans="1:20" x14ac:dyDescent="0.25">
      <c r="A123" s="1">
        <v>43422</v>
      </c>
      <c r="B123" s="16">
        <v>12144</v>
      </c>
      <c r="C123" s="16">
        <f t="shared" si="22"/>
        <v>12226</v>
      </c>
      <c r="D123" s="18">
        <f t="shared" si="20"/>
        <v>0.87223902745277104</v>
      </c>
      <c r="E123" s="18">
        <f t="shared" si="21"/>
        <v>34</v>
      </c>
      <c r="F123" s="16">
        <v>13666</v>
      </c>
      <c r="G123" s="16">
        <f t="shared" si="29"/>
        <v>13399.2</v>
      </c>
      <c r="H123" s="18">
        <f t="shared" si="30"/>
        <v>0.92398080211838696</v>
      </c>
      <c r="I123" s="18">
        <f t="shared" si="31"/>
        <v>25</v>
      </c>
      <c r="J123" s="16">
        <v>12904</v>
      </c>
      <c r="K123" s="16">
        <f t="shared" si="23"/>
        <v>12862.4</v>
      </c>
      <c r="L123" s="18">
        <f t="shared" si="24"/>
        <v>0.87190889370932756</v>
      </c>
      <c r="M123" s="18">
        <f t="shared" si="25"/>
        <v>36</v>
      </c>
      <c r="N123" s="16">
        <v>12351</v>
      </c>
      <c r="O123" s="16">
        <f t="shared" si="26"/>
        <v>12603.4</v>
      </c>
      <c r="P123" s="18">
        <f t="shared" si="27"/>
        <v>0.90098939120985955</v>
      </c>
      <c r="Q123" s="18">
        <f t="shared" si="28"/>
        <v>28</v>
      </c>
      <c r="S123">
        <v>28</v>
      </c>
      <c r="T123">
        <v>13457.7</v>
      </c>
    </row>
    <row r="124" spans="1:20" x14ac:dyDescent="0.25">
      <c r="A124" s="1">
        <v>43423</v>
      </c>
      <c r="B124" s="16">
        <v>11911</v>
      </c>
      <c r="C124" s="16">
        <f t="shared" si="22"/>
        <v>12236.4</v>
      </c>
      <c r="D124" s="18">
        <f t="shared" si="20"/>
        <v>0.87298099423548892</v>
      </c>
      <c r="E124" s="18">
        <f t="shared" si="21"/>
        <v>35</v>
      </c>
      <c r="F124" s="16">
        <v>13255</v>
      </c>
      <c r="G124" s="16">
        <f t="shared" si="29"/>
        <v>13175.6</v>
      </c>
      <c r="H124" s="18">
        <f t="shared" si="30"/>
        <v>0.90856181386881452</v>
      </c>
      <c r="I124" s="18">
        <f t="shared" si="31"/>
        <v>26</v>
      </c>
      <c r="J124" s="16">
        <v>12973</v>
      </c>
      <c r="K124" s="16">
        <f t="shared" si="23"/>
        <v>12819</v>
      </c>
      <c r="L124" s="18">
        <f t="shared" si="24"/>
        <v>0.86896691973969631</v>
      </c>
      <c r="M124" s="18">
        <f t="shared" si="25"/>
        <v>37</v>
      </c>
      <c r="N124" s="16">
        <v>12630</v>
      </c>
      <c r="O124" s="16">
        <f t="shared" si="26"/>
        <v>12574.6</v>
      </c>
      <c r="P124" s="18">
        <f t="shared" si="27"/>
        <v>0.89893054244945814</v>
      </c>
      <c r="Q124" s="18">
        <f t="shared" si="28"/>
        <v>29</v>
      </c>
      <c r="S124">
        <v>29</v>
      </c>
      <c r="T124">
        <v>13061.3</v>
      </c>
    </row>
    <row r="125" spans="1:20" x14ac:dyDescent="0.25">
      <c r="A125" s="1">
        <v>43424</v>
      </c>
      <c r="B125" s="16">
        <v>12917</v>
      </c>
      <c r="C125" s="16">
        <f t="shared" si="22"/>
        <v>12364.6</v>
      </c>
      <c r="D125" s="18">
        <f t="shared" si="20"/>
        <v>0.88212716169168437</v>
      </c>
      <c r="E125" s="18">
        <f t="shared" si="21"/>
        <v>36</v>
      </c>
      <c r="F125" s="16">
        <v>13088</v>
      </c>
      <c r="G125" s="16">
        <f t="shared" si="29"/>
        <v>13174.4</v>
      </c>
      <c r="H125" s="18">
        <f t="shared" si="30"/>
        <v>0.90847906437910297</v>
      </c>
      <c r="I125" s="18">
        <f t="shared" si="31"/>
        <v>27</v>
      </c>
      <c r="J125" s="16">
        <v>12831</v>
      </c>
      <c r="K125" s="16">
        <f t="shared" si="23"/>
        <v>12793.4</v>
      </c>
      <c r="L125" s="18">
        <f t="shared" si="24"/>
        <v>0.8672315618221258</v>
      </c>
      <c r="M125" s="18">
        <f t="shared" si="25"/>
        <v>38</v>
      </c>
      <c r="N125" s="16">
        <v>12340</v>
      </c>
      <c r="O125" s="16">
        <f t="shared" si="26"/>
        <v>12533.8</v>
      </c>
      <c r="P125" s="18">
        <f t="shared" si="27"/>
        <v>0.89601384003888929</v>
      </c>
      <c r="Q125" s="18">
        <f t="shared" si="28"/>
        <v>30</v>
      </c>
      <c r="S125">
        <v>30</v>
      </c>
      <c r="T125">
        <v>13083</v>
      </c>
    </row>
    <row r="126" spans="1:20" x14ac:dyDescent="0.25">
      <c r="A126" s="1">
        <v>43425</v>
      </c>
      <c r="B126" s="16">
        <v>12437</v>
      </c>
      <c r="C126" s="16">
        <f t="shared" si="22"/>
        <v>12459</v>
      </c>
      <c r="D126" s="18">
        <f t="shared" si="20"/>
        <v>0.8888619371040466</v>
      </c>
      <c r="E126" s="18">
        <f t="shared" si="21"/>
        <v>37</v>
      </c>
      <c r="F126" s="16">
        <v>12533</v>
      </c>
      <c r="G126" s="16">
        <f t="shared" si="29"/>
        <v>13119.8</v>
      </c>
      <c r="H126" s="18">
        <f t="shared" si="30"/>
        <v>0.90471396259723058</v>
      </c>
      <c r="I126" s="18">
        <f t="shared" si="31"/>
        <v>28</v>
      </c>
      <c r="J126" s="16">
        <v>12483</v>
      </c>
      <c r="K126" s="16">
        <f t="shared" si="23"/>
        <v>12736.8</v>
      </c>
      <c r="L126" s="18">
        <f t="shared" si="24"/>
        <v>0.86339479392624718</v>
      </c>
      <c r="M126" s="18">
        <f t="shared" si="25"/>
        <v>39</v>
      </c>
      <c r="N126" s="16">
        <v>13031</v>
      </c>
      <c r="O126" s="16">
        <f t="shared" si="26"/>
        <v>12579.5</v>
      </c>
      <c r="P126" s="18">
        <f t="shared" si="27"/>
        <v>0.89928083268994308</v>
      </c>
      <c r="Q126" s="18">
        <f t="shared" si="28"/>
        <v>31</v>
      </c>
      <c r="S126">
        <v>31</v>
      </c>
      <c r="T126">
        <v>13109.3</v>
      </c>
    </row>
    <row r="127" spans="1:20" x14ac:dyDescent="0.25">
      <c r="A127" s="1">
        <v>43426</v>
      </c>
      <c r="B127" s="16">
        <v>12414</v>
      </c>
      <c r="C127" s="16">
        <f t="shared" si="22"/>
        <v>12464.8</v>
      </c>
      <c r="D127" s="18">
        <f t="shared" si="20"/>
        <v>0.88927572627133156</v>
      </c>
      <c r="E127" s="18">
        <f t="shared" si="21"/>
        <v>38</v>
      </c>
      <c r="F127" s="16">
        <v>13330</v>
      </c>
      <c r="G127" s="16">
        <f t="shared" si="29"/>
        <v>13246.4</v>
      </c>
      <c r="H127" s="18">
        <f t="shared" si="30"/>
        <v>0.91344403376179173</v>
      </c>
      <c r="I127" s="18">
        <f t="shared" si="31"/>
        <v>29</v>
      </c>
      <c r="J127" s="16">
        <v>12776</v>
      </c>
      <c r="K127" s="16">
        <f t="shared" si="23"/>
        <v>12689.8</v>
      </c>
      <c r="L127" s="18">
        <f t="shared" si="24"/>
        <v>0.86020878524945765</v>
      </c>
      <c r="M127" s="18">
        <f t="shared" si="25"/>
        <v>40</v>
      </c>
      <c r="N127" s="16">
        <v>12317</v>
      </c>
      <c r="O127" s="16">
        <f t="shared" si="26"/>
        <v>12562.666666666666</v>
      </c>
      <c r="P127" s="18">
        <f t="shared" si="27"/>
        <v>0.8980774546529029</v>
      </c>
      <c r="Q127" s="18">
        <f t="shared" si="28"/>
        <v>32</v>
      </c>
      <c r="S127">
        <v>32</v>
      </c>
      <c r="T127">
        <v>12785.3</v>
      </c>
    </row>
    <row r="128" spans="1:20" x14ac:dyDescent="0.25">
      <c r="A128" s="1">
        <v>43427</v>
      </c>
      <c r="B128" s="16">
        <v>12616</v>
      </c>
      <c r="C128" s="16">
        <f t="shared" si="22"/>
        <v>12315.6</v>
      </c>
      <c r="D128" s="18">
        <f t="shared" si="20"/>
        <v>0.87863135665772507</v>
      </c>
      <c r="E128" s="18">
        <f t="shared" si="21"/>
        <v>39</v>
      </c>
      <c r="F128" s="16">
        <v>13393</v>
      </c>
      <c r="G128" s="16">
        <f t="shared" si="29"/>
        <v>13361</v>
      </c>
      <c r="H128" s="18">
        <f t="shared" si="30"/>
        <v>0.92134661002923812</v>
      </c>
      <c r="I128" s="18">
        <f t="shared" si="31"/>
        <v>30</v>
      </c>
      <c r="J128" s="16">
        <v>12621</v>
      </c>
      <c r="K128" s="16">
        <f t="shared" si="23"/>
        <v>12616.4</v>
      </c>
      <c r="L128" s="18">
        <f t="shared" si="24"/>
        <v>0.85523318872017351</v>
      </c>
      <c r="M128" s="18">
        <f t="shared" si="25"/>
        <v>41</v>
      </c>
      <c r="P128" s="18">
        <f t="shared" ref="P128:P134" si="32">+N128/MAX(N$2:N$318)</f>
        <v>0</v>
      </c>
      <c r="S128">
        <v>33</v>
      </c>
      <c r="T128">
        <v>12335.3</v>
      </c>
    </row>
    <row r="129" spans="1:20" x14ac:dyDescent="0.25">
      <c r="A129" s="1">
        <v>43428</v>
      </c>
      <c r="B129" s="16">
        <v>11940</v>
      </c>
      <c r="C129" s="16">
        <f t="shared" si="22"/>
        <v>12250</v>
      </c>
      <c r="D129" s="18">
        <f t="shared" si="20"/>
        <v>0.87395125848981225</v>
      </c>
      <c r="E129" s="18">
        <f t="shared" si="21"/>
        <v>40</v>
      </c>
      <c r="F129" s="16">
        <v>13888</v>
      </c>
      <c r="G129" s="16">
        <f t="shared" si="29"/>
        <v>13657.2</v>
      </c>
      <c r="H129" s="18">
        <f t="shared" si="30"/>
        <v>0.9417719424063552</v>
      </c>
      <c r="I129" s="18">
        <f t="shared" si="31"/>
        <v>31</v>
      </c>
      <c r="J129" s="16">
        <v>12738</v>
      </c>
      <c r="K129" s="16">
        <f t="shared" si="23"/>
        <v>12514.8</v>
      </c>
      <c r="L129" s="18">
        <f t="shared" si="24"/>
        <v>0.84834598698481556</v>
      </c>
      <c r="M129" s="18">
        <f t="shared" si="25"/>
        <v>42</v>
      </c>
      <c r="P129" s="18">
        <f t="shared" si="32"/>
        <v>0</v>
      </c>
      <c r="S129">
        <v>34</v>
      </c>
      <c r="T129">
        <v>12792.7</v>
      </c>
    </row>
    <row r="130" spans="1:20" x14ac:dyDescent="0.25">
      <c r="A130" s="1">
        <v>43429</v>
      </c>
      <c r="B130" s="16">
        <v>12171</v>
      </c>
      <c r="C130" s="16">
        <f t="shared" si="22"/>
        <v>12251.2</v>
      </c>
      <c r="D130" s="18">
        <f t="shared" si="20"/>
        <v>0.87403687004166442</v>
      </c>
      <c r="E130" s="18">
        <f t="shared" si="21"/>
        <v>41</v>
      </c>
      <c r="F130" s="16">
        <v>13661</v>
      </c>
      <c r="G130" s="16">
        <f t="shared" si="29"/>
        <v>13662.6</v>
      </c>
      <c r="H130" s="18">
        <f t="shared" si="30"/>
        <v>0.94214431511005681</v>
      </c>
      <c r="I130" s="18">
        <f t="shared" si="31"/>
        <v>32</v>
      </c>
      <c r="J130" s="16">
        <v>12464</v>
      </c>
      <c r="K130" s="16">
        <f t="shared" si="23"/>
        <v>12334</v>
      </c>
      <c r="L130" s="18">
        <f t="shared" si="24"/>
        <v>0.83609002169197399</v>
      </c>
      <c r="M130" s="18">
        <f t="shared" si="25"/>
        <v>43</v>
      </c>
      <c r="P130" s="18">
        <f t="shared" si="32"/>
        <v>0</v>
      </c>
      <c r="S130">
        <v>35</v>
      </c>
      <c r="T130">
        <v>12736</v>
      </c>
    </row>
    <row r="131" spans="1:20" x14ac:dyDescent="0.25">
      <c r="A131" s="1">
        <v>43430</v>
      </c>
      <c r="B131" s="16">
        <v>12109</v>
      </c>
      <c r="C131" s="16">
        <f t="shared" si="22"/>
        <v>12092</v>
      </c>
      <c r="D131" s="18">
        <f t="shared" ref="D131:D194" si="33">+C131/MAX(C$2:C$318)</f>
        <v>0.86267907082929063</v>
      </c>
      <c r="E131" s="18">
        <f t="shared" ref="E131:E194" si="34">+A131-$A$89</f>
        <v>42</v>
      </c>
      <c r="F131" s="16">
        <v>14014</v>
      </c>
      <c r="G131" s="16">
        <f t="shared" si="29"/>
        <v>13699</v>
      </c>
      <c r="H131" s="18">
        <f t="shared" si="30"/>
        <v>0.94465438296463833</v>
      </c>
      <c r="I131" s="18">
        <f t="shared" si="31"/>
        <v>33</v>
      </c>
      <c r="J131" s="16">
        <v>11975</v>
      </c>
      <c r="K131" s="16">
        <f t="shared" si="23"/>
        <v>12182</v>
      </c>
      <c r="L131" s="18">
        <f t="shared" si="24"/>
        <v>0.82578633405639912</v>
      </c>
      <c r="M131" s="18">
        <f t="shared" si="25"/>
        <v>44</v>
      </c>
      <c r="P131" s="18">
        <f t="shared" si="32"/>
        <v>0</v>
      </c>
      <c r="S131">
        <v>36</v>
      </c>
      <c r="T131">
        <v>13259.3</v>
      </c>
    </row>
    <row r="132" spans="1:20" x14ac:dyDescent="0.25">
      <c r="A132" s="1">
        <v>43431</v>
      </c>
      <c r="B132" s="16">
        <v>12420</v>
      </c>
      <c r="C132" s="16">
        <f t="shared" si="22"/>
        <v>12228.4</v>
      </c>
      <c r="D132" s="18">
        <f t="shared" si="33"/>
        <v>0.87241025055647514</v>
      </c>
      <c r="E132" s="18">
        <f t="shared" si="34"/>
        <v>43</v>
      </c>
      <c r="F132" s="16">
        <v>13357</v>
      </c>
      <c r="G132" s="16">
        <f t="shared" si="29"/>
        <v>13620.2</v>
      </c>
      <c r="H132" s="18">
        <f t="shared" si="30"/>
        <v>0.93922049980691791</v>
      </c>
      <c r="I132" s="18">
        <f t="shared" si="31"/>
        <v>34</v>
      </c>
      <c r="J132" s="16">
        <v>11872</v>
      </c>
      <c r="K132" s="16">
        <f t="shared" si="23"/>
        <v>11979</v>
      </c>
      <c r="L132" s="18">
        <f t="shared" si="24"/>
        <v>0.81202548806941433</v>
      </c>
      <c r="M132" s="18">
        <f t="shared" si="25"/>
        <v>45</v>
      </c>
      <c r="P132" s="18">
        <f t="shared" si="32"/>
        <v>0</v>
      </c>
      <c r="S132">
        <v>37</v>
      </c>
      <c r="T132">
        <v>12976.3</v>
      </c>
    </row>
    <row r="133" spans="1:20" x14ac:dyDescent="0.25">
      <c r="A133" s="1">
        <v>43432</v>
      </c>
      <c r="B133" s="16">
        <v>11820</v>
      </c>
      <c r="C133" s="16">
        <f t="shared" ref="C133:C196" si="35">AVERAGE(B131:B135)</f>
        <v>12246.2</v>
      </c>
      <c r="D133" s="18">
        <f t="shared" si="33"/>
        <v>0.87368015524228082</v>
      </c>
      <c r="E133" s="18">
        <f t="shared" si="34"/>
        <v>44</v>
      </c>
      <c r="F133" s="16">
        <v>13575</v>
      </c>
      <c r="G133" s="16">
        <f t="shared" si="29"/>
        <v>13552.4</v>
      </c>
      <c r="H133" s="18">
        <f t="shared" si="30"/>
        <v>0.93454515363821922</v>
      </c>
      <c r="I133" s="18">
        <f t="shared" si="31"/>
        <v>35</v>
      </c>
      <c r="J133" s="16">
        <v>11861</v>
      </c>
      <c r="K133" s="16">
        <f t="shared" si="23"/>
        <v>11801.6</v>
      </c>
      <c r="L133" s="18">
        <f t="shared" si="24"/>
        <v>0.8</v>
      </c>
      <c r="M133" s="18">
        <f t="shared" si="25"/>
        <v>46</v>
      </c>
      <c r="P133" s="18">
        <f t="shared" si="32"/>
        <v>0</v>
      </c>
      <c r="S133">
        <v>38</v>
      </c>
      <c r="T133">
        <v>12970.3</v>
      </c>
    </row>
    <row r="134" spans="1:20" x14ac:dyDescent="0.25">
      <c r="A134" s="1">
        <v>43433</v>
      </c>
      <c r="B134" s="16">
        <v>12622</v>
      </c>
      <c r="C134" s="16">
        <f t="shared" si="35"/>
        <v>12171.8</v>
      </c>
      <c r="D134" s="18">
        <f t="shared" si="33"/>
        <v>0.86837223902745275</v>
      </c>
      <c r="E134" s="18">
        <f t="shared" si="34"/>
        <v>45</v>
      </c>
      <c r="F134" s="16">
        <v>13494</v>
      </c>
      <c r="G134" s="16">
        <f t="shared" si="29"/>
        <v>13257</v>
      </c>
      <c r="H134" s="18">
        <f t="shared" si="30"/>
        <v>0.91417498758757654</v>
      </c>
      <c r="I134" s="18">
        <f t="shared" si="31"/>
        <v>36</v>
      </c>
      <c r="J134" s="16">
        <v>11723</v>
      </c>
      <c r="K134" s="16">
        <f t="shared" ref="K134:K197" si="36">AVERAGE(J132:J136)</f>
        <v>11730.4</v>
      </c>
      <c r="L134" s="18">
        <f t="shared" ref="L134:L197" si="37">+K134/MAX(K$2:K$318)</f>
        <v>0.79517353579175698</v>
      </c>
      <c r="M134" s="18">
        <f t="shared" si="25"/>
        <v>47</v>
      </c>
      <c r="P134" s="18">
        <f t="shared" si="32"/>
        <v>0</v>
      </c>
      <c r="S134">
        <v>39</v>
      </c>
      <c r="T134">
        <v>12916.3</v>
      </c>
    </row>
    <row r="135" spans="1:20" x14ac:dyDescent="0.25">
      <c r="A135" s="1">
        <v>43434</v>
      </c>
      <c r="B135" s="16">
        <v>12260</v>
      </c>
      <c r="C135" s="16">
        <f t="shared" si="35"/>
        <v>12050.4</v>
      </c>
      <c r="D135" s="18">
        <f t="shared" si="33"/>
        <v>0.85971120369841902</v>
      </c>
      <c r="E135" s="18">
        <f t="shared" si="34"/>
        <v>46</v>
      </c>
      <c r="F135" s="16">
        <v>13322</v>
      </c>
      <c r="G135" s="16">
        <f t="shared" si="29"/>
        <v>13245</v>
      </c>
      <c r="H135" s="18">
        <f t="shared" si="30"/>
        <v>0.91334749269046167</v>
      </c>
      <c r="I135" s="18">
        <f t="shared" si="31"/>
        <v>37</v>
      </c>
      <c r="J135" s="16">
        <v>11577</v>
      </c>
      <c r="K135" s="16">
        <f t="shared" si="36"/>
        <v>11661.2</v>
      </c>
      <c r="L135" s="18">
        <f t="shared" si="37"/>
        <v>0.79048264642082433</v>
      </c>
      <c r="M135" s="18">
        <f t="shared" ref="M135:M198" si="38">+A135-$A$87</f>
        <v>48</v>
      </c>
      <c r="P135" s="18">
        <f t="shared" ref="P135:P198" si="39">+N135/MAX(N$2:N$318)</f>
        <v>0</v>
      </c>
      <c r="S135">
        <v>40</v>
      </c>
      <c r="T135">
        <v>12712</v>
      </c>
    </row>
    <row r="136" spans="1:20" x14ac:dyDescent="0.25">
      <c r="A136" s="1">
        <v>43435</v>
      </c>
      <c r="B136" s="16">
        <v>11737</v>
      </c>
      <c r="C136" s="16">
        <f t="shared" si="35"/>
        <v>12243.4</v>
      </c>
      <c r="D136" s="18">
        <f t="shared" si="33"/>
        <v>0.87348039495462593</v>
      </c>
      <c r="E136" s="18">
        <f t="shared" si="34"/>
        <v>47</v>
      </c>
      <c r="F136" s="16">
        <v>12537</v>
      </c>
      <c r="G136" s="16">
        <f t="shared" si="29"/>
        <v>13141</v>
      </c>
      <c r="H136" s="18">
        <f t="shared" si="30"/>
        <v>0.90617587024880009</v>
      </c>
      <c r="I136" s="18">
        <f t="shared" si="31"/>
        <v>38</v>
      </c>
      <c r="J136" s="16">
        <v>11619</v>
      </c>
      <c r="K136" s="16">
        <f t="shared" si="36"/>
        <v>11571</v>
      </c>
      <c r="L136" s="18">
        <f t="shared" si="37"/>
        <v>0.78436822125813443</v>
      </c>
      <c r="M136" s="18">
        <f t="shared" si="38"/>
        <v>49</v>
      </c>
      <c r="P136" s="18">
        <f t="shared" si="39"/>
        <v>0</v>
      </c>
      <c r="S136">
        <v>41</v>
      </c>
      <c r="T136">
        <v>12801</v>
      </c>
    </row>
    <row r="137" spans="1:20" x14ac:dyDescent="0.25">
      <c r="A137" s="1">
        <v>43436</v>
      </c>
      <c r="B137" s="16">
        <v>11813</v>
      </c>
      <c r="C137" s="16">
        <f t="shared" si="35"/>
        <v>11716.4</v>
      </c>
      <c r="D137" s="18">
        <f t="shared" si="33"/>
        <v>0.83588265509959481</v>
      </c>
      <c r="E137" s="18">
        <f t="shared" si="34"/>
        <v>48</v>
      </c>
      <c r="F137" s="16">
        <v>13297</v>
      </c>
      <c r="G137" s="16">
        <f t="shared" ref="G137:G200" si="40">AVERAGE(F135:F139)</f>
        <v>13064.4</v>
      </c>
      <c r="H137" s="18">
        <f t="shared" ref="H137:H200" si="41">+G137/MAX(G$2:G$318)</f>
        <v>0.9008936944888839</v>
      </c>
      <c r="I137" s="18">
        <f t="shared" si="31"/>
        <v>39</v>
      </c>
      <c r="J137" s="16">
        <v>11526</v>
      </c>
      <c r="K137" s="16">
        <f t="shared" si="36"/>
        <v>11503.6</v>
      </c>
      <c r="L137" s="18">
        <f t="shared" si="37"/>
        <v>0.77979934924078098</v>
      </c>
      <c r="M137" s="18">
        <f t="shared" si="38"/>
        <v>50</v>
      </c>
      <c r="P137" s="18">
        <f t="shared" si="39"/>
        <v>0</v>
      </c>
      <c r="S137">
        <v>42</v>
      </c>
      <c r="T137">
        <v>12631.7</v>
      </c>
    </row>
    <row r="138" spans="1:20" x14ac:dyDescent="0.25">
      <c r="A138" s="1">
        <v>43437</v>
      </c>
      <c r="B138" s="16">
        <v>12785</v>
      </c>
      <c r="C138" s="16">
        <f t="shared" si="35"/>
        <v>11570</v>
      </c>
      <c r="D138" s="18">
        <f t="shared" si="33"/>
        <v>0.8254380457736431</v>
      </c>
      <c r="E138" s="18">
        <f t="shared" si="34"/>
        <v>49</v>
      </c>
      <c r="F138" s="16">
        <v>13055</v>
      </c>
      <c r="G138" s="16">
        <f t="shared" si="40"/>
        <v>12960.4</v>
      </c>
      <c r="H138" s="18">
        <f t="shared" si="41"/>
        <v>0.89372207204722232</v>
      </c>
      <c r="I138" s="18">
        <f t="shared" ref="I138:I201" si="42">+A138-$A$98</f>
        <v>40</v>
      </c>
      <c r="J138" s="16">
        <v>11410</v>
      </c>
      <c r="K138" s="16">
        <f t="shared" si="36"/>
        <v>11456.8</v>
      </c>
      <c r="L138" s="18">
        <f t="shared" si="37"/>
        <v>0.77662689804772234</v>
      </c>
      <c r="M138" s="18">
        <f t="shared" si="38"/>
        <v>51</v>
      </c>
      <c r="P138" s="18">
        <f t="shared" si="39"/>
        <v>0</v>
      </c>
      <c r="S138">
        <v>43</v>
      </c>
      <c r="T138">
        <v>12310.7</v>
      </c>
    </row>
    <row r="139" spans="1:20" x14ac:dyDescent="0.25">
      <c r="A139" s="1">
        <v>43438</v>
      </c>
      <c r="B139" s="16">
        <v>9987</v>
      </c>
      <c r="C139" s="16">
        <f t="shared" si="35"/>
        <v>11590</v>
      </c>
      <c r="D139" s="18">
        <f t="shared" si="33"/>
        <v>0.82686490497117748</v>
      </c>
      <c r="E139" s="18">
        <f t="shared" si="34"/>
        <v>50</v>
      </c>
      <c r="F139" s="16">
        <v>13111</v>
      </c>
      <c r="G139" s="16">
        <f t="shared" si="40"/>
        <v>13011</v>
      </c>
      <c r="H139" s="18">
        <f t="shared" si="41"/>
        <v>0.89721134219672305</v>
      </c>
      <c r="I139" s="18">
        <f t="shared" si="42"/>
        <v>41</v>
      </c>
      <c r="J139" s="16">
        <v>11386</v>
      </c>
      <c r="K139" s="16">
        <f t="shared" si="36"/>
        <v>11423.4</v>
      </c>
      <c r="L139" s="18">
        <f t="shared" si="37"/>
        <v>0.77436279826464205</v>
      </c>
      <c r="M139" s="18">
        <f t="shared" si="38"/>
        <v>52</v>
      </c>
      <c r="P139" s="18">
        <f t="shared" si="39"/>
        <v>0</v>
      </c>
      <c r="S139">
        <v>44</v>
      </c>
      <c r="T139">
        <v>12329.7</v>
      </c>
    </row>
    <row r="140" spans="1:20" x14ac:dyDescent="0.25">
      <c r="A140" s="1">
        <v>43439</v>
      </c>
      <c r="B140" s="16">
        <v>11528</v>
      </c>
      <c r="C140" s="16">
        <f t="shared" si="35"/>
        <v>11623.8</v>
      </c>
      <c r="D140" s="18">
        <f t="shared" si="33"/>
        <v>0.8292762970150106</v>
      </c>
      <c r="E140" s="18">
        <f t="shared" si="34"/>
        <v>51</v>
      </c>
      <c r="F140" s="16">
        <v>12802</v>
      </c>
      <c r="G140" s="16">
        <f t="shared" si="40"/>
        <v>12955.8</v>
      </c>
      <c r="H140" s="18">
        <f t="shared" si="41"/>
        <v>0.893404865669995</v>
      </c>
      <c r="I140" s="18">
        <f t="shared" si="42"/>
        <v>42</v>
      </c>
      <c r="J140" s="16">
        <v>11343</v>
      </c>
      <c r="K140" s="16">
        <f t="shared" si="36"/>
        <v>11437.4</v>
      </c>
      <c r="L140" s="18">
        <f t="shared" si="37"/>
        <v>0.7753118221258134</v>
      </c>
      <c r="M140" s="18">
        <f t="shared" si="38"/>
        <v>53</v>
      </c>
      <c r="P140" s="18">
        <f t="shared" si="39"/>
        <v>0</v>
      </c>
      <c r="S140">
        <v>45</v>
      </c>
      <c r="T140">
        <v>12512.7</v>
      </c>
    </row>
    <row r="141" spans="1:20" x14ac:dyDescent="0.25">
      <c r="A141" s="1">
        <v>43440</v>
      </c>
      <c r="B141" s="16">
        <v>11837</v>
      </c>
      <c r="C141" s="16">
        <f t="shared" si="35"/>
        <v>11397.4</v>
      </c>
      <c r="D141" s="18">
        <f t="shared" si="33"/>
        <v>0.81312425089892126</v>
      </c>
      <c r="E141" s="18">
        <f t="shared" si="34"/>
        <v>52</v>
      </c>
      <c r="F141" s="16">
        <v>12790</v>
      </c>
      <c r="G141" s="16">
        <f t="shared" si="40"/>
        <v>12923.8</v>
      </c>
      <c r="H141" s="18">
        <f t="shared" si="41"/>
        <v>0.89119821261102217</v>
      </c>
      <c r="I141" s="18">
        <f t="shared" si="42"/>
        <v>43</v>
      </c>
      <c r="J141" s="16">
        <v>11452</v>
      </c>
      <c r="K141" s="16">
        <f t="shared" si="36"/>
        <v>11429</v>
      </c>
      <c r="L141" s="18">
        <f t="shared" si="37"/>
        <v>0.77474240780911063</v>
      </c>
      <c r="M141" s="18">
        <f t="shared" si="38"/>
        <v>54</v>
      </c>
      <c r="P141" s="18">
        <f t="shared" si="39"/>
        <v>0</v>
      </c>
      <c r="S141">
        <v>46</v>
      </c>
      <c r="T141">
        <v>12364.7</v>
      </c>
    </row>
    <row r="142" spans="1:20" x14ac:dyDescent="0.25">
      <c r="A142" s="1">
        <v>43441</v>
      </c>
      <c r="B142" s="16">
        <v>11982</v>
      </c>
      <c r="C142" s="16">
        <f t="shared" si="35"/>
        <v>11842</v>
      </c>
      <c r="D142" s="18">
        <f t="shared" si="33"/>
        <v>0.84484333086011076</v>
      </c>
      <c r="E142" s="18">
        <f t="shared" si="34"/>
        <v>53</v>
      </c>
      <c r="F142" s="16">
        <v>13021</v>
      </c>
      <c r="G142" s="16">
        <f t="shared" si="40"/>
        <v>12976.4</v>
      </c>
      <c r="H142" s="18">
        <f t="shared" si="41"/>
        <v>0.89482539857670873</v>
      </c>
      <c r="I142" s="18">
        <f t="shared" si="42"/>
        <v>44</v>
      </c>
      <c r="J142" s="16">
        <v>11596</v>
      </c>
      <c r="K142" s="16">
        <f t="shared" si="36"/>
        <v>11500.2</v>
      </c>
      <c r="L142" s="18">
        <f t="shared" si="37"/>
        <v>0.77956887201735359</v>
      </c>
      <c r="M142" s="18">
        <f t="shared" si="38"/>
        <v>55</v>
      </c>
      <c r="P142" s="18">
        <f t="shared" si="39"/>
        <v>0</v>
      </c>
      <c r="S142">
        <v>47</v>
      </c>
      <c r="T142">
        <v>12038.7</v>
      </c>
    </row>
    <row r="143" spans="1:20" x14ac:dyDescent="0.25">
      <c r="A143" s="1">
        <v>43442</v>
      </c>
      <c r="B143" s="16">
        <v>11653</v>
      </c>
      <c r="C143" s="16">
        <f t="shared" si="35"/>
        <v>11999</v>
      </c>
      <c r="D143" s="18">
        <f t="shared" si="33"/>
        <v>0.85604417556075574</v>
      </c>
      <c r="E143" s="18">
        <f t="shared" si="34"/>
        <v>54</v>
      </c>
      <c r="F143" s="16">
        <v>12895</v>
      </c>
      <c r="G143" s="16">
        <f t="shared" si="40"/>
        <v>12979.2</v>
      </c>
      <c r="H143" s="18">
        <f t="shared" si="41"/>
        <v>0.89501848071936896</v>
      </c>
      <c r="I143" s="18">
        <f t="shared" si="42"/>
        <v>45</v>
      </c>
      <c r="J143" s="16">
        <v>11368</v>
      </c>
      <c r="K143" s="16">
        <f t="shared" si="36"/>
        <v>11579</v>
      </c>
      <c r="L143" s="18">
        <f t="shared" si="37"/>
        <v>0.78491052060737532</v>
      </c>
      <c r="M143" s="18">
        <f t="shared" si="38"/>
        <v>56</v>
      </c>
      <c r="P143" s="18">
        <f t="shared" si="39"/>
        <v>0</v>
      </c>
      <c r="S143">
        <v>48</v>
      </c>
      <c r="T143">
        <v>12074</v>
      </c>
    </row>
    <row r="144" spans="1:20" x14ac:dyDescent="0.25">
      <c r="A144" s="1">
        <v>43443</v>
      </c>
      <c r="B144" s="16">
        <v>12210</v>
      </c>
      <c r="C144" s="16">
        <f t="shared" si="35"/>
        <v>11951.2</v>
      </c>
      <c r="D144" s="18">
        <f t="shared" si="33"/>
        <v>0.8526339820786486</v>
      </c>
      <c r="E144" s="18">
        <f t="shared" si="34"/>
        <v>55</v>
      </c>
      <c r="F144" s="16">
        <v>13374</v>
      </c>
      <c r="G144" s="16">
        <f t="shared" si="40"/>
        <v>13018.4</v>
      </c>
      <c r="H144" s="18">
        <f t="shared" si="41"/>
        <v>0.89772163071661049</v>
      </c>
      <c r="I144" s="18">
        <f t="shared" si="42"/>
        <v>46</v>
      </c>
      <c r="J144" s="16">
        <v>11742</v>
      </c>
      <c r="K144" s="16">
        <f t="shared" si="36"/>
        <v>11605.8</v>
      </c>
      <c r="L144" s="18">
        <f t="shared" si="37"/>
        <v>0.78672722342733181</v>
      </c>
      <c r="M144" s="18">
        <f t="shared" si="38"/>
        <v>57</v>
      </c>
      <c r="P144" s="18">
        <f t="shared" si="39"/>
        <v>0</v>
      </c>
      <c r="S144">
        <v>49</v>
      </c>
      <c r="T144">
        <v>12444</v>
      </c>
    </row>
    <row r="145" spans="1:20" x14ac:dyDescent="0.25">
      <c r="A145" s="1">
        <v>43444</v>
      </c>
      <c r="B145" s="16">
        <v>12313</v>
      </c>
      <c r="C145" s="16">
        <f t="shared" si="35"/>
        <v>12043.6</v>
      </c>
      <c r="D145" s="18">
        <f t="shared" si="33"/>
        <v>0.85922607157125741</v>
      </c>
      <c r="E145" s="18">
        <f t="shared" si="34"/>
        <v>56</v>
      </c>
      <c r="F145" s="16">
        <v>12816</v>
      </c>
      <c r="G145" s="16">
        <f t="shared" si="40"/>
        <v>12994.6</v>
      </c>
      <c r="H145" s="18">
        <f t="shared" si="41"/>
        <v>0.8960804325039996</v>
      </c>
      <c r="I145" s="18">
        <f t="shared" si="42"/>
        <v>47</v>
      </c>
      <c r="J145" s="16">
        <v>11737</v>
      </c>
      <c r="K145" s="16">
        <f t="shared" si="36"/>
        <v>11499.4</v>
      </c>
      <c r="L145" s="18">
        <f t="shared" si="37"/>
        <v>0.77951464208242949</v>
      </c>
      <c r="M145" s="18">
        <f t="shared" si="38"/>
        <v>58</v>
      </c>
      <c r="P145" s="18">
        <f t="shared" si="39"/>
        <v>0</v>
      </c>
      <c r="S145">
        <v>50</v>
      </c>
      <c r="T145">
        <v>11845.5</v>
      </c>
    </row>
    <row r="146" spans="1:20" x14ac:dyDescent="0.25">
      <c r="A146" s="1">
        <v>43445</v>
      </c>
      <c r="B146" s="16">
        <v>11598</v>
      </c>
      <c r="C146" s="16">
        <f t="shared" si="35"/>
        <v>12089.2</v>
      </c>
      <c r="D146" s="18">
        <f t="shared" si="33"/>
        <v>0.86247931054163585</v>
      </c>
      <c r="E146" s="18">
        <f t="shared" si="34"/>
        <v>57</v>
      </c>
      <c r="F146" s="16">
        <v>12986</v>
      </c>
      <c r="G146" s="16">
        <f t="shared" si="40"/>
        <v>13030.6</v>
      </c>
      <c r="H146" s="18">
        <f t="shared" si="41"/>
        <v>0.89856291719534398</v>
      </c>
      <c r="I146" s="18">
        <f t="shared" si="42"/>
        <v>48</v>
      </c>
      <c r="J146" s="16">
        <v>11586</v>
      </c>
      <c r="K146" s="16">
        <f t="shared" si="36"/>
        <v>11553.8</v>
      </c>
      <c r="L146" s="18">
        <f t="shared" si="37"/>
        <v>0.7832022776572668</v>
      </c>
      <c r="M146" s="18">
        <f t="shared" si="38"/>
        <v>59</v>
      </c>
      <c r="P146" s="18">
        <f t="shared" si="39"/>
        <v>0</v>
      </c>
      <c r="S146">
        <v>51</v>
      </c>
      <c r="T146">
        <v>12096</v>
      </c>
    </row>
    <row r="147" spans="1:20" x14ac:dyDescent="0.25">
      <c r="A147" s="1">
        <v>43446</v>
      </c>
      <c r="B147" s="16">
        <v>12444</v>
      </c>
      <c r="C147" s="16">
        <f t="shared" si="35"/>
        <v>11889.2</v>
      </c>
      <c r="D147" s="18">
        <f t="shared" si="33"/>
        <v>0.84821071856629193</v>
      </c>
      <c r="E147" s="18">
        <f t="shared" si="34"/>
        <v>58</v>
      </c>
      <c r="F147" s="16">
        <v>12902</v>
      </c>
      <c r="G147" s="16">
        <f t="shared" si="40"/>
        <v>12946.8</v>
      </c>
      <c r="H147" s="18">
        <f t="shared" si="41"/>
        <v>0.89278424449715887</v>
      </c>
      <c r="I147" s="18">
        <f t="shared" si="42"/>
        <v>49</v>
      </c>
      <c r="J147" s="16">
        <v>11064</v>
      </c>
      <c r="K147" s="16">
        <f t="shared" si="36"/>
        <v>11502.6</v>
      </c>
      <c r="L147" s="18">
        <f t="shared" si="37"/>
        <v>0.77973156182212588</v>
      </c>
      <c r="M147" s="18">
        <f t="shared" si="38"/>
        <v>60</v>
      </c>
      <c r="P147" s="18">
        <f t="shared" si="39"/>
        <v>0</v>
      </c>
      <c r="S147">
        <v>52</v>
      </c>
      <c r="T147">
        <v>11998.7</v>
      </c>
    </row>
    <row r="148" spans="1:20" x14ac:dyDescent="0.25">
      <c r="A148" s="1">
        <v>43447</v>
      </c>
      <c r="B148" s="16">
        <v>11881</v>
      </c>
      <c r="C148" s="16">
        <f t="shared" si="35"/>
        <v>11632.6</v>
      </c>
      <c r="D148" s="18">
        <f t="shared" si="33"/>
        <v>0.82990411506192574</v>
      </c>
      <c r="E148" s="18">
        <f t="shared" si="34"/>
        <v>59</v>
      </c>
      <c r="F148" s="16">
        <v>13075</v>
      </c>
      <c r="G148" s="16">
        <f t="shared" si="40"/>
        <v>12931.8</v>
      </c>
      <c r="H148" s="18">
        <f t="shared" si="41"/>
        <v>0.89174987587576537</v>
      </c>
      <c r="I148" s="18">
        <f t="shared" si="42"/>
        <v>50</v>
      </c>
      <c r="J148" s="16">
        <v>11640</v>
      </c>
      <c r="K148" s="16">
        <f t="shared" si="36"/>
        <v>11456.6</v>
      </c>
      <c r="L148" s="18">
        <f t="shared" si="37"/>
        <v>0.77661334056399134</v>
      </c>
      <c r="M148" s="18">
        <f t="shared" si="38"/>
        <v>61</v>
      </c>
      <c r="P148" s="18">
        <f t="shared" si="39"/>
        <v>0</v>
      </c>
      <c r="S148">
        <v>53</v>
      </c>
      <c r="T148">
        <v>12140</v>
      </c>
    </row>
    <row r="149" spans="1:20" x14ac:dyDescent="0.25">
      <c r="A149" s="1">
        <v>43448</v>
      </c>
      <c r="B149" s="16">
        <v>11210</v>
      </c>
      <c r="C149" s="16">
        <f t="shared" si="35"/>
        <v>11568.4</v>
      </c>
      <c r="D149" s="18">
        <f t="shared" si="33"/>
        <v>0.82532389703784037</v>
      </c>
      <c r="E149" s="18">
        <f t="shared" si="34"/>
        <v>60</v>
      </c>
      <c r="F149" s="16">
        <v>12955</v>
      </c>
      <c r="G149" s="16">
        <f t="shared" si="40"/>
        <v>12880.8</v>
      </c>
      <c r="H149" s="18">
        <f t="shared" si="41"/>
        <v>0.8882330225630275</v>
      </c>
      <c r="I149" s="18">
        <f t="shared" si="42"/>
        <v>51</v>
      </c>
      <c r="J149" s="16">
        <v>11486</v>
      </c>
      <c r="K149" s="16">
        <f t="shared" si="36"/>
        <v>11407.8</v>
      </c>
      <c r="L149" s="18">
        <f t="shared" si="37"/>
        <v>0.7733053145336225</v>
      </c>
      <c r="M149" s="18">
        <f t="shared" si="38"/>
        <v>62</v>
      </c>
      <c r="P149" s="18">
        <f t="shared" si="39"/>
        <v>0</v>
      </c>
      <c r="S149">
        <v>54</v>
      </c>
      <c r="T149">
        <v>12050.3</v>
      </c>
    </row>
    <row r="150" spans="1:20" x14ac:dyDescent="0.25">
      <c r="A150" s="1">
        <v>43449</v>
      </c>
      <c r="B150" s="16">
        <v>11030</v>
      </c>
      <c r="C150" s="16">
        <f t="shared" si="35"/>
        <v>11380.4</v>
      </c>
      <c r="D150" s="18">
        <f t="shared" si="33"/>
        <v>0.81191142058101706</v>
      </c>
      <c r="E150" s="18">
        <f t="shared" si="34"/>
        <v>61</v>
      </c>
      <c r="F150" s="16">
        <v>12741</v>
      </c>
      <c r="G150" s="16">
        <f t="shared" si="40"/>
        <v>12915.2</v>
      </c>
      <c r="H150" s="18">
        <f t="shared" si="41"/>
        <v>0.8906051746014233</v>
      </c>
      <c r="I150" s="18">
        <f t="shared" si="42"/>
        <v>52</v>
      </c>
      <c r="J150" s="16">
        <v>11507</v>
      </c>
      <c r="K150" s="16">
        <f t="shared" si="36"/>
        <v>11552.4</v>
      </c>
      <c r="L150" s="18">
        <f t="shared" si="37"/>
        <v>0.7831073752711496</v>
      </c>
      <c r="M150" s="18">
        <f t="shared" si="38"/>
        <v>63</v>
      </c>
      <c r="P150" s="18">
        <f t="shared" si="39"/>
        <v>0</v>
      </c>
      <c r="S150">
        <v>55</v>
      </c>
      <c r="T150">
        <v>12217.7</v>
      </c>
    </row>
    <row r="151" spans="1:20" x14ac:dyDescent="0.25">
      <c r="A151" s="1">
        <v>43450</v>
      </c>
      <c r="B151" s="16">
        <v>11277</v>
      </c>
      <c r="C151" s="16">
        <f t="shared" si="35"/>
        <v>11275.2</v>
      </c>
      <c r="D151" s="18">
        <f t="shared" si="33"/>
        <v>0.80440614120198628</v>
      </c>
      <c r="E151" s="18">
        <f t="shared" si="34"/>
        <v>62</v>
      </c>
      <c r="F151" s="16">
        <v>12731</v>
      </c>
      <c r="G151" s="16">
        <f t="shared" si="40"/>
        <v>12843.4</v>
      </c>
      <c r="H151" s="18">
        <f t="shared" si="41"/>
        <v>0.88565399680035306</v>
      </c>
      <c r="I151" s="18">
        <f t="shared" si="42"/>
        <v>53</v>
      </c>
      <c r="J151" s="16">
        <v>11342</v>
      </c>
      <c r="K151" s="16">
        <f t="shared" si="36"/>
        <v>11626</v>
      </c>
      <c r="L151" s="18">
        <f t="shared" si="37"/>
        <v>0.78809652928416485</v>
      </c>
      <c r="M151" s="18">
        <f t="shared" si="38"/>
        <v>64</v>
      </c>
      <c r="P151" s="18">
        <f t="shared" si="39"/>
        <v>0</v>
      </c>
      <c r="S151">
        <v>56</v>
      </c>
      <c r="T151">
        <v>12336.7</v>
      </c>
    </row>
    <row r="152" spans="1:20" x14ac:dyDescent="0.25">
      <c r="A152" s="1">
        <v>43451</v>
      </c>
      <c r="B152" s="16">
        <v>11504</v>
      </c>
      <c r="C152" s="16">
        <f t="shared" si="35"/>
        <v>11371</v>
      </c>
      <c r="D152" s="18">
        <f t="shared" si="33"/>
        <v>0.81124079675817595</v>
      </c>
      <c r="E152" s="18">
        <f t="shared" si="34"/>
        <v>63</v>
      </c>
      <c r="F152" s="16">
        <v>13074</v>
      </c>
      <c r="G152" s="16">
        <f t="shared" si="40"/>
        <v>12807</v>
      </c>
      <c r="H152" s="18">
        <f t="shared" si="41"/>
        <v>0.88314392894577143</v>
      </c>
      <c r="I152" s="18">
        <f t="shared" si="42"/>
        <v>54</v>
      </c>
      <c r="J152" s="16">
        <v>11787</v>
      </c>
      <c r="K152" s="16">
        <f t="shared" si="36"/>
        <v>11682.2</v>
      </c>
      <c r="L152" s="18">
        <f t="shared" si="37"/>
        <v>0.79190618221258136</v>
      </c>
      <c r="M152" s="18">
        <f t="shared" si="38"/>
        <v>65</v>
      </c>
      <c r="P152" s="18">
        <f t="shared" si="39"/>
        <v>0</v>
      </c>
      <c r="S152">
        <v>57</v>
      </c>
      <c r="T152">
        <v>12025.3</v>
      </c>
    </row>
    <row r="153" spans="1:20" x14ac:dyDescent="0.25">
      <c r="A153" s="1">
        <v>43452</v>
      </c>
      <c r="B153" s="16">
        <v>11355</v>
      </c>
      <c r="C153" s="16">
        <f t="shared" si="35"/>
        <v>11443.8</v>
      </c>
      <c r="D153" s="18">
        <f t="shared" si="33"/>
        <v>0.81643456423720107</v>
      </c>
      <c r="E153" s="18">
        <f t="shared" si="34"/>
        <v>64</v>
      </c>
      <c r="F153" s="16">
        <v>12716</v>
      </c>
      <c r="G153" s="16">
        <f t="shared" si="40"/>
        <v>12780.2</v>
      </c>
      <c r="H153" s="18">
        <f t="shared" si="41"/>
        <v>0.8812958570088818</v>
      </c>
      <c r="I153" s="18">
        <f t="shared" si="42"/>
        <v>55</v>
      </c>
      <c r="J153" s="16">
        <v>12008</v>
      </c>
      <c r="K153" s="16">
        <f t="shared" si="36"/>
        <v>11828.2</v>
      </c>
      <c r="L153" s="18">
        <f t="shared" si="37"/>
        <v>0.80180314533622565</v>
      </c>
      <c r="M153" s="18">
        <f t="shared" si="38"/>
        <v>66</v>
      </c>
      <c r="P153" s="18">
        <f t="shared" si="39"/>
        <v>0</v>
      </c>
      <c r="S153">
        <v>58</v>
      </c>
      <c r="T153">
        <v>12253.7</v>
      </c>
    </row>
    <row r="154" spans="1:20" x14ac:dyDescent="0.25">
      <c r="A154" s="1">
        <v>43453</v>
      </c>
      <c r="B154" s="16">
        <v>11689</v>
      </c>
      <c r="C154" s="16">
        <f t="shared" si="35"/>
        <v>11476.8</v>
      </c>
      <c r="D154" s="18">
        <f t="shared" si="33"/>
        <v>0.81878888191313282</v>
      </c>
      <c r="E154" s="18">
        <f t="shared" si="34"/>
        <v>65</v>
      </c>
      <c r="F154" s="16">
        <v>12773</v>
      </c>
      <c r="G154" s="16">
        <f t="shared" si="40"/>
        <v>12796.2</v>
      </c>
      <c r="H154" s="18">
        <f t="shared" si="41"/>
        <v>0.88239918353836821</v>
      </c>
      <c r="I154" s="18">
        <f t="shared" si="42"/>
        <v>56</v>
      </c>
      <c r="J154" s="16">
        <v>11767</v>
      </c>
      <c r="K154" s="16">
        <f t="shared" si="36"/>
        <v>12037.2</v>
      </c>
      <c r="L154" s="18">
        <f t="shared" si="37"/>
        <v>0.81597071583514102</v>
      </c>
      <c r="M154" s="18">
        <f t="shared" si="38"/>
        <v>67</v>
      </c>
      <c r="P154" s="18">
        <f t="shared" si="39"/>
        <v>0</v>
      </c>
      <c r="S154">
        <v>59</v>
      </c>
      <c r="T154">
        <v>12006.3</v>
      </c>
    </row>
    <row r="155" spans="1:20" x14ac:dyDescent="0.25">
      <c r="A155" s="1">
        <v>43454</v>
      </c>
      <c r="B155" s="16">
        <v>11394</v>
      </c>
      <c r="C155" s="16">
        <f t="shared" si="35"/>
        <v>11495.2</v>
      </c>
      <c r="D155" s="18">
        <f t="shared" si="33"/>
        <v>0.82010159237486457</v>
      </c>
      <c r="E155" s="18">
        <f t="shared" si="34"/>
        <v>66</v>
      </c>
      <c r="F155" s="16">
        <v>12607</v>
      </c>
      <c r="G155" s="16">
        <f t="shared" si="40"/>
        <v>12710.4</v>
      </c>
      <c r="H155" s="18">
        <f t="shared" si="41"/>
        <v>0.87648259502399728</v>
      </c>
      <c r="I155" s="18">
        <f t="shared" si="42"/>
        <v>57</v>
      </c>
      <c r="J155" s="16">
        <v>12237</v>
      </c>
      <c r="K155" s="16">
        <f t="shared" si="36"/>
        <v>12085.6</v>
      </c>
      <c r="L155" s="18">
        <f t="shared" si="37"/>
        <v>0.81925162689804776</v>
      </c>
      <c r="M155" s="18">
        <f t="shared" si="38"/>
        <v>68</v>
      </c>
      <c r="P155" s="18">
        <f t="shared" si="39"/>
        <v>0</v>
      </c>
      <c r="S155">
        <v>60</v>
      </c>
      <c r="T155">
        <v>11855.3</v>
      </c>
    </row>
    <row r="156" spans="1:20" x14ac:dyDescent="0.25">
      <c r="A156" s="1">
        <v>43455</v>
      </c>
      <c r="B156" s="16">
        <v>11442</v>
      </c>
      <c r="C156" s="16">
        <f t="shared" si="35"/>
        <v>11376</v>
      </c>
      <c r="D156" s="18">
        <f t="shared" si="33"/>
        <v>0.81159751155755955</v>
      </c>
      <c r="E156" s="18">
        <f t="shared" si="34"/>
        <v>67</v>
      </c>
      <c r="F156" s="16">
        <v>12811</v>
      </c>
      <c r="G156" s="16">
        <f t="shared" si="40"/>
        <v>12702.6</v>
      </c>
      <c r="H156" s="18">
        <f t="shared" si="41"/>
        <v>0.8759447233408727</v>
      </c>
      <c r="I156" s="18">
        <f t="shared" si="42"/>
        <v>58</v>
      </c>
      <c r="J156" s="16">
        <v>12387</v>
      </c>
      <c r="K156" s="16">
        <f t="shared" si="36"/>
        <v>12086.2</v>
      </c>
      <c r="L156" s="18">
        <f t="shared" si="37"/>
        <v>0.81929229934924086</v>
      </c>
      <c r="M156" s="18">
        <f t="shared" si="38"/>
        <v>69</v>
      </c>
      <c r="P156" s="18">
        <f t="shared" si="39"/>
        <v>0</v>
      </c>
      <c r="S156">
        <v>61</v>
      </c>
      <c r="T156">
        <v>11763</v>
      </c>
    </row>
    <row r="157" spans="1:20" x14ac:dyDescent="0.25">
      <c r="A157" s="1">
        <v>43456</v>
      </c>
      <c r="B157" s="16">
        <v>11596</v>
      </c>
      <c r="C157" s="16">
        <f t="shared" si="35"/>
        <v>11323.2</v>
      </c>
      <c r="D157" s="18">
        <f t="shared" si="33"/>
        <v>0.80783060327606881</v>
      </c>
      <c r="E157" s="18">
        <f t="shared" si="34"/>
        <v>68</v>
      </c>
      <c r="F157" s="16">
        <v>12645</v>
      </c>
      <c r="G157" s="16">
        <f t="shared" si="40"/>
        <v>12714.4</v>
      </c>
      <c r="H157" s="18">
        <f t="shared" si="41"/>
        <v>0.87675842665636894</v>
      </c>
      <c r="I157" s="18">
        <f t="shared" si="42"/>
        <v>59</v>
      </c>
      <c r="J157" s="16">
        <v>12029</v>
      </c>
      <c r="K157" s="16">
        <f t="shared" si="36"/>
        <v>12124</v>
      </c>
      <c r="L157" s="18">
        <f t="shared" si="37"/>
        <v>0.82185466377440342</v>
      </c>
      <c r="M157" s="18">
        <f t="shared" si="38"/>
        <v>70</v>
      </c>
      <c r="P157" s="18">
        <f t="shared" si="39"/>
        <v>0</v>
      </c>
      <c r="S157">
        <v>62</v>
      </c>
      <c r="T157">
        <v>11797</v>
      </c>
    </row>
    <row r="158" spans="1:20" x14ac:dyDescent="0.25">
      <c r="A158" s="1">
        <v>43457</v>
      </c>
      <c r="B158" s="16">
        <v>10759</v>
      </c>
      <c r="C158" s="16">
        <f t="shared" si="35"/>
        <v>11412.4</v>
      </c>
      <c r="D158" s="18">
        <f t="shared" si="33"/>
        <v>0.81419439529707205</v>
      </c>
      <c r="E158" s="18">
        <f t="shared" si="34"/>
        <v>69</v>
      </c>
      <c r="F158" s="16">
        <v>12677</v>
      </c>
      <c r="G158" s="16">
        <f t="shared" si="40"/>
        <v>12679.8</v>
      </c>
      <c r="H158" s="18">
        <f t="shared" si="41"/>
        <v>0.87437248303635451</v>
      </c>
      <c r="I158" s="18">
        <f t="shared" si="42"/>
        <v>60</v>
      </c>
      <c r="J158" s="16">
        <v>12011</v>
      </c>
      <c r="K158" s="16">
        <f t="shared" si="36"/>
        <v>11905.2</v>
      </c>
      <c r="L158" s="18">
        <f t="shared" si="37"/>
        <v>0.80702277657266819</v>
      </c>
      <c r="M158" s="18">
        <f t="shared" si="38"/>
        <v>71</v>
      </c>
      <c r="P158" s="18">
        <f t="shared" si="39"/>
        <v>0</v>
      </c>
      <c r="S158">
        <v>63</v>
      </c>
      <c r="T158">
        <v>11885.7</v>
      </c>
    </row>
    <row r="159" spans="1:20" x14ac:dyDescent="0.25">
      <c r="A159" s="1">
        <v>43458</v>
      </c>
      <c r="B159" s="16">
        <v>11425</v>
      </c>
      <c r="C159" s="16">
        <f t="shared" si="35"/>
        <v>11370</v>
      </c>
      <c r="D159" s="18">
        <f t="shared" si="33"/>
        <v>0.81116945379829919</v>
      </c>
      <c r="E159" s="18">
        <f t="shared" si="34"/>
        <v>70</v>
      </c>
      <c r="F159" s="16">
        <v>12832</v>
      </c>
      <c r="G159" s="16">
        <f t="shared" si="40"/>
        <v>12789</v>
      </c>
      <c r="H159" s="18">
        <f t="shared" si="41"/>
        <v>0.88190268660009929</v>
      </c>
      <c r="I159" s="18">
        <f t="shared" si="42"/>
        <v>61</v>
      </c>
      <c r="J159" s="16">
        <v>11956</v>
      </c>
      <c r="K159" s="16">
        <f t="shared" si="36"/>
        <v>11724.6</v>
      </c>
      <c r="L159" s="18">
        <f t="shared" si="37"/>
        <v>0.79478036876355751</v>
      </c>
      <c r="M159" s="18">
        <f t="shared" si="38"/>
        <v>72</v>
      </c>
      <c r="P159" s="18">
        <f t="shared" si="39"/>
        <v>0</v>
      </c>
      <c r="S159">
        <v>64</v>
      </c>
      <c r="T159">
        <v>11929</v>
      </c>
    </row>
    <row r="160" spans="1:20" x14ac:dyDescent="0.25">
      <c r="A160" s="1">
        <v>43459</v>
      </c>
      <c r="B160" s="16">
        <v>11840</v>
      </c>
      <c r="C160" s="16">
        <f t="shared" si="35"/>
        <v>11314.8</v>
      </c>
      <c r="D160" s="18">
        <f t="shared" si="33"/>
        <v>0.80723132241310425</v>
      </c>
      <c r="E160" s="18">
        <f t="shared" si="34"/>
        <v>71</v>
      </c>
      <c r="F160" s="16">
        <v>12434</v>
      </c>
      <c r="G160" s="16">
        <f t="shared" si="40"/>
        <v>12759.8</v>
      </c>
      <c r="H160" s="18">
        <f t="shared" si="41"/>
        <v>0.87988911568378658</v>
      </c>
      <c r="I160" s="18">
        <f t="shared" si="42"/>
        <v>62</v>
      </c>
      <c r="J160" s="16">
        <v>11143</v>
      </c>
      <c r="K160" s="16">
        <f t="shared" si="36"/>
        <v>11584</v>
      </c>
      <c r="L160" s="18">
        <f t="shared" si="37"/>
        <v>0.7852494577006508</v>
      </c>
      <c r="M160" s="18">
        <f t="shared" si="38"/>
        <v>73</v>
      </c>
      <c r="P160" s="18">
        <f t="shared" si="39"/>
        <v>0</v>
      </c>
      <c r="S160">
        <v>65</v>
      </c>
      <c r="T160">
        <v>12124.7</v>
      </c>
    </row>
    <row r="161" spans="1:20" x14ac:dyDescent="0.25">
      <c r="A161" s="1">
        <v>43460</v>
      </c>
      <c r="B161" s="16">
        <v>11230</v>
      </c>
      <c r="C161" s="16">
        <f t="shared" si="35"/>
        <v>11395.2</v>
      </c>
      <c r="D161" s="18">
        <f t="shared" si="33"/>
        <v>0.81296729638719256</v>
      </c>
      <c r="E161" s="18">
        <f t="shared" si="34"/>
        <v>72</v>
      </c>
      <c r="F161" s="16">
        <v>13357</v>
      </c>
      <c r="G161" s="16">
        <f t="shared" si="40"/>
        <v>12702.8</v>
      </c>
      <c r="H161" s="18">
        <f t="shared" si="41"/>
        <v>0.87595851492249122</v>
      </c>
      <c r="I161" s="18">
        <f t="shared" si="42"/>
        <v>63</v>
      </c>
      <c r="J161" s="16">
        <v>11484</v>
      </c>
      <c r="K161" s="16">
        <f t="shared" si="36"/>
        <v>11588.4</v>
      </c>
      <c r="L161" s="18">
        <f t="shared" si="37"/>
        <v>0.78554772234273318</v>
      </c>
      <c r="M161" s="18">
        <f t="shared" si="38"/>
        <v>74</v>
      </c>
      <c r="P161" s="18">
        <f t="shared" si="39"/>
        <v>0</v>
      </c>
      <c r="S161">
        <v>66</v>
      </c>
      <c r="T161">
        <v>11997.7</v>
      </c>
    </row>
    <row r="162" spans="1:20" x14ac:dyDescent="0.25">
      <c r="A162" s="1">
        <v>43461</v>
      </c>
      <c r="B162" s="16">
        <v>11320</v>
      </c>
      <c r="C162" s="16">
        <f t="shared" si="35"/>
        <v>11398</v>
      </c>
      <c r="D162" s="18">
        <f t="shared" si="33"/>
        <v>0.81316705667484734</v>
      </c>
      <c r="E162" s="18">
        <f t="shared" si="34"/>
        <v>73</v>
      </c>
      <c r="F162" s="16">
        <v>12499</v>
      </c>
      <c r="G162" s="16">
        <f t="shared" si="40"/>
        <v>12583.2</v>
      </c>
      <c r="H162" s="18">
        <f t="shared" si="41"/>
        <v>0.86771114911458047</v>
      </c>
      <c r="I162" s="18">
        <f t="shared" si="42"/>
        <v>64</v>
      </c>
      <c r="J162" s="16">
        <v>11326</v>
      </c>
      <c r="K162" s="16">
        <f t="shared" si="36"/>
        <v>11468</v>
      </c>
      <c r="L162" s="18">
        <f t="shared" si="37"/>
        <v>0.77738611713665939</v>
      </c>
      <c r="M162" s="18">
        <f t="shared" si="38"/>
        <v>75</v>
      </c>
      <c r="P162" s="18">
        <f t="shared" si="39"/>
        <v>0</v>
      </c>
      <c r="S162">
        <v>67</v>
      </c>
      <c r="T162">
        <v>12037.7</v>
      </c>
    </row>
    <row r="163" spans="1:20" x14ac:dyDescent="0.25">
      <c r="A163" s="1">
        <v>43462</v>
      </c>
      <c r="B163" s="16">
        <v>11161</v>
      </c>
      <c r="C163" s="16">
        <f t="shared" si="35"/>
        <v>11293.4</v>
      </c>
      <c r="D163" s="18">
        <f t="shared" si="33"/>
        <v>0.80570458307174253</v>
      </c>
      <c r="E163" s="18">
        <f t="shared" si="34"/>
        <v>74</v>
      </c>
      <c r="F163" s="16">
        <v>12392</v>
      </c>
      <c r="G163" s="16">
        <f t="shared" si="40"/>
        <v>12516.8</v>
      </c>
      <c r="H163" s="18">
        <f t="shared" si="41"/>
        <v>0.86313234401721184</v>
      </c>
      <c r="I163" s="18">
        <f t="shared" si="42"/>
        <v>65</v>
      </c>
      <c r="J163" s="16">
        <v>12033</v>
      </c>
      <c r="K163" s="16">
        <f t="shared" si="36"/>
        <v>11671.2</v>
      </c>
      <c r="L163" s="18">
        <f t="shared" si="37"/>
        <v>0.79116052060737529</v>
      </c>
      <c r="M163" s="18">
        <f t="shared" si="38"/>
        <v>76</v>
      </c>
      <c r="P163" s="18">
        <f t="shared" si="39"/>
        <v>0</v>
      </c>
      <c r="S163">
        <v>68</v>
      </c>
      <c r="T163">
        <v>12446.7</v>
      </c>
    </row>
    <row r="164" spans="1:20" x14ac:dyDescent="0.25">
      <c r="A164" s="1">
        <v>43463</v>
      </c>
      <c r="B164" s="16">
        <v>11439</v>
      </c>
      <c r="C164" s="16">
        <f t="shared" si="35"/>
        <v>11316.4</v>
      </c>
      <c r="D164" s="18">
        <f t="shared" si="33"/>
        <v>0.80734547114890709</v>
      </c>
      <c r="E164" s="18">
        <f t="shared" si="34"/>
        <v>75</v>
      </c>
      <c r="F164" s="16">
        <v>12234</v>
      </c>
      <c r="G164" s="16">
        <f t="shared" si="40"/>
        <v>12322.2</v>
      </c>
      <c r="H164" s="18">
        <f t="shared" si="41"/>
        <v>0.84971313510233359</v>
      </c>
      <c r="I164" s="18">
        <f t="shared" si="42"/>
        <v>66</v>
      </c>
      <c r="J164" s="16">
        <v>11354</v>
      </c>
      <c r="K164" s="16">
        <f t="shared" si="36"/>
        <v>11804</v>
      </c>
      <c r="L164" s="18">
        <f t="shared" si="37"/>
        <v>0.80016268980477223</v>
      </c>
      <c r="M164" s="18">
        <f t="shared" si="38"/>
        <v>77</v>
      </c>
      <c r="P164" s="18">
        <f t="shared" si="39"/>
        <v>0</v>
      </c>
      <c r="S164">
        <v>69</v>
      </c>
      <c r="T164">
        <v>11762.3</v>
      </c>
    </row>
    <row r="165" spans="1:20" x14ac:dyDescent="0.25">
      <c r="A165" s="1">
        <v>43464</v>
      </c>
      <c r="B165" s="16">
        <v>11317</v>
      </c>
      <c r="C165" s="16">
        <f t="shared" si="35"/>
        <v>11376.2</v>
      </c>
      <c r="D165" s="18">
        <f t="shared" si="33"/>
        <v>0.81161178014953494</v>
      </c>
      <c r="E165" s="18">
        <f t="shared" si="34"/>
        <v>76</v>
      </c>
      <c r="F165" s="16">
        <v>12102</v>
      </c>
      <c r="G165" s="16">
        <f t="shared" si="40"/>
        <v>12365</v>
      </c>
      <c r="H165" s="18">
        <f t="shared" si="41"/>
        <v>0.85266453356870964</v>
      </c>
      <c r="I165" s="18">
        <f t="shared" si="42"/>
        <v>67</v>
      </c>
      <c r="J165" s="16">
        <v>12159</v>
      </c>
      <c r="K165" s="16">
        <f t="shared" si="36"/>
        <v>11917.6</v>
      </c>
      <c r="L165" s="18">
        <f t="shared" si="37"/>
        <v>0.80786334056399134</v>
      </c>
      <c r="M165" s="18">
        <f t="shared" si="38"/>
        <v>78</v>
      </c>
      <c r="P165" s="18">
        <f t="shared" si="39"/>
        <v>0</v>
      </c>
      <c r="S165">
        <v>70</v>
      </c>
      <c r="T165">
        <v>11942.7</v>
      </c>
    </row>
    <row r="166" spans="1:20" x14ac:dyDescent="0.25">
      <c r="A166" s="1">
        <v>43465</v>
      </c>
      <c r="B166" s="16">
        <v>11345</v>
      </c>
      <c r="C166" s="16">
        <f t="shared" si="35"/>
        <v>11318.6</v>
      </c>
      <c r="D166" s="18">
        <f t="shared" si="33"/>
        <v>0.8075024256606359</v>
      </c>
      <c r="E166" s="18">
        <f t="shared" si="34"/>
        <v>77</v>
      </c>
      <c r="F166" s="16">
        <v>12384</v>
      </c>
      <c r="G166" s="16">
        <f t="shared" si="40"/>
        <v>12410</v>
      </c>
      <c r="H166" s="18">
        <f t="shared" si="41"/>
        <v>0.85576763943289014</v>
      </c>
      <c r="I166" s="18">
        <f t="shared" si="42"/>
        <v>68</v>
      </c>
      <c r="J166" s="16">
        <v>12148</v>
      </c>
      <c r="K166" s="16">
        <f t="shared" si="36"/>
        <v>11864.8</v>
      </c>
      <c r="L166" s="18">
        <f t="shared" si="37"/>
        <v>0.80428416485900212</v>
      </c>
      <c r="M166" s="18">
        <f t="shared" si="38"/>
        <v>79</v>
      </c>
      <c r="P166" s="18">
        <f t="shared" si="39"/>
        <v>0</v>
      </c>
      <c r="S166">
        <v>71</v>
      </c>
      <c r="T166">
        <v>12010</v>
      </c>
    </row>
    <row r="167" spans="1:20" x14ac:dyDescent="0.25">
      <c r="A167" s="1">
        <v>43466</v>
      </c>
      <c r="B167" s="16">
        <v>11619</v>
      </c>
      <c r="C167" s="16">
        <f t="shared" si="35"/>
        <v>11324.6</v>
      </c>
      <c r="D167" s="18">
        <f t="shared" si="33"/>
        <v>0.80793048341989615</v>
      </c>
      <c r="E167" s="18">
        <f t="shared" si="34"/>
        <v>78</v>
      </c>
      <c r="F167" s="16">
        <v>12713</v>
      </c>
      <c r="G167" s="16">
        <f t="shared" si="40"/>
        <v>12453.2</v>
      </c>
      <c r="H167" s="18">
        <f t="shared" si="41"/>
        <v>0.85874662106250343</v>
      </c>
      <c r="I167" s="18">
        <f t="shared" si="42"/>
        <v>69</v>
      </c>
      <c r="J167" s="16">
        <v>11894</v>
      </c>
      <c r="K167" s="16">
        <f t="shared" si="36"/>
        <v>11845</v>
      </c>
      <c r="L167" s="18">
        <f t="shared" si="37"/>
        <v>0.80294197396963118</v>
      </c>
      <c r="M167" s="18">
        <f t="shared" si="38"/>
        <v>80</v>
      </c>
      <c r="P167" s="18">
        <f t="shared" si="39"/>
        <v>0</v>
      </c>
      <c r="S167">
        <v>72</v>
      </c>
      <c r="T167">
        <v>11491.7</v>
      </c>
    </row>
    <row r="168" spans="1:20" x14ac:dyDescent="0.25">
      <c r="A168" s="1">
        <v>43467</v>
      </c>
      <c r="B168" s="16">
        <v>10873</v>
      </c>
      <c r="C168" s="16">
        <f t="shared" si="35"/>
        <v>11174.6</v>
      </c>
      <c r="D168" s="18">
        <f t="shared" si="33"/>
        <v>0.7972290394383883</v>
      </c>
      <c r="E168" s="18">
        <f t="shared" si="34"/>
        <v>79</v>
      </c>
      <c r="F168" s="16">
        <v>12617</v>
      </c>
      <c r="G168" s="16">
        <f t="shared" si="40"/>
        <v>12512.8</v>
      </c>
      <c r="H168" s="18">
        <f t="shared" si="41"/>
        <v>0.86285651238484018</v>
      </c>
      <c r="I168" s="18">
        <f t="shared" si="42"/>
        <v>70</v>
      </c>
      <c r="J168" s="16">
        <v>11769</v>
      </c>
      <c r="K168" s="16">
        <f t="shared" si="36"/>
        <v>11681.6</v>
      </c>
      <c r="L168" s="18">
        <f t="shared" si="37"/>
        <v>0.79186550976138836</v>
      </c>
      <c r="M168" s="18">
        <f t="shared" si="38"/>
        <v>81</v>
      </c>
      <c r="P168" s="18">
        <f t="shared" si="39"/>
        <v>0</v>
      </c>
      <c r="S168">
        <v>73</v>
      </c>
      <c r="T168">
        <v>11729.3</v>
      </c>
    </row>
    <row r="169" spans="1:20" x14ac:dyDescent="0.25">
      <c r="A169" s="1">
        <v>43468</v>
      </c>
      <c r="B169" s="16">
        <v>11469</v>
      </c>
      <c r="C169" s="16">
        <f t="shared" si="35"/>
        <v>11260.4</v>
      </c>
      <c r="D169" s="18">
        <f t="shared" si="33"/>
        <v>0.80335026539581078</v>
      </c>
      <c r="E169" s="18">
        <f t="shared" si="34"/>
        <v>80</v>
      </c>
      <c r="F169" s="16">
        <v>12450</v>
      </c>
      <c r="G169" s="16">
        <f t="shared" si="40"/>
        <v>12475.2</v>
      </c>
      <c r="H169" s="18">
        <f t="shared" si="41"/>
        <v>0.86026369504054723</v>
      </c>
      <c r="I169" s="18">
        <f t="shared" si="42"/>
        <v>71</v>
      </c>
      <c r="J169" s="16">
        <v>11255</v>
      </c>
      <c r="K169" s="16">
        <f t="shared" si="36"/>
        <v>11567</v>
      </c>
      <c r="L169" s="18">
        <f t="shared" si="37"/>
        <v>0.78409707158351405</v>
      </c>
      <c r="M169" s="18">
        <f t="shared" si="38"/>
        <v>82</v>
      </c>
      <c r="P169" s="18">
        <f t="shared" si="39"/>
        <v>0</v>
      </c>
      <c r="S169">
        <v>74</v>
      </c>
      <c r="T169">
        <v>11733.3</v>
      </c>
    </row>
    <row r="170" spans="1:20" x14ac:dyDescent="0.25">
      <c r="A170" s="1">
        <v>43469</v>
      </c>
      <c r="B170" s="16">
        <v>10567</v>
      </c>
      <c r="C170" s="16">
        <f t="shared" si="35"/>
        <v>11200.2</v>
      </c>
      <c r="D170" s="18">
        <f t="shared" si="33"/>
        <v>0.79905541921123235</v>
      </c>
      <c r="E170" s="18">
        <f t="shared" si="34"/>
        <v>81</v>
      </c>
      <c r="F170" s="16">
        <v>12400</v>
      </c>
      <c r="G170" s="16">
        <f t="shared" si="40"/>
        <v>12372.8</v>
      </c>
      <c r="H170" s="18">
        <f t="shared" si="41"/>
        <v>0.85320240525183422</v>
      </c>
      <c r="I170" s="18">
        <f t="shared" si="42"/>
        <v>72</v>
      </c>
      <c r="J170" s="16">
        <v>11342</v>
      </c>
      <c r="K170" s="16">
        <f t="shared" si="36"/>
        <v>11435</v>
      </c>
      <c r="L170" s="18">
        <f t="shared" si="37"/>
        <v>0.77514913232104121</v>
      </c>
      <c r="M170" s="18">
        <f t="shared" si="38"/>
        <v>83</v>
      </c>
      <c r="P170" s="18">
        <f t="shared" si="39"/>
        <v>0</v>
      </c>
      <c r="S170">
        <v>75</v>
      </c>
      <c r="T170">
        <v>12029.7</v>
      </c>
    </row>
    <row r="171" spans="1:20" x14ac:dyDescent="0.25">
      <c r="A171" s="1">
        <v>43470</v>
      </c>
      <c r="B171" s="16">
        <v>11774</v>
      </c>
      <c r="C171" s="16">
        <f t="shared" si="35"/>
        <v>11255.2</v>
      </c>
      <c r="D171" s="18">
        <f t="shared" si="33"/>
        <v>0.8029792820044519</v>
      </c>
      <c r="E171" s="18">
        <f t="shared" si="34"/>
        <v>82</v>
      </c>
      <c r="F171" s="16">
        <v>12196</v>
      </c>
      <c r="G171" s="16">
        <f t="shared" si="40"/>
        <v>12431</v>
      </c>
      <c r="H171" s="18">
        <f t="shared" si="41"/>
        <v>0.85721575550284101</v>
      </c>
      <c r="I171" s="18">
        <f t="shared" si="42"/>
        <v>73</v>
      </c>
      <c r="J171" s="16">
        <v>11575</v>
      </c>
      <c r="K171" s="16">
        <f t="shared" si="36"/>
        <v>11352.6</v>
      </c>
      <c r="L171" s="18">
        <f t="shared" si="37"/>
        <v>0.7695634490238612</v>
      </c>
      <c r="M171" s="18">
        <f t="shared" si="38"/>
        <v>84</v>
      </c>
      <c r="P171" s="18">
        <f t="shared" si="39"/>
        <v>0</v>
      </c>
      <c r="S171">
        <v>76</v>
      </c>
      <c r="T171">
        <v>11707</v>
      </c>
    </row>
    <row r="172" spans="1:20" x14ac:dyDescent="0.25">
      <c r="A172" s="1">
        <v>43471</v>
      </c>
      <c r="B172" s="16">
        <v>11318</v>
      </c>
      <c r="C172" s="16">
        <f t="shared" si="35"/>
        <v>11132.2</v>
      </c>
      <c r="D172" s="18">
        <f t="shared" si="33"/>
        <v>0.79420409793961544</v>
      </c>
      <c r="E172" s="18">
        <f t="shared" si="34"/>
        <v>83</v>
      </c>
      <c r="F172" s="16">
        <v>12201</v>
      </c>
      <c r="G172" s="16">
        <f t="shared" si="40"/>
        <v>12523.4</v>
      </c>
      <c r="H172" s="18">
        <f t="shared" si="41"/>
        <v>0.86358746621062499</v>
      </c>
      <c r="I172" s="18">
        <f t="shared" si="42"/>
        <v>74</v>
      </c>
      <c r="J172" s="16">
        <v>11234</v>
      </c>
      <c r="K172" s="16">
        <f t="shared" si="36"/>
        <v>11374</v>
      </c>
      <c r="L172" s="18">
        <f t="shared" si="37"/>
        <v>0.77101409978308022</v>
      </c>
      <c r="M172" s="18">
        <f t="shared" si="38"/>
        <v>85</v>
      </c>
      <c r="P172" s="18">
        <f t="shared" si="39"/>
        <v>0</v>
      </c>
      <c r="S172">
        <v>77</v>
      </c>
      <c r="T172">
        <v>11968</v>
      </c>
    </row>
    <row r="173" spans="1:20" x14ac:dyDescent="0.25">
      <c r="A173" s="1">
        <v>43472</v>
      </c>
      <c r="B173" s="16">
        <v>11148</v>
      </c>
      <c r="C173" s="16">
        <f t="shared" si="35"/>
        <v>11259.6</v>
      </c>
      <c r="D173" s="18">
        <f t="shared" si="33"/>
        <v>0.80329319102790941</v>
      </c>
      <c r="E173" s="18">
        <f t="shared" si="34"/>
        <v>84</v>
      </c>
      <c r="F173" s="16">
        <v>12908</v>
      </c>
      <c r="G173" s="16">
        <f t="shared" si="40"/>
        <v>12543.6</v>
      </c>
      <c r="H173" s="18">
        <f t="shared" si="41"/>
        <v>0.86498041595410158</v>
      </c>
      <c r="I173" s="18">
        <f t="shared" si="42"/>
        <v>75</v>
      </c>
      <c r="J173" s="16">
        <v>11357</v>
      </c>
      <c r="K173" s="16">
        <f t="shared" si="36"/>
        <v>11369.6</v>
      </c>
      <c r="L173" s="18">
        <f t="shared" si="37"/>
        <v>0.77071583514099784</v>
      </c>
      <c r="M173" s="18">
        <f t="shared" si="38"/>
        <v>86</v>
      </c>
      <c r="P173" s="18">
        <f t="shared" si="39"/>
        <v>0</v>
      </c>
      <c r="S173">
        <v>78</v>
      </c>
      <c r="T173">
        <v>11987.7</v>
      </c>
    </row>
    <row r="174" spans="1:20" x14ac:dyDescent="0.25">
      <c r="A174" s="1">
        <v>43473</v>
      </c>
      <c r="B174" s="16">
        <v>10854</v>
      </c>
      <c r="C174" s="16">
        <f t="shared" si="35"/>
        <v>10987.4</v>
      </c>
      <c r="D174" s="18">
        <f t="shared" si="33"/>
        <v>0.78387363734946636</v>
      </c>
      <c r="E174" s="18">
        <f t="shared" si="34"/>
        <v>85</v>
      </c>
      <c r="F174" s="16">
        <v>12912</v>
      </c>
      <c r="G174" s="16">
        <f t="shared" si="40"/>
        <v>12602.6</v>
      </c>
      <c r="H174" s="18">
        <f t="shared" si="41"/>
        <v>0.86904893253158277</v>
      </c>
      <c r="I174" s="18">
        <f t="shared" si="42"/>
        <v>76</v>
      </c>
      <c r="J174" s="16">
        <v>11362</v>
      </c>
      <c r="K174" s="16">
        <f t="shared" si="36"/>
        <v>11286.6</v>
      </c>
      <c r="L174" s="18">
        <f t="shared" si="37"/>
        <v>0.76508947939262473</v>
      </c>
      <c r="M174" s="18">
        <f t="shared" si="38"/>
        <v>87</v>
      </c>
      <c r="P174" s="18">
        <f t="shared" si="39"/>
        <v>0</v>
      </c>
      <c r="S174">
        <v>79</v>
      </c>
      <c r="T174">
        <v>11656</v>
      </c>
    </row>
    <row r="175" spans="1:20" x14ac:dyDescent="0.25">
      <c r="A175" s="1">
        <v>43474</v>
      </c>
      <c r="B175" s="16">
        <v>11204</v>
      </c>
      <c r="C175" s="16">
        <f t="shared" si="35"/>
        <v>10884.6</v>
      </c>
      <c r="D175" s="18">
        <f t="shared" si="33"/>
        <v>0.77653958107413967</v>
      </c>
      <c r="E175" s="18">
        <f t="shared" si="34"/>
        <v>86</v>
      </c>
      <c r="F175" s="16">
        <v>12501</v>
      </c>
      <c r="G175" s="16">
        <f t="shared" si="40"/>
        <v>12686.4</v>
      </c>
      <c r="H175" s="18">
        <f t="shared" si="41"/>
        <v>0.87482760522976766</v>
      </c>
      <c r="I175" s="18">
        <f t="shared" si="42"/>
        <v>77</v>
      </c>
      <c r="J175" s="16">
        <v>11320</v>
      </c>
      <c r="K175" s="16">
        <f t="shared" si="36"/>
        <v>11401.8</v>
      </c>
      <c r="L175" s="18">
        <f t="shared" si="37"/>
        <v>0.77289859002169192</v>
      </c>
      <c r="M175" s="18">
        <f t="shared" si="38"/>
        <v>88</v>
      </c>
      <c r="P175" s="18">
        <f t="shared" si="39"/>
        <v>0</v>
      </c>
      <c r="S175">
        <v>80</v>
      </c>
      <c r="T175">
        <v>12048.7</v>
      </c>
    </row>
    <row r="176" spans="1:20" x14ac:dyDescent="0.25">
      <c r="A176" s="1">
        <v>43475</v>
      </c>
      <c r="B176" s="16">
        <v>10413</v>
      </c>
      <c r="C176" s="16">
        <f t="shared" si="35"/>
        <v>10667.4</v>
      </c>
      <c r="D176" s="18">
        <f t="shared" si="33"/>
        <v>0.76104389018891616</v>
      </c>
      <c r="E176" s="18">
        <f t="shared" si="34"/>
        <v>87</v>
      </c>
      <c r="F176" s="16">
        <v>12491</v>
      </c>
      <c r="G176" s="16">
        <f t="shared" si="40"/>
        <v>12567.4</v>
      </c>
      <c r="H176" s="18">
        <f t="shared" si="41"/>
        <v>0.86662161416671257</v>
      </c>
      <c r="I176" s="18">
        <f t="shared" si="42"/>
        <v>78</v>
      </c>
      <c r="J176" s="16">
        <v>11160</v>
      </c>
      <c r="K176" s="16">
        <f t="shared" si="36"/>
        <v>11513.4</v>
      </c>
      <c r="L176" s="18">
        <f t="shared" si="37"/>
        <v>0.78046366594360084</v>
      </c>
      <c r="M176" s="18">
        <f t="shared" si="38"/>
        <v>89</v>
      </c>
      <c r="P176" s="18">
        <f t="shared" si="39"/>
        <v>0</v>
      </c>
      <c r="S176">
        <v>81</v>
      </c>
      <c r="T176">
        <v>11578</v>
      </c>
    </row>
    <row r="177" spans="1:20" x14ac:dyDescent="0.25">
      <c r="A177" s="1">
        <v>43476</v>
      </c>
      <c r="B177" s="16">
        <v>10804</v>
      </c>
      <c r="C177" s="16">
        <f t="shared" si="35"/>
        <v>10387.799999999999</v>
      </c>
      <c r="D177" s="18">
        <f t="shared" si="33"/>
        <v>0.74109639860738541</v>
      </c>
      <c r="E177" s="18">
        <f t="shared" si="34"/>
        <v>88</v>
      </c>
      <c r="F177" s="16">
        <v>12620</v>
      </c>
      <c r="G177" s="16">
        <f t="shared" si="40"/>
        <v>12430.4</v>
      </c>
      <c r="H177" s="18">
        <f t="shared" si="41"/>
        <v>0.85717438075798524</v>
      </c>
      <c r="I177" s="18">
        <f t="shared" si="42"/>
        <v>79</v>
      </c>
      <c r="J177" s="16">
        <v>11810</v>
      </c>
      <c r="K177" s="16">
        <f t="shared" si="36"/>
        <v>11547</v>
      </c>
      <c r="L177" s="18">
        <f t="shared" si="37"/>
        <v>0.78274132321041212</v>
      </c>
      <c r="M177" s="18">
        <f t="shared" si="38"/>
        <v>90</v>
      </c>
      <c r="P177" s="18">
        <f t="shared" si="39"/>
        <v>0</v>
      </c>
      <c r="S177">
        <v>82</v>
      </c>
      <c r="T177">
        <v>11872.3</v>
      </c>
    </row>
    <row r="178" spans="1:20" x14ac:dyDescent="0.25">
      <c r="A178" s="1">
        <v>43477</v>
      </c>
      <c r="B178" s="16">
        <v>10062</v>
      </c>
      <c r="C178" s="16">
        <f t="shared" si="35"/>
        <v>10105</v>
      </c>
      <c r="D178" s="18">
        <f t="shared" si="33"/>
        <v>0.72092060955424919</v>
      </c>
      <c r="E178" s="18">
        <f t="shared" si="34"/>
        <v>89</v>
      </c>
      <c r="F178" s="16">
        <v>12313</v>
      </c>
      <c r="G178" s="16">
        <f t="shared" si="40"/>
        <v>12286.8</v>
      </c>
      <c r="H178" s="18">
        <f t="shared" si="41"/>
        <v>0.84727202515584477</v>
      </c>
      <c r="I178" s="18">
        <f t="shared" si="42"/>
        <v>80</v>
      </c>
      <c r="J178" s="16">
        <v>11915</v>
      </c>
      <c r="K178" s="16">
        <f t="shared" si="36"/>
        <v>11569.2</v>
      </c>
      <c r="L178" s="18">
        <f t="shared" si="37"/>
        <v>0.78424620390455535</v>
      </c>
      <c r="M178" s="18">
        <f t="shared" si="38"/>
        <v>91</v>
      </c>
      <c r="P178" s="18">
        <f t="shared" si="39"/>
        <v>0</v>
      </c>
      <c r="S178">
        <v>83</v>
      </c>
      <c r="T178">
        <v>11794.7</v>
      </c>
    </row>
    <row r="179" spans="1:20" x14ac:dyDescent="0.25">
      <c r="A179" s="1">
        <v>43478</v>
      </c>
      <c r="B179" s="16">
        <v>9456</v>
      </c>
      <c r="C179" s="16">
        <f t="shared" si="35"/>
        <v>9972.7999999999993</v>
      </c>
      <c r="D179" s="18">
        <f t="shared" si="33"/>
        <v>0.71148907025854691</v>
      </c>
      <c r="E179" s="18">
        <f t="shared" si="34"/>
        <v>90</v>
      </c>
      <c r="F179" s="16">
        <v>12227</v>
      </c>
      <c r="G179" s="16">
        <f t="shared" si="40"/>
        <v>12092.4</v>
      </c>
      <c r="H179" s="18">
        <f t="shared" si="41"/>
        <v>0.83386660782258504</v>
      </c>
      <c r="I179" s="18">
        <f t="shared" si="42"/>
        <v>81</v>
      </c>
      <c r="J179" s="16">
        <v>11530</v>
      </c>
      <c r="K179" s="16">
        <f t="shared" si="36"/>
        <v>11532.8</v>
      </c>
      <c r="L179" s="18">
        <f t="shared" si="37"/>
        <v>0.78177874186550966</v>
      </c>
      <c r="M179" s="18">
        <f t="shared" si="38"/>
        <v>92</v>
      </c>
      <c r="P179" s="18">
        <f t="shared" si="39"/>
        <v>0</v>
      </c>
      <c r="S179">
        <v>84</v>
      </c>
      <c r="T179">
        <v>11667.3</v>
      </c>
    </row>
    <row r="180" spans="1:20" x14ac:dyDescent="0.25">
      <c r="A180" s="1">
        <v>43479</v>
      </c>
      <c r="B180" s="16">
        <v>9790</v>
      </c>
      <c r="C180" s="16">
        <f t="shared" si="35"/>
        <v>9763.7999999999993</v>
      </c>
      <c r="D180" s="18">
        <f t="shared" si="33"/>
        <v>0.69657839164431257</v>
      </c>
      <c r="E180" s="18">
        <f t="shared" si="34"/>
        <v>91</v>
      </c>
      <c r="F180" s="16">
        <v>11783</v>
      </c>
      <c r="G180" s="16">
        <f t="shared" si="40"/>
        <v>11574.6</v>
      </c>
      <c r="H180" s="18">
        <f t="shared" si="41"/>
        <v>0.79816020301208146</v>
      </c>
      <c r="I180" s="18">
        <f t="shared" si="42"/>
        <v>82</v>
      </c>
      <c r="J180" s="16">
        <v>11431</v>
      </c>
      <c r="K180" s="16">
        <f t="shared" si="36"/>
        <v>11355.2</v>
      </c>
      <c r="L180" s="18">
        <f t="shared" si="37"/>
        <v>0.7697396963123645</v>
      </c>
      <c r="M180" s="18">
        <f t="shared" si="38"/>
        <v>93</v>
      </c>
      <c r="P180" s="18">
        <f t="shared" si="39"/>
        <v>0</v>
      </c>
      <c r="S180">
        <v>85</v>
      </c>
      <c r="T180">
        <v>11508</v>
      </c>
    </row>
    <row r="181" spans="1:20" x14ac:dyDescent="0.25">
      <c r="A181" s="1">
        <v>43480</v>
      </c>
      <c r="B181" s="16">
        <v>9752</v>
      </c>
      <c r="C181" s="16">
        <f t="shared" si="35"/>
        <v>9917.4</v>
      </c>
      <c r="D181" s="18">
        <f t="shared" si="33"/>
        <v>0.70753667028137668</v>
      </c>
      <c r="E181" s="18">
        <f t="shared" si="34"/>
        <v>92</v>
      </c>
      <c r="F181" s="16">
        <v>11519</v>
      </c>
      <c r="G181" s="16">
        <f t="shared" si="40"/>
        <v>11438.6</v>
      </c>
      <c r="H181" s="18">
        <f t="shared" si="41"/>
        <v>0.78878192751144705</v>
      </c>
      <c r="I181" s="18">
        <f t="shared" si="42"/>
        <v>83</v>
      </c>
      <c r="J181" s="16">
        <v>10978</v>
      </c>
      <c r="K181" s="16">
        <f t="shared" si="36"/>
        <v>11171.6</v>
      </c>
      <c r="L181" s="18">
        <f t="shared" si="37"/>
        <v>0.75729392624728853</v>
      </c>
      <c r="M181" s="18">
        <f t="shared" si="38"/>
        <v>94</v>
      </c>
      <c r="P181" s="18">
        <f t="shared" si="39"/>
        <v>0</v>
      </c>
      <c r="S181">
        <v>86</v>
      </c>
      <c r="T181">
        <v>11597.7</v>
      </c>
    </row>
    <row r="182" spans="1:20" x14ac:dyDescent="0.25">
      <c r="A182" s="1">
        <v>43481</v>
      </c>
      <c r="B182" s="16">
        <v>9759</v>
      </c>
      <c r="C182" s="16">
        <f t="shared" si="35"/>
        <v>10143.799999999999</v>
      </c>
      <c r="D182" s="18">
        <f t="shared" si="33"/>
        <v>0.7236887163974659</v>
      </c>
      <c r="E182" s="18">
        <f t="shared" si="34"/>
        <v>93</v>
      </c>
      <c r="F182" s="16">
        <v>10031</v>
      </c>
      <c r="G182" s="16">
        <f t="shared" si="40"/>
        <v>11193</v>
      </c>
      <c r="H182" s="18">
        <f t="shared" si="41"/>
        <v>0.7718458652838307</v>
      </c>
      <c r="I182" s="18">
        <f t="shared" si="42"/>
        <v>84</v>
      </c>
      <c r="J182" s="16">
        <v>10922</v>
      </c>
      <c r="K182" s="16">
        <f t="shared" si="36"/>
        <v>11129.8</v>
      </c>
      <c r="L182" s="18">
        <f t="shared" si="37"/>
        <v>0.75446041214750537</v>
      </c>
      <c r="M182" s="18">
        <f t="shared" si="38"/>
        <v>95</v>
      </c>
      <c r="P182" s="18">
        <f t="shared" si="39"/>
        <v>0</v>
      </c>
      <c r="S182">
        <v>87</v>
      </c>
      <c r="T182">
        <v>11172</v>
      </c>
    </row>
    <row r="183" spans="1:20" x14ac:dyDescent="0.25">
      <c r="A183" s="1">
        <v>43482</v>
      </c>
      <c r="B183" s="16">
        <v>10830</v>
      </c>
      <c r="C183" s="16">
        <f t="shared" si="35"/>
        <v>10288.4</v>
      </c>
      <c r="D183" s="18">
        <f t="shared" si="33"/>
        <v>0.73400490839563948</v>
      </c>
      <c r="E183" s="18">
        <f t="shared" si="34"/>
        <v>94</v>
      </c>
      <c r="F183" s="16">
        <v>11633</v>
      </c>
      <c r="G183" s="16">
        <f t="shared" si="40"/>
        <v>11082</v>
      </c>
      <c r="H183" s="18">
        <f t="shared" si="41"/>
        <v>0.76419153748551882</v>
      </c>
      <c r="I183" s="18">
        <f t="shared" si="42"/>
        <v>85</v>
      </c>
      <c r="J183" s="16">
        <v>10997</v>
      </c>
      <c r="K183" s="16">
        <f t="shared" si="36"/>
        <v>11170</v>
      </c>
      <c r="L183" s="18">
        <f t="shared" si="37"/>
        <v>0.75718546637744033</v>
      </c>
      <c r="M183" s="18">
        <f t="shared" si="38"/>
        <v>96</v>
      </c>
      <c r="P183" s="18">
        <f t="shared" si="39"/>
        <v>0</v>
      </c>
      <c r="S183">
        <v>88</v>
      </c>
      <c r="T183">
        <v>11161</v>
      </c>
    </row>
    <row r="184" spans="1:20" x14ac:dyDescent="0.25">
      <c r="A184" s="1">
        <v>43483</v>
      </c>
      <c r="B184" s="16">
        <v>10588</v>
      </c>
      <c r="C184" s="16">
        <f t="shared" si="35"/>
        <v>10394</v>
      </c>
      <c r="D184" s="18">
        <f t="shared" si="33"/>
        <v>0.74153872495862116</v>
      </c>
      <c r="E184" s="18">
        <f t="shared" si="34"/>
        <v>95</v>
      </c>
      <c r="F184" s="16">
        <v>10999</v>
      </c>
      <c r="G184" s="16">
        <f t="shared" si="40"/>
        <v>10949.6</v>
      </c>
      <c r="H184" s="18">
        <f t="shared" si="41"/>
        <v>0.75506151045401892</v>
      </c>
      <c r="I184" s="18">
        <f t="shared" si="42"/>
        <v>86</v>
      </c>
      <c r="J184" s="16">
        <v>11321</v>
      </c>
      <c r="K184" s="16">
        <f t="shared" si="36"/>
        <v>11257.2</v>
      </c>
      <c r="L184" s="18">
        <f t="shared" si="37"/>
        <v>0.76309652928416494</v>
      </c>
      <c r="M184" s="18">
        <f t="shared" si="38"/>
        <v>97</v>
      </c>
      <c r="P184" s="18">
        <f t="shared" si="39"/>
        <v>0</v>
      </c>
      <c r="S184">
        <v>89</v>
      </c>
      <c r="T184">
        <v>10634.3</v>
      </c>
    </row>
    <row r="185" spans="1:20" x14ac:dyDescent="0.25">
      <c r="A185" s="1">
        <v>43484</v>
      </c>
      <c r="B185" s="16">
        <v>10513</v>
      </c>
      <c r="C185" s="16">
        <f t="shared" si="35"/>
        <v>10479</v>
      </c>
      <c r="D185" s="18">
        <f t="shared" si="33"/>
        <v>0.74760287654814228</v>
      </c>
      <c r="E185" s="18">
        <f t="shared" si="34"/>
        <v>96</v>
      </c>
      <c r="F185" s="16">
        <v>11228</v>
      </c>
      <c r="G185" s="16">
        <f t="shared" si="40"/>
        <v>11063.8</v>
      </c>
      <c r="H185" s="18">
        <f t="shared" si="41"/>
        <v>0.76293650355822795</v>
      </c>
      <c r="I185" s="18">
        <f t="shared" si="42"/>
        <v>87</v>
      </c>
      <c r="J185" s="16">
        <v>11632</v>
      </c>
      <c r="K185" s="16">
        <f t="shared" si="36"/>
        <v>11362.2</v>
      </c>
      <c r="L185" s="18">
        <f t="shared" si="37"/>
        <v>0.77021420824295017</v>
      </c>
      <c r="M185" s="18">
        <f t="shared" si="38"/>
        <v>98</v>
      </c>
      <c r="P185" s="18">
        <f t="shared" si="39"/>
        <v>0</v>
      </c>
      <c r="S185">
        <v>90</v>
      </c>
      <c r="T185">
        <v>11467</v>
      </c>
    </row>
    <row r="186" spans="1:20" x14ac:dyDescent="0.25">
      <c r="A186" s="1">
        <v>43485</v>
      </c>
      <c r="B186" s="16">
        <v>10280</v>
      </c>
      <c r="C186" s="16">
        <f t="shared" si="35"/>
        <v>10358.4</v>
      </c>
      <c r="D186" s="18">
        <f t="shared" si="33"/>
        <v>0.73899891558700992</v>
      </c>
      <c r="E186" s="18">
        <f t="shared" si="34"/>
        <v>97</v>
      </c>
      <c r="F186" s="16">
        <v>10857</v>
      </c>
      <c r="G186" s="16">
        <f t="shared" si="40"/>
        <v>10873.8</v>
      </c>
      <c r="H186" s="18">
        <f t="shared" si="41"/>
        <v>0.74983450102057692</v>
      </c>
      <c r="I186" s="18">
        <f t="shared" si="42"/>
        <v>88</v>
      </c>
      <c r="J186" s="16">
        <v>11414</v>
      </c>
      <c r="K186" s="16">
        <f t="shared" si="36"/>
        <v>11435</v>
      </c>
      <c r="L186" s="18">
        <f t="shared" si="37"/>
        <v>0.77514913232104121</v>
      </c>
      <c r="M186" s="18">
        <f t="shared" si="38"/>
        <v>99</v>
      </c>
      <c r="P186" s="18">
        <f t="shared" si="39"/>
        <v>0</v>
      </c>
      <c r="S186">
        <v>91</v>
      </c>
      <c r="T186">
        <v>10773</v>
      </c>
    </row>
    <row r="187" spans="1:20" x14ac:dyDescent="0.25">
      <c r="A187" s="1">
        <v>43486</v>
      </c>
      <c r="B187" s="16">
        <v>10184</v>
      </c>
      <c r="C187" s="16">
        <f t="shared" si="35"/>
        <v>10288.799999999999</v>
      </c>
      <c r="D187" s="18">
        <f t="shared" si="33"/>
        <v>0.73403344557959016</v>
      </c>
      <c r="E187" s="18">
        <f t="shared" si="34"/>
        <v>98</v>
      </c>
      <c r="F187" s="16">
        <v>10602</v>
      </c>
      <c r="G187" s="16">
        <f t="shared" si="40"/>
        <v>10733.6</v>
      </c>
      <c r="H187" s="18">
        <f t="shared" si="41"/>
        <v>0.74016660230595244</v>
      </c>
      <c r="I187" s="18">
        <f t="shared" si="42"/>
        <v>89</v>
      </c>
      <c r="J187" s="16">
        <v>11447</v>
      </c>
      <c r="K187" s="16">
        <f t="shared" si="36"/>
        <v>11475</v>
      </c>
      <c r="L187" s="18">
        <f t="shared" si="37"/>
        <v>0.77786062906724507</v>
      </c>
      <c r="M187" s="18">
        <f t="shared" si="38"/>
        <v>100</v>
      </c>
      <c r="P187" s="18">
        <f t="shared" si="39"/>
        <v>0</v>
      </c>
      <c r="S187">
        <v>92</v>
      </c>
      <c r="T187">
        <v>10803.7</v>
      </c>
    </row>
    <row r="188" spans="1:20" x14ac:dyDescent="0.25">
      <c r="A188" s="1">
        <v>43487</v>
      </c>
      <c r="B188" s="16">
        <v>10227</v>
      </c>
      <c r="C188" s="16">
        <f t="shared" si="35"/>
        <v>10321.799999999999</v>
      </c>
      <c r="D188" s="18">
        <f t="shared" si="33"/>
        <v>0.73638776325552191</v>
      </c>
      <c r="E188" s="18">
        <f t="shared" si="34"/>
        <v>99</v>
      </c>
      <c r="F188" s="16">
        <v>10683</v>
      </c>
      <c r="G188" s="16">
        <f t="shared" si="40"/>
        <v>10493.4</v>
      </c>
      <c r="H188" s="18">
        <f t="shared" si="41"/>
        <v>0.72360291278203781</v>
      </c>
      <c r="I188" s="18">
        <f t="shared" si="42"/>
        <v>90</v>
      </c>
      <c r="J188" s="16">
        <v>11361</v>
      </c>
      <c r="K188" s="16">
        <f t="shared" si="36"/>
        <v>11449.4</v>
      </c>
      <c r="L188" s="18">
        <f t="shared" si="37"/>
        <v>0.77612527114967456</v>
      </c>
      <c r="M188" s="18">
        <f t="shared" si="38"/>
        <v>101</v>
      </c>
      <c r="P188" s="18">
        <f t="shared" si="39"/>
        <v>0</v>
      </c>
      <c r="S188">
        <v>93</v>
      </c>
      <c r="T188">
        <v>10531.3</v>
      </c>
    </row>
    <row r="189" spans="1:20" x14ac:dyDescent="0.25">
      <c r="A189" s="1">
        <v>43488</v>
      </c>
      <c r="B189" s="16">
        <v>10240</v>
      </c>
      <c r="C189" s="16">
        <f t="shared" si="35"/>
        <v>10329.200000000001</v>
      </c>
      <c r="D189" s="18">
        <f t="shared" si="33"/>
        <v>0.73691570115860972</v>
      </c>
      <c r="E189" s="18">
        <f t="shared" si="34"/>
        <v>100</v>
      </c>
      <c r="F189" s="16">
        <v>10298</v>
      </c>
      <c r="G189" s="16">
        <f t="shared" si="40"/>
        <v>10339.6</v>
      </c>
      <c r="H189" s="18">
        <f t="shared" si="41"/>
        <v>0.71299718651734978</v>
      </c>
      <c r="I189" s="18">
        <f t="shared" si="42"/>
        <v>91</v>
      </c>
      <c r="J189" s="16">
        <v>11521</v>
      </c>
      <c r="K189" s="16">
        <f t="shared" si="36"/>
        <v>11442</v>
      </c>
      <c r="L189" s="18">
        <f t="shared" si="37"/>
        <v>0.77562364425162689</v>
      </c>
      <c r="M189" s="18">
        <f t="shared" si="38"/>
        <v>102</v>
      </c>
      <c r="P189" s="18">
        <f t="shared" si="39"/>
        <v>0</v>
      </c>
      <c r="S189">
        <v>94</v>
      </c>
      <c r="T189">
        <v>10784.7</v>
      </c>
    </row>
    <row r="190" spans="1:20" x14ac:dyDescent="0.25">
      <c r="A190" s="1">
        <v>43489</v>
      </c>
      <c r="B190" s="16">
        <v>10678</v>
      </c>
      <c r="C190" s="16">
        <f t="shared" si="35"/>
        <v>10212.200000000001</v>
      </c>
      <c r="D190" s="18">
        <f t="shared" si="33"/>
        <v>0.72856857485303361</v>
      </c>
      <c r="E190" s="18">
        <f t="shared" si="34"/>
        <v>101</v>
      </c>
      <c r="F190" s="16">
        <v>10027</v>
      </c>
      <c r="G190" s="16">
        <f t="shared" si="40"/>
        <v>10150</v>
      </c>
      <c r="H190" s="18">
        <f t="shared" si="41"/>
        <v>0.69992276714293589</v>
      </c>
      <c r="I190" s="18">
        <f t="shared" si="42"/>
        <v>92</v>
      </c>
      <c r="J190" s="16">
        <v>11504</v>
      </c>
      <c r="K190" s="16">
        <f t="shared" si="36"/>
        <v>11363.8</v>
      </c>
      <c r="L190" s="18">
        <f t="shared" si="37"/>
        <v>0.77032266811279826</v>
      </c>
      <c r="M190" s="18">
        <f t="shared" si="38"/>
        <v>103</v>
      </c>
      <c r="P190" s="18">
        <f t="shared" si="39"/>
        <v>0</v>
      </c>
      <c r="S190">
        <v>95</v>
      </c>
      <c r="T190">
        <v>10756</v>
      </c>
    </row>
    <row r="191" spans="1:20" x14ac:dyDescent="0.25">
      <c r="A191" s="1">
        <v>43490</v>
      </c>
      <c r="B191" s="16">
        <v>10317</v>
      </c>
      <c r="C191" s="16">
        <f t="shared" si="35"/>
        <v>10105.200000000001</v>
      </c>
      <c r="D191" s="18">
        <f t="shared" si="33"/>
        <v>0.72093487814622459</v>
      </c>
      <c r="E191" s="18">
        <f t="shared" si="34"/>
        <v>102</v>
      </c>
      <c r="F191" s="16">
        <v>10088</v>
      </c>
      <c r="G191" s="16">
        <f t="shared" si="40"/>
        <v>10015</v>
      </c>
      <c r="H191" s="18">
        <f t="shared" si="41"/>
        <v>0.69061344955039439</v>
      </c>
      <c r="I191" s="18">
        <f t="shared" si="42"/>
        <v>93</v>
      </c>
      <c r="J191" s="16">
        <v>11377</v>
      </c>
      <c r="K191" s="16">
        <f t="shared" si="36"/>
        <v>11270.8</v>
      </c>
      <c r="L191" s="18">
        <f t="shared" si="37"/>
        <v>0.76401843817787418</v>
      </c>
      <c r="M191" s="18">
        <f t="shared" si="38"/>
        <v>104</v>
      </c>
      <c r="P191" s="18">
        <f t="shared" si="39"/>
        <v>0</v>
      </c>
      <c r="S191">
        <v>96</v>
      </c>
      <c r="T191">
        <v>10710.7</v>
      </c>
    </row>
    <row r="192" spans="1:20" x14ac:dyDescent="0.25">
      <c r="A192" s="1">
        <v>43491</v>
      </c>
      <c r="B192" s="16">
        <v>9599</v>
      </c>
      <c r="C192" s="16">
        <f t="shared" si="35"/>
        <v>9987.6</v>
      </c>
      <c r="D192" s="18">
        <f t="shared" si="33"/>
        <v>0.71254494606472241</v>
      </c>
      <c r="E192" s="18">
        <f t="shared" si="34"/>
        <v>103</v>
      </c>
      <c r="F192" s="16">
        <v>9654</v>
      </c>
      <c r="G192" s="16">
        <f t="shared" si="40"/>
        <v>9896.7999999999993</v>
      </c>
      <c r="H192" s="18">
        <f t="shared" si="41"/>
        <v>0.68246262481381359</v>
      </c>
      <c r="I192" s="18">
        <f t="shared" si="42"/>
        <v>94</v>
      </c>
      <c r="J192" s="16">
        <v>11056</v>
      </c>
      <c r="K192" s="16">
        <f t="shared" si="36"/>
        <v>11013.4</v>
      </c>
      <c r="L192" s="18">
        <f t="shared" si="37"/>
        <v>0.74656995661605208</v>
      </c>
      <c r="M192" s="18">
        <f t="shared" si="38"/>
        <v>105</v>
      </c>
      <c r="P192" s="18">
        <f t="shared" si="39"/>
        <v>0</v>
      </c>
      <c r="S192">
        <v>97</v>
      </c>
      <c r="T192">
        <v>10646.3</v>
      </c>
    </row>
    <row r="193" spans="1:20" x14ac:dyDescent="0.25">
      <c r="A193" s="1">
        <v>43492</v>
      </c>
      <c r="B193" s="16">
        <v>9692</v>
      </c>
      <c r="C193" s="16">
        <f t="shared" si="35"/>
        <v>9728.2000000000007</v>
      </c>
      <c r="D193" s="18">
        <f t="shared" si="33"/>
        <v>0.69403858227270143</v>
      </c>
      <c r="E193" s="18">
        <f t="shared" si="34"/>
        <v>104</v>
      </c>
      <c r="F193" s="16">
        <v>10008</v>
      </c>
      <c r="G193" s="16">
        <f t="shared" si="40"/>
        <v>9806</v>
      </c>
      <c r="H193" s="18">
        <f t="shared" si="41"/>
        <v>0.6762012467589783</v>
      </c>
      <c r="I193" s="18">
        <f t="shared" si="42"/>
        <v>95</v>
      </c>
      <c r="J193" s="16">
        <v>10896</v>
      </c>
      <c r="K193" s="16">
        <f t="shared" si="36"/>
        <v>10778.6</v>
      </c>
      <c r="L193" s="18">
        <f t="shared" si="37"/>
        <v>0.7306534707158352</v>
      </c>
      <c r="M193" s="18">
        <f t="shared" si="38"/>
        <v>106</v>
      </c>
      <c r="P193" s="18">
        <f t="shared" si="39"/>
        <v>0</v>
      </c>
      <c r="S193">
        <v>98</v>
      </c>
      <c r="T193">
        <v>10562</v>
      </c>
    </row>
    <row r="194" spans="1:20" x14ac:dyDescent="0.25">
      <c r="A194" s="1">
        <v>43493</v>
      </c>
      <c r="B194" s="16">
        <v>9652</v>
      </c>
      <c r="C194" s="16">
        <f t="shared" si="35"/>
        <v>9642</v>
      </c>
      <c r="D194" s="18">
        <f t="shared" si="33"/>
        <v>0.68788881913132816</v>
      </c>
      <c r="E194" s="18">
        <f t="shared" si="34"/>
        <v>105</v>
      </c>
      <c r="F194" s="16">
        <v>9707</v>
      </c>
      <c r="G194" s="16">
        <f t="shared" si="40"/>
        <v>9702.7999999999993</v>
      </c>
      <c r="H194" s="18">
        <f t="shared" si="41"/>
        <v>0.66908479064379101</v>
      </c>
      <c r="I194" s="18">
        <f t="shared" si="42"/>
        <v>96</v>
      </c>
      <c r="J194" s="16">
        <v>10234</v>
      </c>
      <c r="K194" s="16">
        <f t="shared" si="36"/>
        <v>10500.6</v>
      </c>
      <c r="L194" s="18">
        <f t="shared" si="37"/>
        <v>0.71180856832971806</v>
      </c>
      <c r="M194" s="18">
        <f t="shared" si="38"/>
        <v>107</v>
      </c>
      <c r="P194" s="18">
        <f t="shared" si="39"/>
        <v>0</v>
      </c>
      <c r="S194">
        <v>99</v>
      </c>
      <c r="T194">
        <v>10442.700000000001</v>
      </c>
    </row>
    <row r="195" spans="1:20" x14ac:dyDescent="0.25">
      <c r="A195" s="1">
        <v>43494</v>
      </c>
      <c r="B195" s="16">
        <v>9381</v>
      </c>
      <c r="C195" s="16">
        <f t="shared" si="35"/>
        <v>9704.6</v>
      </c>
      <c r="D195" s="18">
        <f t="shared" ref="D195:D258" si="43">+C195/MAX(C$2:C$318)</f>
        <v>0.69235488841961079</v>
      </c>
      <c r="E195" s="18">
        <f t="shared" ref="E195:E258" si="44">+A195-$A$89</f>
        <v>106</v>
      </c>
      <c r="F195" s="16">
        <v>9573</v>
      </c>
      <c r="G195" s="16">
        <f t="shared" si="40"/>
        <v>9707.2000000000007</v>
      </c>
      <c r="H195" s="18">
        <f t="shared" si="41"/>
        <v>0.66938820543939981</v>
      </c>
      <c r="I195" s="18">
        <f t="shared" si="42"/>
        <v>97</v>
      </c>
      <c r="J195" s="16">
        <v>10330</v>
      </c>
      <c r="K195" s="16">
        <f t="shared" si="36"/>
        <v>10305.200000000001</v>
      </c>
      <c r="L195" s="18">
        <f t="shared" si="37"/>
        <v>0.69856290672451193</v>
      </c>
      <c r="M195" s="18">
        <f t="shared" si="38"/>
        <v>108</v>
      </c>
      <c r="P195" s="18">
        <f t="shared" si="39"/>
        <v>0</v>
      </c>
      <c r="S195">
        <v>100</v>
      </c>
      <c r="T195">
        <v>10536.3</v>
      </c>
    </row>
    <row r="196" spans="1:20" x14ac:dyDescent="0.25">
      <c r="A196" s="1">
        <v>43495</v>
      </c>
      <c r="B196" s="16">
        <v>9886</v>
      </c>
      <c r="C196" s="16">
        <f t="shared" si="35"/>
        <v>9884.7999999999993</v>
      </c>
      <c r="D196" s="18">
        <f t="shared" si="43"/>
        <v>0.70521088978939561</v>
      </c>
      <c r="E196" s="18">
        <f t="shared" si="44"/>
        <v>107</v>
      </c>
      <c r="F196" s="16">
        <v>9572</v>
      </c>
      <c r="G196" s="16">
        <f t="shared" si="40"/>
        <v>9567.4</v>
      </c>
      <c r="H196" s="18">
        <f t="shared" si="41"/>
        <v>0.65974788988801236</v>
      </c>
      <c r="I196" s="18">
        <f t="shared" si="42"/>
        <v>98</v>
      </c>
      <c r="J196" s="16">
        <v>9987</v>
      </c>
      <c r="K196" s="16">
        <f t="shared" si="36"/>
        <v>10194</v>
      </c>
      <c r="L196" s="18">
        <f t="shared" si="37"/>
        <v>0.69102494577006512</v>
      </c>
      <c r="M196" s="18">
        <f t="shared" si="38"/>
        <v>109</v>
      </c>
      <c r="P196" s="18">
        <f t="shared" si="39"/>
        <v>0</v>
      </c>
      <c r="S196">
        <v>101</v>
      </c>
      <c r="T196">
        <v>10635.3</v>
      </c>
    </row>
    <row r="197" spans="1:20" x14ac:dyDescent="0.25">
      <c r="A197" s="1">
        <v>43496</v>
      </c>
      <c r="B197" s="16">
        <v>9912</v>
      </c>
      <c r="C197" s="16">
        <f t="shared" ref="C197:C260" si="45">AVERAGE(B195:B199)</f>
        <v>9937.7999999999993</v>
      </c>
      <c r="D197" s="18">
        <f t="shared" si="43"/>
        <v>0.70899206666286174</v>
      </c>
      <c r="E197" s="18">
        <f t="shared" si="44"/>
        <v>108</v>
      </c>
      <c r="F197" s="16">
        <v>9676</v>
      </c>
      <c r="G197" s="16">
        <f t="shared" si="40"/>
        <v>9488.7999999999993</v>
      </c>
      <c r="H197" s="18">
        <f t="shared" si="41"/>
        <v>0.65432779831191035</v>
      </c>
      <c r="I197" s="18">
        <f t="shared" si="42"/>
        <v>99</v>
      </c>
      <c r="J197" s="16">
        <v>10079</v>
      </c>
      <c r="K197" s="16">
        <f t="shared" si="36"/>
        <v>10192.6</v>
      </c>
      <c r="L197" s="18">
        <f t="shared" si="37"/>
        <v>0.69093004338394792</v>
      </c>
      <c r="M197" s="18">
        <f t="shared" si="38"/>
        <v>110</v>
      </c>
      <c r="P197" s="18">
        <f t="shared" si="39"/>
        <v>0</v>
      </c>
      <c r="S197">
        <v>102</v>
      </c>
      <c r="T197">
        <v>10464.700000000001</v>
      </c>
    </row>
    <row r="198" spans="1:20" x14ac:dyDescent="0.25">
      <c r="A198" s="1">
        <v>43497</v>
      </c>
      <c r="B198" s="16">
        <v>10593</v>
      </c>
      <c r="C198" s="16">
        <f t="shared" si="45"/>
        <v>9960.4</v>
      </c>
      <c r="D198" s="18">
        <f t="shared" si="43"/>
        <v>0.71060441755607562</v>
      </c>
      <c r="E198" s="18">
        <f t="shared" si="44"/>
        <v>109</v>
      </c>
      <c r="F198" s="16">
        <v>9309</v>
      </c>
      <c r="G198" s="16">
        <f t="shared" si="40"/>
        <v>9451.7999999999993</v>
      </c>
      <c r="H198" s="18">
        <f t="shared" si="41"/>
        <v>0.65177635571247305</v>
      </c>
      <c r="I198" s="18">
        <f t="shared" si="42"/>
        <v>100</v>
      </c>
      <c r="J198" s="16">
        <v>10340</v>
      </c>
      <c r="K198" s="16">
        <f t="shared" ref="K198:K261" si="46">AVERAGE(J196:J200)</f>
        <v>10191.200000000001</v>
      </c>
      <c r="L198" s="18">
        <f t="shared" ref="L198:L261" si="47">+K198/MAX(K$2:K$318)</f>
        <v>0.69083514099783083</v>
      </c>
      <c r="M198" s="18">
        <f t="shared" si="38"/>
        <v>111</v>
      </c>
      <c r="P198" s="18">
        <f t="shared" si="39"/>
        <v>0</v>
      </c>
      <c r="S198">
        <v>103</v>
      </c>
      <c r="T198">
        <v>10182.700000000001</v>
      </c>
    </row>
    <row r="199" spans="1:20" x14ac:dyDescent="0.25">
      <c r="A199" s="1">
        <v>43498</v>
      </c>
      <c r="B199" s="16">
        <v>9917</v>
      </c>
      <c r="C199" s="16">
        <f t="shared" si="45"/>
        <v>9930.7999999999993</v>
      </c>
      <c r="D199" s="18">
        <f t="shared" si="43"/>
        <v>0.70849266594372462</v>
      </c>
      <c r="E199" s="18">
        <f t="shared" si="44"/>
        <v>110</v>
      </c>
      <c r="F199" s="16">
        <v>9314</v>
      </c>
      <c r="G199" s="16">
        <f t="shared" si="40"/>
        <v>9390.4</v>
      </c>
      <c r="H199" s="18">
        <f t="shared" si="41"/>
        <v>0.647542340155569</v>
      </c>
      <c r="I199" s="18">
        <f t="shared" si="42"/>
        <v>101</v>
      </c>
      <c r="J199" s="16">
        <v>10227</v>
      </c>
      <c r="K199" s="16">
        <f t="shared" si="46"/>
        <v>10211</v>
      </c>
      <c r="L199" s="18">
        <f t="shared" si="47"/>
        <v>0.69217733188720176</v>
      </c>
      <c r="M199" s="18">
        <f t="shared" ref="M199:M262" si="48">+A199-$A$87</f>
        <v>112</v>
      </c>
      <c r="P199" s="18">
        <f t="shared" ref="P199:P262" si="49">+N199/MAX(N$2:N$318)</f>
        <v>0</v>
      </c>
      <c r="S199">
        <v>104</v>
      </c>
      <c r="T199">
        <v>10141.299999999999</v>
      </c>
    </row>
    <row r="200" spans="1:20" x14ac:dyDescent="0.25">
      <c r="A200" s="1">
        <v>43499</v>
      </c>
      <c r="B200" s="16">
        <v>9494</v>
      </c>
      <c r="C200" s="16">
        <f t="shared" si="45"/>
        <v>9859</v>
      </c>
      <c r="D200" s="18">
        <f t="shared" si="43"/>
        <v>0.70337024142457627</v>
      </c>
      <c r="E200" s="18">
        <f t="shared" si="44"/>
        <v>111</v>
      </c>
      <c r="F200" s="16">
        <v>9388</v>
      </c>
      <c r="G200" s="16">
        <f t="shared" si="40"/>
        <v>9373.7999999999993</v>
      </c>
      <c r="H200" s="18">
        <f t="shared" si="41"/>
        <v>0.64639763888122681</v>
      </c>
      <c r="I200" s="18">
        <f t="shared" si="42"/>
        <v>102</v>
      </c>
      <c r="J200" s="16">
        <v>10323</v>
      </c>
      <c r="K200" s="16">
        <f t="shared" si="46"/>
        <v>10097.6</v>
      </c>
      <c r="L200" s="18">
        <f t="shared" si="47"/>
        <v>0.68449023861171365</v>
      </c>
      <c r="M200" s="18">
        <f t="shared" si="48"/>
        <v>113</v>
      </c>
      <c r="P200" s="18">
        <f t="shared" si="49"/>
        <v>0</v>
      </c>
      <c r="S200">
        <v>105</v>
      </c>
      <c r="T200">
        <v>9952.2999999999993</v>
      </c>
    </row>
    <row r="201" spans="1:20" x14ac:dyDescent="0.25">
      <c r="A201" s="1">
        <v>43500</v>
      </c>
      <c r="B201" s="16">
        <v>9738</v>
      </c>
      <c r="C201" s="16">
        <f t="shared" si="45"/>
        <v>9639</v>
      </c>
      <c r="D201" s="18">
        <f t="shared" si="43"/>
        <v>0.68767479025169798</v>
      </c>
      <c r="E201" s="18">
        <f t="shared" si="44"/>
        <v>112</v>
      </c>
      <c r="F201" s="16">
        <v>9265</v>
      </c>
      <c r="G201" s="16">
        <f t="shared" ref="G201:G264" si="50">AVERAGE(F199:F203)</f>
        <v>9324.4</v>
      </c>
      <c r="H201" s="18">
        <f t="shared" ref="H201:H264" si="51">+G201/MAX(G$2:G$318)</f>
        <v>0.64299111822143762</v>
      </c>
      <c r="I201" s="18">
        <f t="shared" si="42"/>
        <v>103</v>
      </c>
      <c r="J201" s="16">
        <v>10086</v>
      </c>
      <c r="K201" s="16">
        <f t="shared" si="46"/>
        <v>9979</v>
      </c>
      <c r="L201" s="18">
        <f t="shared" si="47"/>
        <v>0.67645065075921906</v>
      </c>
      <c r="M201" s="18">
        <f t="shared" si="48"/>
        <v>114</v>
      </c>
      <c r="P201" s="18">
        <f t="shared" si="49"/>
        <v>0</v>
      </c>
      <c r="S201">
        <v>106</v>
      </c>
      <c r="T201">
        <v>9643</v>
      </c>
    </row>
    <row r="202" spans="1:20" x14ac:dyDescent="0.25">
      <c r="A202" s="1">
        <v>43501</v>
      </c>
      <c r="B202" s="16">
        <v>9553</v>
      </c>
      <c r="C202" s="16">
        <f t="shared" si="45"/>
        <v>9562.7999999999993</v>
      </c>
      <c r="D202" s="18">
        <f t="shared" si="43"/>
        <v>0.68223845670909189</v>
      </c>
      <c r="E202" s="18">
        <f t="shared" si="44"/>
        <v>113</v>
      </c>
      <c r="F202" s="16">
        <v>9593</v>
      </c>
      <c r="G202" s="16">
        <f t="shared" si="50"/>
        <v>9260.7999999999993</v>
      </c>
      <c r="H202" s="18">
        <f t="shared" si="51"/>
        <v>0.6386053952667291</v>
      </c>
      <c r="I202" s="18">
        <f t="shared" ref="I202:I265" si="52">+A202-$A$98</f>
        <v>104</v>
      </c>
      <c r="J202" s="16">
        <v>9512</v>
      </c>
      <c r="K202" s="16">
        <f t="shared" si="46"/>
        <v>9935.4</v>
      </c>
      <c r="L202" s="18">
        <f t="shared" si="47"/>
        <v>0.67349511930585682</v>
      </c>
      <c r="M202" s="18">
        <f t="shared" si="48"/>
        <v>115</v>
      </c>
      <c r="P202" s="18">
        <f t="shared" si="49"/>
        <v>0</v>
      </c>
      <c r="S202">
        <v>107</v>
      </c>
      <c r="T202">
        <v>9868</v>
      </c>
    </row>
    <row r="203" spans="1:20" x14ac:dyDescent="0.25">
      <c r="A203" s="1">
        <v>43502</v>
      </c>
      <c r="B203" s="16">
        <v>9493</v>
      </c>
      <c r="C203" s="16">
        <f t="shared" si="45"/>
        <v>9556.7999999999993</v>
      </c>
      <c r="D203" s="18">
        <f t="shared" si="43"/>
        <v>0.68181039894983164</v>
      </c>
      <c r="E203" s="18">
        <f t="shared" si="44"/>
        <v>114</v>
      </c>
      <c r="F203" s="16">
        <v>9062</v>
      </c>
      <c r="G203" s="16">
        <f t="shared" si="50"/>
        <v>9138.4</v>
      </c>
      <c r="H203" s="18">
        <f t="shared" si="51"/>
        <v>0.63016494731615813</v>
      </c>
      <c r="I203" s="18">
        <f t="shared" si="52"/>
        <v>105</v>
      </c>
      <c r="J203" s="16">
        <v>9747</v>
      </c>
      <c r="K203" s="16">
        <f t="shared" si="46"/>
        <v>9843.7999999999993</v>
      </c>
      <c r="L203" s="18">
        <f t="shared" si="47"/>
        <v>0.66728579175704983</v>
      </c>
      <c r="M203" s="18">
        <f t="shared" si="48"/>
        <v>116</v>
      </c>
      <c r="P203" s="18">
        <f t="shared" si="49"/>
        <v>0</v>
      </c>
      <c r="S203">
        <v>108</v>
      </c>
      <c r="T203">
        <v>9721.2999999999993</v>
      </c>
    </row>
    <row r="204" spans="1:20" x14ac:dyDescent="0.25">
      <c r="A204" s="1">
        <v>43503</v>
      </c>
      <c r="B204" s="16">
        <v>9536</v>
      </c>
      <c r="C204" s="16">
        <f t="shared" si="45"/>
        <v>9432.4</v>
      </c>
      <c r="D204" s="18">
        <f t="shared" si="43"/>
        <v>0.67293533474116773</v>
      </c>
      <c r="E204" s="18">
        <f t="shared" si="44"/>
        <v>115</v>
      </c>
      <c r="F204" s="16">
        <v>8996</v>
      </c>
      <c r="G204" s="16">
        <f t="shared" si="50"/>
        <v>9091.6</v>
      </c>
      <c r="H204" s="18">
        <f t="shared" si="51"/>
        <v>0.62693771721741054</v>
      </c>
      <c r="I204" s="18">
        <f t="shared" si="52"/>
        <v>106</v>
      </c>
      <c r="J204" s="16">
        <v>10009</v>
      </c>
      <c r="K204" s="16">
        <f t="shared" si="46"/>
        <v>9796</v>
      </c>
      <c r="L204" s="18">
        <f t="shared" si="47"/>
        <v>0.6640455531453362</v>
      </c>
      <c r="M204" s="18">
        <f t="shared" si="48"/>
        <v>117</v>
      </c>
      <c r="P204" s="18">
        <f t="shared" si="49"/>
        <v>0</v>
      </c>
      <c r="S204">
        <v>109</v>
      </c>
      <c r="T204">
        <v>10088.299999999999</v>
      </c>
    </row>
    <row r="205" spans="1:20" x14ac:dyDescent="0.25">
      <c r="A205" s="1">
        <v>43504</v>
      </c>
      <c r="B205" s="16">
        <v>9464</v>
      </c>
      <c r="C205" s="16">
        <f t="shared" si="45"/>
        <v>9435.2000000000007</v>
      </c>
      <c r="D205" s="18">
        <f t="shared" si="43"/>
        <v>0.67313509502882263</v>
      </c>
      <c r="E205" s="18">
        <f t="shared" si="44"/>
        <v>116</v>
      </c>
      <c r="F205" s="16">
        <v>8776</v>
      </c>
      <c r="G205" s="16">
        <f t="shared" si="50"/>
        <v>8833.2000000000007</v>
      </c>
      <c r="H205" s="18">
        <f t="shared" si="51"/>
        <v>0.60911899376620515</v>
      </c>
      <c r="I205" s="18">
        <f t="shared" si="52"/>
        <v>107</v>
      </c>
      <c r="J205" s="16">
        <v>9865</v>
      </c>
      <c r="K205" s="16">
        <f t="shared" si="46"/>
        <v>9902.4</v>
      </c>
      <c r="L205" s="18">
        <f t="shared" si="47"/>
        <v>0.67125813449023863</v>
      </c>
      <c r="M205" s="18">
        <f t="shared" si="48"/>
        <v>118</v>
      </c>
      <c r="P205" s="18">
        <f t="shared" si="49"/>
        <v>0</v>
      </c>
      <c r="S205">
        <v>110</v>
      </c>
      <c r="T205">
        <v>9773</v>
      </c>
    </row>
    <row r="206" spans="1:20" x14ac:dyDescent="0.25">
      <c r="A206" s="1">
        <v>43505</v>
      </c>
      <c r="B206" s="16">
        <v>9116</v>
      </c>
      <c r="C206" s="16">
        <f t="shared" si="45"/>
        <v>9392</v>
      </c>
      <c r="D206" s="18">
        <f t="shared" si="43"/>
        <v>0.67005307916214829</v>
      </c>
      <c r="E206" s="18">
        <f t="shared" si="44"/>
        <v>117</v>
      </c>
      <c r="F206" s="16">
        <v>9031</v>
      </c>
      <c r="G206" s="16">
        <f t="shared" si="50"/>
        <v>8632.4</v>
      </c>
      <c r="H206" s="18">
        <f t="shared" si="51"/>
        <v>0.59527224582115068</v>
      </c>
      <c r="I206" s="18">
        <f t="shared" si="52"/>
        <v>108</v>
      </c>
      <c r="J206" s="16">
        <v>9847</v>
      </c>
      <c r="K206" s="16">
        <f t="shared" si="46"/>
        <v>9928.4</v>
      </c>
      <c r="L206" s="18">
        <f t="shared" si="47"/>
        <v>0.67302060737527114</v>
      </c>
      <c r="M206" s="18">
        <f t="shared" si="48"/>
        <v>119</v>
      </c>
      <c r="P206" s="18">
        <f t="shared" si="49"/>
        <v>0</v>
      </c>
      <c r="S206">
        <v>111</v>
      </c>
      <c r="T206">
        <v>9572.2999999999993</v>
      </c>
    </row>
    <row r="207" spans="1:20" x14ac:dyDescent="0.25">
      <c r="A207" s="1">
        <v>43506</v>
      </c>
      <c r="B207" s="16">
        <v>9567</v>
      </c>
      <c r="C207" s="16">
        <f t="shared" si="45"/>
        <v>9397.6</v>
      </c>
      <c r="D207" s="18">
        <f t="shared" si="43"/>
        <v>0.67045259973745797</v>
      </c>
      <c r="E207" s="18">
        <f t="shared" si="44"/>
        <v>118</v>
      </c>
      <c r="F207" s="16">
        <v>8301</v>
      </c>
      <c r="G207" s="16">
        <f t="shared" si="50"/>
        <v>8490.6</v>
      </c>
      <c r="H207" s="18">
        <f t="shared" si="51"/>
        <v>0.58549401445357752</v>
      </c>
      <c r="I207" s="18">
        <f t="shared" si="52"/>
        <v>109</v>
      </c>
      <c r="J207" s="16">
        <v>10044</v>
      </c>
      <c r="K207" s="16">
        <f t="shared" si="46"/>
        <v>9911</v>
      </c>
      <c r="L207" s="18">
        <f t="shared" si="47"/>
        <v>0.6718411062906724</v>
      </c>
      <c r="M207" s="18">
        <f t="shared" si="48"/>
        <v>120</v>
      </c>
      <c r="P207" s="18">
        <f t="shared" si="49"/>
        <v>0</v>
      </c>
      <c r="S207">
        <v>112</v>
      </c>
      <c r="T207">
        <v>9612.2999999999993</v>
      </c>
    </row>
    <row r="208" spans="1:20" x14ac:dyDescent="0.25">
      <c r="A208" s="1">
        <v>43507</v>
      </c>
      <c r="B208" s="16">
        <v>9277</v>
      </c>
      <c r="C208" s="16">
        <f t="shared" si="45"/>
        <v>9378.2000000000007</v>
      </c>
      <c r="D208" s="18">
        <f t="shared" si="43"/>
        <v>0.66906854631584967</v>
      </c>
      <c r="E208" s="18">
        <f t="shared" si="44"/>
        <v>119</v>
      </c>
      <c r="F208" s="16">
        <v>8058</v>
      </c>
      <c r="G208" s="16">
        <f t="shared" si="50"/>
        <v>8433.2000000000007</v>
      </c>
      <c r="H208" s="18">
        <f t="shared" si="51"/>
        <v>0.58153583052904512</v>
      </c>
      <c r="I208" s="18">
        <f t="shared" si="52"/>
        <v>110</v>
      </c>
      <c r="J208" s="16">
        <v>9877</v>
      </c>
      <c r="K208" s="16">
        <f t="shared" si="46"/>
        <v>9874</v>
      </c>
      <c r="L208" s="18">
        <f t="shared" si="47"/>
        <v>0.66933297180043383</v>
      </c>
      <c r="M208" s="18">
        <f t="shared" si="48"/>
        <v>121</v>
      </c>
      <c r="P208" s="18">
        <f t="shared" si="49"/>
        <v>0</v>
      </c>
      <c r="S208">
        <v>113</v>
      </c>
      <c r="T208">
        <v>9556.7000000000007</v>
      </c>
    </row>
    <row r="209" spans="1:20" x14ac:dyDescent="0.25">
      <c r="A209" s="1">
        <v>43508</v>
      </c>
      <c r="B209" s="16">
        <v>9564</v>
      </c>
      <c r="C209" s="16">
        <f t="shared" si="45"/>
        <v>9364.7999999999993</v>
      </c>
      <c r="D209" s="18">
        <f t="shared" si="43"/>
        <v>0.6681125506535015</v>
      </c>
      <c r="E209" s="18">
        <f t="shared" si="44"/>
        <v>120</v>
      </c>
      <c r="F209" s="16">
        <v>8287</v>
      </c>
      <c r="G209" s="16">
        <f t="shared" si="50"/>
        <v>8331.7999999999993</v>
      </c>
      <c r="H209" s="18">
        <f t="shared" si="51"/>
        <v>0.57454349864842491</v>
      </c>
      <c r="I209" s="18">
        <f t="shared" si="52"/>
        <v>111</v>
      </c>
      <c r="J209" s="16">
        <v>9922</v>
      </c>
      <c r="K209" s="16">
        <f t="shared" si="46"/>
        <v>9823.6</v>
      </c>
      <c r="L209" s="18">
        <f t="shared" si="47"/>
        <v>0.6659164859002169</v>
      </c>
      <c r="M209" s="18">
        <f t="shared" si="48"/>
        <v>122</v>
      </c>
      <c r="P209" s="18">
        <f t="shared" si="49"/>
        <v>0</v>
      </c>
      <c r="S209">
        <v>114</v>
      </c>
      <c r="T209">
        <v>9102</v>
      </c>
    </row>
    <row r="210" spans="1:20" x14ac:dyDescent="0.25">
      <c r="A210" s="1">
        <v>43509</v>
      </c>
      <c r="B210" s="16">
        <v>9367</v>
      </c>
      <c r="C210" s="16">
        <f t="shared" si="45"/>
        <v>9322</v>
      </c>
      <c r="D210" s="18">
        <f t="shared" si="43"/>
        <v>0.66505907197077796</v>
      </c>
      <c r="E210" s="18">
        <f t="shared" si="44"/>
        <v>121</v>
      </c>
      <c r="F210" s="16">
        <v>8489</v>
      </c>
      <c r="G210" s="16">
        <f t="shared" si="50"/>
        <v>8472.2000000000007</v>
      </c>
      <c r="H210" s="18">
        <f t="shared" si="51"/>
        <v>0.58422518894466824</v>
      </c>
      <c r="I210" s="18">
        <f t="shared" si="52"/>
        <v>112</v>
      </c>
      <c r="J210" s="16">
        <v>9680</v>
      </c>
      <c r="K210" s="16">
        <f t="shared" si="46"/>
        <v>9808</v>
      </c>
      <c r="L210" s="18">
        <f t="shared" si="47"/>
        <v>0.66485900216919736</v>
      </c>
      <c r="M210" s="18">
        <f t="shared" si="48"/>
        <v>123</v>
      </c>
      <c r="P210" s="18">
        <f t="shared" si="49"/>
        <v>0</v>
      </c>
      <c r="S210">
        <v>115</v>
      </c>
      <c r="T210">
        <v>9113.7000000000007</v>
      </c>
    </row>
    <row r="211" spans="1:20" x14ac:dyDescent="0.25">
      <c r="A211" s="1">
        <v>43510</v>
      </c>
      <c r="B211" s="16">
        <v>9049</v>
      </c>
      <c r="C211" s="16">
        <f t="shared" si="45"/>
        <v>9335.4</v>
      </c>
      <c r="D211" s="18">
        <f t="shared" si="43"/>
        <v>0.66601506763312601</v>
      </c>
      <c r="E211" s="18">
        <f t="shared" si="44"/>
        <v>122</v>
      </c>
      <c r="F211" s="16">
        <v>8524</v>
      </c>
      <c r="G211" s="16">
        <f t="shared" si="50"/>
        <v>8592</v>
      </c>
      <c r="H211" s="18">
        <f t="shared" si="51"/>
        <v>0.59248634633419761</v>
      </c>
      <c r="I211" s="18">
        <f t="shared" si="52"/>
        <v>113</v>
      </c>
      <c r="J211" s="16">
        <v>9595</v>
      </c>
      <c r="K211" s="16">
        <f t="shared" si="46"/>
        <v>9765.2000000000007</v>
      </c>
      <c r="L211" s="18">
        <f t="shared" si="47"/>
        <v>0.66195770065075932</v>
      </c>
      <c r="M211" s="18">
        <f t="shared" si="48"/>
        <v>124</v>
      </c>
      <c r="P211" s="18">
        <f t="shared" si="49"/>
        <v>0</v>
      </c>
      <c r="S211">
        <v>116</v>
      </c>
      <c r="T211">
        <v>9253.2999999999993</v>
      </c>
    </row>
    <row r="212" spans="1:20" x14ac:dyDescent="0.25">
      <c r="A212" s="1">
        <v>43511</v>
      </c>
      <c r="B212" s="16">
        <v>9353</v>
      </c>
      <c r="C212" s="16">
        <f t="shared" si="45"/>
        <v>9260.7999999999993</v>
      </c>
      <c r="D212" s="18">
        <f t="shared" si="43"/>
        <v>0.66069288282632266</v>
      </c>
      <c r="E212" s="18">
        <f t="shared" si="44"/>
        <v>123</v>
      </c>
      <c r="F212" s="16">
        <v>9003</v>
      </c>
      <c r="G212" s="16">
        <f t="shared" si="50"/>
        <v>8630.6</v>
      </c>
      <c r="H212" s="18">
        <f t="shared" si="51"/>
        <v>0.59514812158658359</v>
      </c>
      <c r="I212" s="18">
        <f t="shared" si="52"/>
        <v>114</v>
      </c>
      <c r="J212" s="16">
        <v>9966</v>
      </c>
      <c r="K212" s="16">
        <f t="shared" si="46"/>
        <v>9599.7999999999993</v>
      </c>
      <c r="L212" s="18">
        <f t="shared" si="47"/>
        <v>0.65074566160520597</v>
      </c>
      <c r="M212" s="18">
        <f t="shared" si="48"/>
        <v>125</v>
      </c>
      <c r="P212" s="18">
        <f t="shared" si="49"/>
        <v>0</v>
      </c>
      <c r="S212">
        <v>117</v>
      </c>
      <c r="T212">
        <v>9156.7000000000007</v>
      </c>
    </row>
    <row r="213" spans="1:20" x14ac:dyDescent="0.25">
      <c r="A213" s="1">
        <v>43512</v>
      </c>
      <c r="B213" s="16">
        <v>9344</v>
      </c>
      <c r="C213" s="16">
        <f t="shared" si="45"/>
        <v>9163.7999999999993</v>
      </c>
      <c r="D213" s="18">
        <f t="shared" si="43"/>
        <v>0.65377261571828094</v>
      </c>
      <c r="E213" s="18">
        <f t="shared" si="44"/>
        <v>124</v>
      </c>
      <c r="F213" s="16">
        <v>8657</v>
      </c>
      <c r="G213" s="16">
        <f t="shared" si="50"/>
        <v>8579</v>
      </c>
      <c r="H213" s="18">
        <f t="shared" si="51"/>
        <v>0.59158989352898994</v>
      </c>
      <c r="I213" s="18">
        <f t="shared" si="52"/>
        <v>115</v>
      </c>
      <c r="J213" s="16">
        <v>9663</v>
      </c>
      <c r="K213" s="16">
        <f t="shared" si="46"/>
        <v>9469.7999999999993</v>
      </c>
      <c r="L213" s="18">
        <f t="shared" si="47"/>
        <v>0.64193329718004333</v>
      </c>
      <c r="M213" s="18">
        <f t="shared" si="48"/>
        <v>126</v>
      </c>
      <c r="P213" s="18">
        <f t="shared" si="49"/>
        <v>0</v>
      </c>
      <c r="S213">
        <v>118</v>
      </c>
      <c r="T213">
        <v>9312.7000000000007</v>
      </c>
    </row>
    <row r="214" spans="1:20" x14ac:dyDescent="0.25">
      <c r="A214" s="1">
        <v>43513</v>
      </c>
      <c r="B214" s="16">
        <v>9191</v>
      </c>
      <c r="C214" s="16">
        <f t="shared" si="45"/>
        <v>9088.4</v>
      </c>
      <c r="D214" s="18">
        <f t="shared" si="43"/>
        <v>0.64839335654357633</v>
      </c>
      <c r="E214" s="18">
        <f t="shared" si="44"/>
        <v>125</v>
      </c>
      <c r="F214" s="16">
        <v>8480</v>
      </c>
      <c r="G214" s="16">
        <f t="shared" si="50"/>
        <v>8494.6</v>
      </c>
      <c r="H214" s="18">
        <f t="shared" si="51"/>
        <v>0.58576984608594918</v>
      </c>
      <c r="I214" s="18">
        <f t="shared" si="52"/>
        <v>116</v>
      </c>
      <c r="J214" s="16">
        <v>9095</v>
      </c>
      <c r="K214" s="16">
        <f t="shared" si="46"/>
        <v>9433</v>
      </c>
      <c r="L214" s="18">
        <f t="shared" si="47"/>
        <v>0.63943872017353576</v>
      </c>
      <c r="M214" s="18">
        <f t="shared" si="48"/>
        <v>127</v>
      </c>
      <c r="P214" s="18">
        <f t="shared" si="49"/>
        <v>0</v>
      </c>
      <c r="S214">
        <v>119</v>
      </c>
      <c r="T214">
        <v>9441.2999999999993</v>
      </c>
    </row>
    <row r="215" spans="1:20" x14ac:dyDescent="0.25">
      <c r="A215" s="1">
        <v>43514</v>
      </c>
      <c r="B215" s="16">
        <v>8882</v>
      </c>
      <c r="C215" s="16">
        <f t="shared" si="45"/>
        <v>8970.6</v>
      </c>
      <c r="D215" s="18">
        <f t="shared" si="43"/>
        <v>0.63998915587009875</v>
      </c>
      <c r="E215" s="18">
        <f t="shared" si="44"/>
        <v>126</v>
      </c>
      <c r="F215" s="16">
        <v>8231</v>
      </c>
      <c r="G215" s="16">
        <f t="shared" si="50"/>
        <v>8292</v>
      </c>
      <c r="H215" s="18">
        <f t="shared" si="51"/>
        <v>0.57179897390632761</v>
      </c>
      <c r="I215" s="18">
        <f t="shared" si="52"/>
        <v>117</v>
      </c>
      <c r="J215" s="16">
        <v>9030</v>
      </c>
      <c r="K215" s="16">
        <f t="shared" si="46"/>
        <v>9372.7999999999993</v>
      </c>
      <c r="L215" s="18">
        <f t="shared" si="47"/>
        <v>0.63535791757049886</v>
      </c>
      <c r="M215" s="18">
        <f t="shared" si="48"/>
        <v>128</v>
      </c>
      <c r="P215" s="18">
        <f t="shared" si="49"/>
        <v>0</v>
      </c>
      <c r="S215">
        <v>120</v>
      </c>
      <c r="T215">
        <v>9366</v>
      </c>
    </row>
    <row r="216" spans="1:20" x14ac:dyDescent="0.25">
      <c r="A216" s="1">
        <v>43515</v>
      </c>
      <c r="B216" s="16">
        <v>8672</v>
      </c>
      <c r="C216" s="16">
        <f t="shared" si="45"/>
        <v>8931.4</v>
      </c>
      <c r="D216" s="18">
        <f t="shared" si="43"/>
        <v>0.63719251184293135</v>
      </c>
      <c r="E216" s="18">
        <f t="shared" si="44"/>
        <v>127</v>
      </c>
      <c r="F216" s="16">
        <v>8102</v>
      </c>
      <c r="G216" s="16">
        <f t="shared" si="50"/>
        <v>8126.8</v>
      </c>
      <c r="H216" s="18">
        <f t="shared" si="51"/>
        <v>0.56040712748938049</v>
      </c>
      <c r="I216" s="18">
        <f t="shared" si="52"/>
        <v>118</v>
      </c>
      <c r="J216" s="16">
        <v>9411</v>
      </c>
      <c r="K216" s="16">
        <f t="shared" si="46"/>
        <v>9411</v>
      </c>
      <c r="L216" s="18">
        <f t="shared" si="47"/>
        <v>0.63794739696312364</v>
      </c>
      <c r="M216" s="18">
        <f t="shared" si="48"/>
        <v>129</v>
      </c>
      <c r="P216" s="18">
        <f t="shared" si="49"/>
        <v>0</v>
      </c>
      <c r="S216">
        <v>121</v>
      </c>
      <c r="T216">
        <v>9256.2999999999993</v>
      </c>
    </row>
    <row r="217" spans="1:20" x14ac:dyDescent="0.25">
      <c r="A217" s="1">
        <v>43516</v>
      </c>
      <c r="B217" s="16">
        <v>8764</v>
      </c>
      <c r="C217" s="16">
        <f t="shared" si="45"/>
        <v>8806.7999999999993</v>
      </c>
      <c r="D217" s="18">
        <f t="shared" si="43"/>
        <v>0.62830317904229205</v>
      </c>
      <c r="E217" s="18">
        <f t="shared" si="44"/>
        <v>128</v>
      </c>
      <c r="F217" s="16">
        <v>7990</v>
      </c>
      <c r="G217" s="16">
        <f t="shared" si="50"/>
        <v>8026.2</v>
      </c>
      <c r="H217" s="18">
        <f t="shared" si="51"/>
        <v>0.55346996193523468</v>
      </c>
      <c r="I217" s="18">
        <f t="shared" si="52"/>
        <v>119</v>
      </c>
      <c r="J217" s="16">
        <v>9665</v>
      </c>
      <c r="K217" s="16">
        <f t="shared" si="46"/>
        <v>9550.7999999999993</v>
      </c>
      <c r="L217" s="18">
        <f t="shared" si="47"/>
        <v>0.64742407809110625</v>
      </c>
      <c r="M217" s="18">
        <f t="shared" si="48"/>
        <v>130</v>
      </c>
      <c r="P217" s="18">
        <f t="shared" si="49"/>
        <v>0</v>
      </c>
      <c r="S217">
        <v>122</v>
      </c>
      <c r="T217">
        <v>8986.7000000000007</v>
      </c>
    </row>
    <row r="218" spans="1:20" x14ac:dyDescent="0.25">
      <c r="A218" s="1">
        <v>43517</v>
      </c>
      <c r="B218" s="16">
        <v>9148</v>
      </c>
      <c r="C218" s="16">
        <f t="shared" si="45"/>
        <v>8812.7999999999993</v>
      </c>
      <c r="D218" s="18">
        <f t="shared" si="43"/>
        <v>0.62873123680155241</v>
      </c>
      <c r="E218" s="18">
        <f t="shared" si="44"/>
        <v>129</v>
      </c>
      <c r="F218" s="16">
        <v>7831</v>
      </c>
      <c r="G218" s="16">
        <f t="shared" si="50"/>
        <v>7934.4</v>
      </c>
      <c r="H218" s="18">
        <f t="shared" si="51"/>
        <v>0.54713962597230648</v>
      </c>
      <c r="I218" s="18">
        <f t="shared" si="52"/>
        <v>120</v>
      </c>
      <c r="J218" s="16">
        <v>9854</v>
      </c>
      <c r="K218" s="16">
        <f t="shared" si="46"/>
        <v>9677.4</v>
      </c>
      <c r="L218" s="18">
        <f t="shared" si="47"/>
        <v>0.65600596529284161</v>
      </c>
      <c r="M218" s="18">
        <f t="shared" si="48"/>
        <v>131</v>
      </c>
      <c r="P218" s="18">
        <f t="shared" si="49"/>
        <v>0</v>
      </c>
      <c r="S218">
        <v>123</v>
      </c>
      <c r="T218">
        <v>9016.7000000000007</v>
      </c>
    </row>
    <row r="219" spans="1:20" x14ac:dyDescent="0.25">
      <c r="A219" s="1">
        <v>43518</v>
      </c>
      <c r="B219" s="16">
        <v>8568</v>
      </c>
      <c r="C219" s="16">
        <f t="shared" si="45"/>
        <v>8850.4</v>
      </c>
      <c r="D219" s="18">
        <f t="shared" si="43"/>
        <v>0.63141373209291707</v>
      </c>
      <c r="E219" s="18">
        <f t="shared" si="44"/>
        <v>130</v>
      </c>
      <c r="F219" s="16">
        <v>7977</v>
      </c>
      <c r="G219" s="16">
        <f t="shared" si="50"/>
        <v>7860.8</v>
      </c>
      <c r="H219" s="18">
        <f t="shared" si="51"/>
        <v>0.54206432393666903</v>
      </c>
      <c r="I219" s="18">
        <f t="shared" si="52"/>
        <v>121</v>
      </c>
      <c r="J219" s="16">
        <v>9794</v>
      </c>
      <c r="K219" s="16">
        <f t="shared" si="46"/>
        <v>9816.4</v>
      </c>
      <c r="L219" s="18">
        <f t="shared" si="47"/>
        <v>0.66542841648590023</v>
      </c>
      <c r="M219" s="18">
        <f t="shared" si="48"/>
        <v>132</v>
      </c>
      <c r="P219" s="18">
        <f t="shared" si="49"/>
        <v>0</v>
      </c>
      <c r="S219">
        <v>124</v>
      </c>
      <c r="T219">
        <v>9100</v>
      </c>
    </row>
    <row r="220" spans="1:20" x14ac:dyDescent="0.25">
      <c r="A220" s="1">
        <v>43519</v>
      </c>
      <c r="B220" s="16">
        <v>8912</v>
      </c>
      <c r="C220" s="16">
        <f t="shared" si="45"/>
        <v>8890.6</v>
      </c>
      <c r="D220" s="18">
        <f t="shared" si="43"/>
        <v>0.63428171907996123</v>
      </c>
      <c r="E220" s="18">
        <f t="shared" si="44"/>
        <v>131</v>
      </c>
      <c r="F220" s="16">
        <v>7772</v>
      </c>
      <c r="G220" s="16">
        <f t="shared" si="50"/>
        <v>7797.2</v>
      </c>
      <c r="H220" s="18">
        <f t="shared" si="51"/>
        <v>0.53767860098196063</v>
      </c>
      <c r="I220" s="18">
        <f t="shared" si="52"/>
        <v>122</v>
      </c>
      <c r="J220" s="16">
        <v>9663</v>
      </c>
      <c r="K220" s="16">
        <f t="shared" si="46"/>
        <v>9639.2000000000007</v>
      </c>
      <c r="L220" s="18">
        <f t="shared" si="47"/>
        <v>0.65341648590021695</v>
      </c>
      <c r="M220" s="18">
        <f t="shared" si="48"/>
        <v>133</v>
      </c>
      <c r="P220" s="18">
        <f t="shared" si="49"/>
        <v>0</v>
      </c>
      <c r="S220">
        <v>125</v>
      </c>
      <c r="T220">
        <v>8895</v>
      </c>
    </row>
    <row r="221" spans="1:20" x14ac:dyDescent="0.25">
      <c r="A221" s="1">
        <v>43520</v>
      </c>
      <c r="B221" s="16">
        <v>8860</v>
      </c>
      <c r="C221" s="16">
        <f t="shared" si="45"/>
        <v>8886.7999999999993</v>
      </c>
      <c r="D221" s="18">
        <f t="shared" si="43"/>
        <v>0.63401061583242968</v>
      </c>
      <c r="E221" s="18">
        <f t="shared" si="44"/>
        <v>132</v>
      </c>
      <c r="F221" s="16">
        <v>7734</v>
      </c>
      <c r="G221" s="16">
        <f t="shared" si="50"/>
        <v>7872.2</v>
      </c>
      <c r="H221" s="18">
        <f t="shared" si="51"/>
        <v>0.54285044408892813</v>
      </c>
      <c r="I221" s="18">
        <f t="shared" si="52"/>
        <v>123</v>
      </c>
      <c r="J221" s="16">
        <v>10106</v>
      </c>
      <c r="K221" s="16">
        <f t="shared" si="46"/>
        <v>9426</v>
      </c>
      <c r="L221" s="18">
        <f t="shared" si="47"/>
        <v>0.63896420824295008</v>
      </c>
      <c r="M221" s="18">
        <f t="shared" si="48"/>
        <v>134</v>
      </c>
      <c r="P221" s="18">
        <f t="shared" si="49"/>
        <v>0</v>
      </c>
      <c r="S221">
        <v>126</v>
      </c>
      <c r="T221">
        <v>8651.2999999999993</v>
      </c>
    </row>
    <row r="222" spans="1:20" x14ac:dyDescent="0.25">
      <c r="A222" s="1">
        <v>43521</v>
      </c>
      <c r="B222" s="16">
        <v>8965</v>
      </c>
      <c r="C222" s="16">
        <f t="shared" si="45"/>
        <v>8926.2000000000007</v>
      </c>
      <c r="D222" s="18">
        <f t="shared" si="43"/>
        <v>0.63682152845157247</v>
      </c>
      <c r="E222" s="18">
        <f t="shared" si="44"/>
        <v>133</v>
      </c>
      <c r="F222" s="16">
        <v>7672</v>
      </c>
      <c r="G222" s="16">
        <f t="shared" si="50"/>
        <v>7902.8</v>
      </c>
      <c r="H222" s="18">
        <f t="shared" si="51"/>
        <v>0.5449605560765709</v>
      </c>
      <c r="I222" s="18">
        <f t="shared" si="52"/>
        <v>124</v>
      </c>
      <c r="J222" s="16">
        <v>8779</v>
      </c>
      <c r="K222" s="16">
        <f t="shared" si="46"/>
        <v>9184.4</v>
      </c>
      <c r="L222" s="18">
        <f t="shared" si="47"/>
        <v>0.62258676789587852</v>
      </c>
      <c r="M222" s="18">
        <f t="shared" si="48"/>
        <v>135</v>
      </c>
      <c r="P222" s="18">
        <f t="shared" si="49"/>
        <v>0</v>
      </c>
      <c r="S222">
        <v>127</v>
      </c>
      <c r="T222">
        <v>8491.2999999999993</v>
      </c>
    </row>
    <row r="223" spans="1:20" x14ac:dyDescent="0.25">
      <c r="A223" s="1">
        <v>43522</v>
      </c>
      <c r="B223" s="16">
        <v>9129</v>
      </c>
      <c r="C223" s="16">
        <f t="shared" si="45"/>
        <v>8850.4</v>
      </c>
      <c r="D223" s="18">
        <f t="shared" si="43"/>
        <v>0.63141373209291707</v>
      </c>
      <c r="E223" s="18">
        <f t="shared" si="44"/>
        <v>134</v>
      </c>
      <c r="F223" s="16">
        <v>8206</v>
      </c>
      <c r="G223" s="16">
        <f t="shared" si="50"/>
        <v>8020.6</v>
      </c>
      <c r="H223" s="18">
        <f t="shared" si="51"/>
        <v>0.55308379764991455</v>
      </c>
      <c r="I223" s="18">
        <f t="shared" si="52"/>
        <v>125</v>
      </c>
      <c r="J223" s="16">
        <v>8788</v>
      </c>
      <c r="K223" s="16">
        <f t="shared" si="46"/>
        <v>8888.6</v>
      </c>
      <c r="L223" s="18">
        <f t="shared" si="47"/>
        <v>0.60253524945770065</v>
      </c>
      <c r="M223" s="18">
        <f t="shared" si="48"/>
        <v>136</v>
      </c>
      <c r="P223" s="18">
        <f t="shared" si="49"/>
        <v>0</v>
      </c>
      <c r="S223">
        <v>128</v>
      </c>
      <c r="T223">
        <v>8636.2999999999993</v>
      </c>
    </row>
    <row r="224" spans="1:20" x14ac:dyDescent="0.25">
      <c r="A224" s="1">
        <v>43523</v>
      </c>
      <c r="B224" s="16">
        <v>8765</v>
      </c>
      <c r="C224" s="16">
        <f t="shared" si="45"/>
        <v>8751</v>
      </c>
      <c r="D224" s="18">
        <f t="shared" si="43"/>
        <v>0.62432224188117125</v>
      </c>
      <c r="E224" s="18">
        <f t="shared" si="44"/>
        <v>135</v>
      </c>
      <c r="F224" s="16">
        <v>8130</v>
      </c>
      <c r="G224" s="16">
        <f t="shared" si="50"/>
        <v>8077.2</v>
      </c>
      <c r="H224" s="18">
        <f t="shared" si="51"/>
        <v>0.55698681524797267</v>
      </c>
      <c r="I224" s="18">
        <f t="shared" si="52"/>
        <v>126</v>
      </c>
      <c r="J224" s="16">
        <v>8586</v>
      </c>
      <c r="K224" s="16">
        <f t="shared" si="46"/>
        <v>8557.6</v>
      </c>
      <c r="L224" s="18">
        <f t="shared" si="47"/>
        <v>0.58009761388286341</v>
      </c>
      <c r="M224" s="18">
        <f t="shared" si="48"/>
        <v>137</v>
      </c>
      <c r="P224" s="18">
        <f t="shared" si="49"/>
        <v>0</v>
      </c>
      <c r="S224">
        <v>129</v>
      </c>
      <c r="T224">
        <v>8828.2999999999993</v>
      </c>
    </row>
    <row r="225" spans="1:20" x14ac:dyDescent="0.25">
      <c r="A225" s="1">
        <v>43524</v>
      </c>
      <c r="B225" s="16">
        <v>8533</v>
      </c>
      <c r="C225" s="16">
        <f t="shared" si="45"/>
        <v>8578.4</v>
      </c>
      <c r="D225" s="18">
        <f t="shared" si="43"/>
        <v>0.61200844700644941</v>
      </c>
      <c r="E225" s="18">
        <f t="shared" si="44"/>
        <v>136</v>
      </c>
      <c r="F225" s="16">
        <v>8361</v>
      </c>
      <c r="G225" s="16">
        <f t="shared" si="50"/>
        <v>8179</v>
      </c>
      <c r="H225" s="18">
        <f t="shared" si="51"/>
        <v>0.56400673029182991</v>
      </c>
      <c r="I225" s="18">
        <f t="shared" si="52"/>
        <v>127</v>
      </c>
      <c r="J225" s="16">
        <v>8184</v>
      </c>
      <c r="K225" s="16">
        <f t="shared" si="46"/>
        <v>8507.7999999999993</v>
      </c>
      <c r="L225" s="18">
        <f t="shared" si="47"/>
        <v>0.57672180043383947</v>
      </c>
      <c r="M225" s="18">
        <f t="shared" si="48"/>
        <v>138</v>
      </c>
      <c r="P225" s="18">
        <f t="shared" si="49"/>
        <v>0</v>
      </c>
      <c r="S225">
        <v>130</v>
      </c>
      <c r="T225">
        <v>8876</v>
      </c>
    </row>
    <row r="226" spans="1:20" x14ac:dyDescent="0.25">
      <c r="A226" s="1">
        <v>43525</v>
      </c>
      <c r="B226" s="16">
        <v>8363</v>
      </c>
      <c r="C226" s="16">
        <f t="shared" si="45"/>
        <v>8443</v>
      </c>
      <c r="D226" s="18">
        <f t="shared" si="43"/>
        <v>0.60234861023914166</v>
      </c>
      <c r="E226" s="18">
        <f t="shared" si="44"/>
        <v>137</v>
      </c>
      <c r="F226" s="16">
        <v>8017</v>
      </c>
      <c r="G226" s="16">
        <f t="shared" si="50"/>
        <v>8154.6</v>
      </c>
      <c r="H226" s="18">
        <f t="shared" si="51"/>
        <v>0.56232415733436314</v>
      </c>
      <c r="I226" s="18">
        <f t="shared" si="52"/>
        <v>128</v>
      </c>
      <c r="J226" s="16">
        <v>8451</v>
      </c>
      <c r="K226" s="16">
        <f t="shared" si="46"/>
        <v>8451.6</v>
      </c>
      <c r="L226" s="18">
        <f t="shared" si="47"/>
        <v>0.57291214750542296</v>
      </c>
      <c r="M226" s="18">
        <f t="shared" si="48"/>
        <v>139</v>
      </c>
      <c r="P226" s="18">
        <f t="shared" si="49"/>
        <v>0</v>
      </c>
      <c r="S226">
        <v>131</v>
      </c>
      <c r="T226">
        <v>8945.2999999999993</v>
      </c>
    </row>
    <row r="227" spans="1:20" x14ac:dyDescent="0.25">
      <c r="A227" s="1">
        <v>43526</v>
      </c>
      <c r="B227" s="16">
        <v>8102</v>
      </c>
      <c r="C227" s="16">
        <f t="shared" si="45"/>
        <v>8303</v>
      </c>
      <c r="D227" s="18">
        <f t="shared" si="43"/>
        <v>0.59236059585640088</v>
      </c>
      <c r="E227" s="18">
        <f t="shared" si="44"/>
        <v>138</v>
      </c>
      <c r="F227" s="16">
        <v>8181</v>
      </c>
      <c r="G227" s="16">
        <f t="shared" si="50"/>
        <v>8079.8</v>
      </c>
      <c r="H227" s="18">
        <f t="shared" si="51"/>
        <v>0.55716610580901416</v>
      </c>
      <c r="I227" s="18">
        <f t="shared" si="52"/>
        <v>129</v>
      </c>
      <c r="J227" s="16">
        <v>8530</v>
      </c>
      <c r="K227" s="16">
        <f t="shared" si="46"/>
        <v>8436.4</v>
      </c>
      <c r="L227" s="18">
        <f t="shared" si="47"/>
        <v>0.57188177874186552</v>
      </c>
      <c r="M227" s="18">
        <f t="shared" si="48"/>
        <v>140</v>
      </c>
      <c r="P227" s="18">
        <f t="shared" si="49"/>
        <v>0</v>
      </c>
      <c r="S227">
        <v>132</v>
      </c>
      <c r="T227">
        <v>8961.2999999999993</v>
      </c>
    </row>
    <row r="228" spans="1:20" x14ac:dyDescent="0.25">
      <c r="A228" s="1">
        <v>43527</v>
      </c>
      <c r="B228" s="16">
        <v>8452</v>
      </c>
      <c r="C228" s="16">
        <f t="shared" si="45"/>
        <v>8198</v>
      </c>
      <c r="D228" s="18">
        <f t="shared" si="43"/>
        <v>0.58486958506934539</v>
      </c>
      <c r="E228" s="18">
        <f t="shared" si="44"/>
        <v>139</v>
      </c>
      <c r="F228" s="16">
        <v>8084</v>
      </c>
      <c r="G228" s="16">
        <f t="shared" si="50"/>
        <v>7969.2</v>
      </c>
      <c r="H228" s="18">
        <f t="shared" si="51"/>
        <v>0.54953936117393942</v>
      </c>
      <c r="I228" s="18">
        <f t="shared" si="52"/>
        <v>130</v>
      </c>
      <c r="J228" s="16">
        <v>8507</v>
      </c>
      <c r="K228" s="16">
        <f t="shared" si="46"/>
        <v>8488.7999999999993</v>
      </c>
      <c r="L228" s="18">
        <f t="shared" si="47"/>
        <v>0.57543383947939253</v>
      </c>
      <c r="M228" s="18">
        <f t="shared" si="48"/>
        <v>141</v>
      </c>
      <c r="P228" s="18">
        <f t="shared" si="49"/>
        <v>0</v>
      </c>
      <c r="S228">
        <v>133</v>
      </c>
      <c r="T228">
        <v>9029.2999999999993</v>
      </c>
    </row>
    <row r="229" spans="1:20" x14ac:dyDescent="0.25">
      <c r="A229" s="1">
        <v>43528</v>
      </c>
      <c r="B229" s="16">
        <v>8065</v>
      </c>
      <c r="C229" s="16">
        <f t="shared" si="45"/>
        <v>8175.6</v>
      </c>
      <c r="D229" s="18">
        <f t="shared" si="43"/>
        <v>0.58327150276810691</v>
      </c>
      <c r="E229" s="18">
        <f t="shared" si="44"/>
        <v>140</v>
      </c>
      <c r="F229" s="16">
        <v>7756</v>
      </c>
      <c r="G229" s="16">
        <f t="shared" si="50"/>
        <v>7960.6</v>
      </c>
      <c r="H229" s="18">
        <f t="shared" si="51"/>
        <v>0.54894632316434044</v>
      </c>
      <c r="I229" s="18">
        <f t="shared" si="52"/>
        <v>131</v>
      </c>
      <c r="J229" s="16">
        <v>8510</v>
      </c>
      <c r="K229" s="16">
        <f t="shared" si="46"/>
        <v>8468.7999999999993</v>
      </c>
      <c r="L229" s="18">
        <f t="shared" si="47"/>
        <v>0.5740780911062906</v>
      </c>
      <c r="M229" s="18">
        <f t="shared" si="48"/>
        <v>142</v>
      </c>
      <c r="P229" s="18">
        <f t="shared" si="49"/>
        <v>0</v>
      </c>
      <c r="S229">
        <v>134</v>
      </c>
      <c r="T229">
        <v>8696.2999999999993</v>
      </c>
    </row>
    <row r="230" spans="1:20" x14ac:dyDescent="0.25">
      <c r="A230" s="1">
        <v>43529</v>
      </c>
      <c r="B230" s="16">
        <v>8008</v>
      </c>
      <c r="C230" s="16">
        <f t="shared" si="45"/>
        <v>8199</v>
      </c>
      <c r="D230" s="18">
        <f t="shared" si="43"/>
        <v>0.58494092802922215</v>
      </c>
      <c r="E230" s="18">
        <f t="shared" si="44"/>
        <v>141</v>
      </c>
      <c r="F230" s="16">
        <v>7808</v>
      </c>
      <c r="G230" s="16">
        <f t="shared" si="50"/>
        <v>7910</v>
      </c>
      <c r="H230" s="18">
        <f t="shared" si="51"/>
        <v>0.54545705301483971</v>
      </c>
      <c r="I230" s="18">
        <f t="shared" si="52"/>
        <v>132</v>
      </c>
      <c r="J230" s="16">
        <v>8446</v>
      </c>
      <c r="K230" s="16">
        <f t="shared" si="46"/>
        <v>8435.6</v>
      </c>
      <c r="L230" s="18">
        <f t="shared" si="47"/>
        <v>0.57182754880694142</v>
      </c>
      <c r="M230" s="18">
        <f t="shared" si="48"/>
        <v>143</v>
      </c>
      <c r="P230" s="18">
        <f t="shared" si="49"/>
        <v>0</v>
      </c>
      <c r="S230">
        <v>135</v>
      </c>
      <c r="T230">
        <v>8545.7000000000007</v>
      </c>
    </row>
    <row r="231" spans="1:20" x14ac:dyDescent="0.25">
      <c r="A231" s="1">
        <v>43530</v>
      </c>
      <c r="B231" s="16">
        <v>8251</v>
      </c>
      <c r="C231" s="16">
        <f t="shared" si="45"/>
        <v>8116.2</v>
      </c>
      <c r="D231" s="18">
        <f t="shared" si="43"/>
        <v>0.57903373095142974</v>
      </c>
      <c r="E231" s="18">
        <f t="shared" si="44"/>
        <v>142</v>
      </c>
      <c r="F231" s="16">
        <v>7974</v>
      </c>
      <c r="G231" s="16">
        <f t="shared" si="50"/>
        <v>7883.2</v>
      </c>
      <c r="H231" s="18">
        <f t="shared" si="51"/>
        <v>0.54360898107794997</v>
      </c>
      <c r="I231" s="18">
        <f t="shared" si="52"/>
        <v>133</v>
      </c>
      <c r="J231" s="16">
        <v>8351</v>
      </c>
      <c r="K231" s="16">
        <f t="shared" si="46"/>
        <v>8372</v>
      </c>
      <c r="L231" s="18">
        <f t="shared" si="47"/>
        <v>0.56751626898047725</v>
      </c>
      <c r="M231" s="18">
        <f t="shared" si="48"/>
        <v>144</v>
      </c>
      <c r="P231" s="18">
        <f t="shared" si="49"/>
        <v>0</v>
      </c>
      <c r="S231">
        <v>136</v>
      </c>
      <c r="T231">
        <v>8291.7000000000007</v>
      </c>
    </row>
    <row r="232" spans="1:20" x14ac:dyDescent="0.25">
      <c r="A232" s="1">
        <v>43531</v>
      </c>
      <c r="B232" s="16">
        <v>8219</v>
      </c>
      <c r="C232" s="16">
        <f t="shared" si="45"/>
        <v>8054.6</v>
      </c>
      <c r="D232" s="18">
        <f t="shared" si="43"/>
        <v>0.57463900462302386</v>
      </c>
      <c r="E232" s="18">
        <f t="shared" si="44"/>
        <v>143</v>
      </c>
      <c r="F232" s="16">
        <v>7928</v>
      </c>
      <c r="G232" s="16">
        <f t="shared" si="50"/>
        <v>7878.2</v>
      </c>
      <c r="H232" s="18">
        <f t="shared" si="51"/>
        <v>0.54326419153748551</v>
      </c>
      <c r="I232" s="18">
        <f t="shared" si="52"/>
        <v>134</v>
      </c>
      <c r="J232" s="16">
        <v>8364</v>
      </c>
      <c r="K232" s="16">
        <f t="shared" si="46"/>
        <v>8406.2000000000007</v>
      </c>
      <c r="L232" s="18">
        <f t="shared" si="47"/>
        <v>0.56983459869848163</v>
      </c>
      <c r="M232" s="18">
        <f t="shared" si="48"/>
        <v>145</v>
      </c>
      <c r="P232" s="18">
        <f t="shared" si="49"/>
        <v>0</v>
      </c>
      <c r="S232">
        <v>137</v>
      </c>
      <c r="T232">
        <v>8118.3</v>
      </c>
    </row>
    <row r="233" spans="1:20" x14ac:dyDescent="0.25">
      <c r="A233" s="1">
        <v>43532</v>
      </c>
      <c r="B233" s="16">
        <v>8038</v>
      </c>
      <c r="C233" s="16">
        <f t="shared" si="45"/>
        <v>8024.6</v>
      </c>
      <c r="D233" s="18">
        <f t="shared" si="43"/>
        <v>0.57249871582672229</v>
      </c>
      <c r="E233" s="18">
        <f t="shared" si="44"/>
        <v>144</v>
      </c>
      <c r="F233" s="16">
        <v>7950</v>
      </c>
      <c r="G233" s="16">
        <f t="shared" si="50"/>
        <v>7890.2</v>
      </c>
      <c r="H233" s="18">
        <f t="shared" si="51"/>
        <v>0.54409168643460026</v>
      </c>
      <c r="I233" s="18">
        <f t="shared" si="52"/>
        <v>135</v>
      </c>
      <c r="J233" s="16">
        <v>8189</v>
      </c>
      <c r="K233" s="16">
        <f t="shared" si="46"/>
        <v>8407.6</v>
      </c>
      <c r="L233" s="18">
        <f t="shared" si="47"/>
        <v>0.56992950108459872</v>
      </c>
      <c r="M233" s="18">
        <f t="shared" si="48"/>
        <v>146</v>
      </c>
      <c r="P233" s="18">
        <f t="shared" si="49"/>
        <v>0</v>
      </c>
      <c r="S233">
        <v>138</v>
      </c>
      <c r="T233">
        <v>8175.7</v>
      </c>
    </row>
    <row r="234" spans="1:20" x14ac:dyDescent="0.25">
      <c r="A234" s="1">
        <v>43533</v>
      </c>
      <c r="B234" s="16">
        <v>7757</v>
      </c>
      <c r="C234" s="16">
        <f t="shared" si="45"/>
        <v>7962.2</v>
      </c>
      <c r="D234" s="18">
        <f t="shared" si="43"/>
        <v>0.56804691513041494</v>
      </c>
      <c r="E234" s="18">
        <f t="shared" si="44"/>
        <v>145</v>
      </c>
      <c r="F234" s="16">
        <v>7731</v>
      </c>
      <c r="G234" s="16">
        <f t="shared" si="50"/>
        <v>7837.8</v>
      </c>
      <c r="H234" s="18">
        <f t="shared" si="51"/>
        <v>0.54047829205053233</v>
      </c>
      <c r="I234" s="18">
        <f t="shared" si="52"/>
        <v>136</v>
      </c>
      <c r="J234" s="16">
        <v>8681</v>
      </c>
      <c r="K234" s="16">
        <f t="shared" si="46"/>
        <v>8431</v>
      </c>
      <c r="L234" s="18">
        <f t="shared" si="47"/>
        <v>0.57151572668112793</v>
      </c>
      <c r="M234" s="18">
        <f t="shared" si="48"/>
        <v>147</v>
      </c>
      <c r="P234" s="18">
        <f t="shared" si="49"/>
        <v>0</v>
      </c>
      <c r="S234">
        <v>139</v>
      </c>
      <c r="T234">
        <v>8303.2999999999993</v>
      </c>
    </row>
    <row r="235" spans="1:20" x14ac:dyDescent="0.25">
      <c r="A235" s="1">
        <v>43534</v>
      </c>
      <c r="B235" s="16">
        <v>7858</v>
      </c>
      <c r="C235" s="16">
        <f t="shared" si="45"/>
        <v>7895.6</v>
      </c>
      <c r="D235" s="18">
        <f t="shared" si="43"/>
        <v>0.56329547400262547</v>
      </c>
      <c r="E235" s="18">
        <f t="shared" si="44"/>
        <v>146</v>
      </c>
      <c r="F235" s="16">
        <v>7868</v>
      </c>
      <c r="G235" s="16">
        <f t="shared" si="50"/>
        <v>7810.2</v>
      </c>
      <c r="H235" s="18">
        <f t="shared" si="51"/>
        <v>0.5385750537871683</v>
      </c>
      <c r="I235" s="18">
        <f t="shared" si="52"/>
        <v>137</v>
      </c>
      <c r="J235" s="16">
        <v>8453</v>
      </c>
      <c r="K235" s="16">
        <f t="shared" si="46"/>
        <v>8457.2000000000007</v>
      </c>
      <c r="L235" s="18">
        <f t="shared" si="47"/>
        <v>0.57329175704989155</v>
      </c>
      <c r="M235" s="18">
        <f t="shared" si="48"/>
        <v>148</v>
      </c>
      <c r="P235" s="18">
        <f t="shared" si="49"/>
        <v>0</v>
      </c>
      <c r="S235">
        <v>140</v>
      </c>
      <c r="T235">
        <v>8174</v>
      </c>
    </row>
    <row r="236" spans="1:20" x14ac:dyDescent="0.25">
      <c r="A236" s="1">
        <v>43535</v>
      </c>
      <c r="B236" s="16">
        <v>7939</v>
      </c>
      <c r="C236" s="16">
        <f t="shared" si="45"/>
        <v>7828.6</v>
      </c>
      <c r="D236" s="18">
        <f t="shared" si="43"/>
        <v>0.55851549569088532</v>
      </c>
      <c r="E236" s="18">
        <f t="shared" si="44"/>
        <v>147</v>
      </c>
      <c r="F236" s="16">
        <v>7712</v>
      </c>
      <c r="G236" s="16">
        <f t="shared" si="50"/>
        <v>7769.4</v>
      </c>
      <c r="H236" s="18">
        <f t="shared" si="51"/>
        <v>0.53576157113697798</v>
      </c>
      <c r="I236" s="18">
        <f t="shared" si="52"/>
        <v>138</v>
      </c>
      <c r="J236" s="16">
        <v>8468</v>
      </c>
      <c r="K236" s="16">
        <f t="shared" si="46"/>
        <v>8519</v>
      </c>
      <c r="L236" s="18">
        <f t="shared" si="47"/>
        <v>0.57748101952277653</v>
      </c>
      <c r="M236" s="18">
        <f t="shared" si="48"/>
        <v>149</v>
      </c>
      <c r="P236" s="18">
        <f t="shared" si="49"/>
        <v>0</v>
      </c>
      <c r="S236">
        <v>141</v>
      </c>
      <c r="T236">
        <v>8083</v>
      </c>
    </row>
    <row r="237" spans="1:20" x14ac:dyDescent="0.25">
      <c r="A237" s="1">
        <v>43536</v>
      </c>
      <c r="B237" s="16">
        <v>7886</v>
      </c>
      <c r="C237" s="16">
        <f t="shared" si="45"/>
        <v>7813.4</v>
      </c>
      <c r="D237" s="18">
        <f t="shared" si="43"/>
        <v>0.55743108270075914</v>
      </c>
      <c r="E237" s="18">
        <f t="shared" si="44"/>
        <v>148</v>
      </c>
      <c r="F237" s="16">
        <v>7790</v>
      </c>
      <c r="G237" s="16">
        <f t="shared" si="50"/>
        <v>7718.4</v>
      </c>
      <c r="H237" s="18">
        <f t="shared" si="51"/>
        <v>0.5322447178242401</v>
      </c>
      <c r="I237" s="18">
        <f t="shared" si="52"/>
        <v>139</v>
      </c>
      <c r="J237" s="16">
        <v>8495</v>
      </c>
      <c r="K237" s="16">
        <f t="shared" si="46"/>
        <v>8428.2000000000007</v>
      </c>
      <c r="L237" s="18">
        <f t="shared" si="47"/>
        <v>0.57132592190889375</v>
      </c>
      <c r="M237" s="18">
        <f t="shared" si="48"/>
        <v>150</v>
      </c>
      <c r="P237" s="18">
        <f t="shared" si="49"/>
        <v>0</v>
      </c>
      <c r="S237">
        <v>142</v>
      </c>
      <c r="T237">
        <v>8188.3</v>
      </c>
    </row>
    <row r="238" spans="1:20" x14ac:dyDescent="0.25">
      <c r="A238" s="1">
        <v>43537</v>
      </c>
      <c r="B238" s="16">
        <v>7703</v>
      </c>
      <c r="C238" s="16">
        <f t="shared" si="45"/>
        <v>7770.6</v>
      </c>
      <c r="D238" s="18">
        <f t="shared" si="43"/>
        <v>0.5543776040180356</v>
      </c>
      <c r="E238" s="18">
        <f t="shared" si="44"/>
        <v>149</v>
      </c>
      <c r="F238" s="16">
        <v>7746</v>
      </c>
      <c r="G238" s="16">
        <f t="shared" si="50"/>
        <v>7584.2</v>
      </c>
      <c r="H238" s="18">
        <f t="shared" si="51"/>
        <v>0.52299056655817289</v>
      </c>
      <c r="I238" s="18">
        <f t="shared" si="52"/>
        <v>140</v>
      </c>
      <c r="J238" s="16">
        <v>8498</v>
      </c>
      <c r="K238" s="16">
        <f t="shared" si="46"/>
        <v>8419.6</v>
      </c>
      <c r="L238" s="18">
        <f t="shared" si="47"/>
        <v>0.57074295010845988</v>
      </c>
      <c r="M238" s="18">
        <f t="shared" si="48"/>
        <v>151</v>
      </c>
      <c r="P238" s="18">
        <f t="shared" si="49"/>
        <v>0</v>
      </c>
      <c r="S238">
        <v>143</v>
      </c>
      <c r="T238">
        <v>8094</v>
      </c>
    </row>
    <row r="239" spans="1:20" x14ac:dyDescent="0.25">
      <c r="A239" s="1">
        <v>43538</v>
      </c>
      <c r="B239" s="16">
        <v>7681</v>
      </c>
      <c r="C239" s="16">
        <f t="shared" si="45"/>
        <v>7775.2</v>
      </c>
      <c r="D239" s="18">
        <f t="shared" si="43"/>
        <v>0.5547057816334684</v>
      </c>
      <c r="E239" s="18">
        <f t="shared" si="44"/>
        <v>150</v>
      </c>
      <c r="F239" s="16">
        <v>7476</v>
      </c>
      <c r="G239" s="16">
        <f t="shared" si="50"/>
        <v>7559.6</v>
      </c>
      <c r="H239" s="18">
        <f t="shared" si="51"/>
        <v>0.5212942020190876</v>
      </c>
      <c r="I239" s="18">
        <f t="shared" si="52"/>
        <v>141</v>
      </c>
      <c r="J239" s="16">
        <v>8227</v>
      </c>
      <c r="K239" s="16">
        <f t="shared" si="46"/>
        <v>8421.2000000000007</v>
      </c>
      <c r="L239" s="18">
        <f t="shared" si="47"/>
        <v>0.57085140997830808</v>
      </c>
      <c r="M239" s="18">
        <f t="shared" si="48"/>
        <v>152</v>
      </c>
      <c r="P239" s="18">
        <f t="shared" si="49"/>
        <v>0</v>
      </c>
      <c r="S239">
        <v>144</v>
      </c>
      <c r="T239">
        <v>8064</v>
      </c>
    </row>
    <row r="240" spans="1:20" x14ac:dyDescent="0.25">
      <c r="A240" s="1">
        <v>43539</v>
      </c>
      <c r="B240" s="16">
        <v>7644</v>
      </c>
      <c r="C240" s="16">
        <f t="shared" si="45"/>
        <v>7755</v>
      </c>
      <c r="D240" s="18">
        <f t="shared" si="43"/>
        <v>0.55326465384395873</v>
      </c>
      <c r="E240" s="18">
        <f t="shared" si="44"/>
        <v>151</v>
      </c>
      <c r="F240" s="16">
        <v>7197</v>
      </c>
      <c r="G240" s="16">
        <f t="shared" si="50"/>
        <v>7488.6</v>
      </c>
      <c r="H240" s="18">
        <f t="shared" si="51"/>
        <v>0.51639819054449165</v>
      </c>
      <c r="I240" s="18">
        <f t="shared" si="52"/>
        <v>142</v>
      </c>
      <c r="J240" s="16">
        <v>8410</v>
      </c>
      <c r="K240" s="16">
        <f t="shared" si="46"/>
        <v>8397</v>
      </c>
      <c r="L240" s="18">
        <f t="shared" si="47"/>
        <v>0.56921095444685466</v>
      </c>
      <c r="M240" s="18">
        <f t="shared" si="48"/>
        <v>153</v>
      </c>
      <c r="P240" s="18">
        <f t="shared" si="49"/>
        <v>0</v>
      </c>
      <c r="S240">
        <v>145</v>
      </c>
      <c r="T240">
        <v>7897.3</v>
      </c>
    </row>
    <row r="241" spans="1:20" x14ac:dyDescent="0.25">
      <c r="A241" s="1">
        <v>43540</v>
      </c>
      <c r="B241" s="16">
        <v>7962</v>
      </c>
      <c r="C241" s="16">
        <f t="shared" si="45"/>
        <v>7774.2</v>
      </c>
      <c r="D241" s="18">
        <f t="shared" si="43"/>
        <v>0.55463443867359175</v>
      </c>
      <c r="E241" s="18">
        <f t="shared" si="44"/>
        <v>152</v>
      </c>
      <c r="F241" s="16">
        <v>7589</v>
      </c>
      <c r="G241" s="16">
        <f t="shared" si="50"/>
        <v>7420</v>
      </c>
      <c r="H241" s="18">
        <f t="shared" si="51"/>
        <v>0.51166767804931867</v>
      </c>
      <c r="I241" s="18">
        <f t="shared" si="52"/>
        <v>143</v>
      </c>
      <c r="J241" s="16">
        <v>8476</v>
      </c>
      <c r="K241" s="16">
        <f t="shared" si="46"/>
        <v>8426.4</v>
      </c>
      <c r="L241" s="18">
        <f t="shared" si="47"/>
        <v>0.57120390455531456</v>
      </c>
      <c r="M241" s="18">
        <f t="shared" si="48"/>
        <v>154</v>
      </c>
      <c r="P241" s="18">
        <f t="shared" si="49"/>
        <v>0</v>
      </c>
      <c r="S241">
        <v>146</v>
      </c>
      <c r="T241">
        <v>8005</v>
      </c>
    </row>
    <row r="242" spans="1:20" x14ac:dyDescent="0.25">
      <c r="A242" s="1">
        <v>43541</v>
      </c>
      <c r="B242" s="16">
        <v>7785</v>
      </c>
      <c r="C242" s="16">
        <f t="shared" si="45"/>
        <v>7807.2</v>
      </c>
      <c r="D242" s="18">
        <f t="shared" si="43"/>
        <v>0.5569887563495235</v>
      </c>
      <c r="E242" s="18">
        <f t="shared" si="44"/>
        <v>153</v>
      </c>
      <c r="F242" s="16">
        <v>7435</v>
      </c>
      <c r="G242" s="16">
        <f t="shared" si="50"/>
        <v>7346.2</v>
      </c>
      <c r="H242" s="18">
        <f t="shared" si="51"/>
        <v>0.50657858443206261</v>
      </c>
      <c r="I242" s="18">
        <f t="shared" si="52"/>
        <v>144</v>
      </c>
      <c r="J242" s="16">
        <v>8374</v>
      </c>
      <c r="K242" s="16">
        <f t="shared" si="46"/>
        <v>8459.6</v>
      </c>
      <c r="L242" s="18">
        <f t="shared" si="47"/>
        <v>0.57345444685466385</v>
      </c>
      <c r="M242" s="18">
        <f t="shared" si="48"/>
        <v>155</v>
      </c>
      <c r="P242" s="18">
        <f t="shared" si="49"/>
        <v>0</v>
      </c>
      <c r="S242">
        <v>147</v>
      </c>
      <c r="T242">
        <v>7863</v>
      </c>
    </row>
    <row r="243" spans="1:20" x14ac:dyDescent="0.25">
      <c r="A243" s="1">
        <v>43542</v>
      </c>
      <c r="B243" s="16">
        <v>7799</v>
      </c>
      <c r="C243" s="16">
        <f t="shared" si="45"/>
        <v>7737.4</v>
      </c>
      <c r="D243" s="18">
        <f t="shared" si="43"/>
        <v>0.55200901775012845</v>
      </c>
      <c r="E243" s="18">
        <f t="shared" si="44"/>
        <v>154</v>
      </c>
      <c r="F243" s="16">
        <v>7403</v>
      </c>
      <c r="G243" s="16">
        <f t="shared" si="50"/>
        <v>7406</v>
      </c>
      <c r="H243" s="18">
        <f t="shared" si="51"/>
        <v>0.51070226733601809</v>
      </c>
      <c r="I243" s="18">
        <f t="shared" si="52"/>
        <v>145</v>
      </c>
      <c r="J243" s="16">
        <v>8645</v>
      </c>
      <c r="K243" s="16">
        <f t="shared" si="46"/>
        <v>8509.6</v>
      </c>
      <c r="L243" s="18">
        <f t="shared" si="47"/>
        <v>0.57684381778741867</v>
      </c>
      <c r="M243" s="18">
        <f t="shared" si="48"/>
        <v>156</v>
      </c>
      <c r="P243" s="18">
        <f t="shared" si="49"/>
        <v>0</v>
      </c>
      <c r="S243">
        <v>148</v>
      </c>
      <c r="T243">
        <v>7981</v>
      </c>
    </row>
    <row r="244" spans="1:20" x14ac:dyDescent="0.25">
      <c r="A244" s="1">
        <v>43543</v>
      </c>
      <c r="B244" s="16">
        <v>7846</v>
      </c>
      <c r="C244" s="16">
        <f t="shared" si="45"/>
        <v>7672.2</v>
      </c>
      <c r="D244" s="18">
        <f t="shared" si="43"/>
        <v>0.54735745676616632</v>
      </c>
      <c r="E244" s="18">
        <f t="shared" si="44"/>
        <v>155</v>
      </c>
      <c r="F244" s="16">
        <v>7107</v>
      </c>
      <c r="G244" s="16">
        <f t="shared" si="50"/>
        <v>7262.8</v>
      </c>
      <c r="H244" s="18">
        <f t="shared" si="51"/>
        <v>0.50082749489711476</v>
      </c>
      <c r="I244" s="18">
        <f t="shared" si="52"/>
        <v>146</v>
      </c>
      <c r="J244" s="16">
        <v>8393</v>
      </c>
      <c r="K244" s="16">
        <f t="shared" si="46"/>
        <v>8505.7999999999993</v>
      </c>
      <c r="L244" s="18">
        <f t="shared" si="47"/>
        <v>0.57658622559652928</v>
      </c>
      <c r="M244" s="18">
        <f t="shared" si="48"/>
        <v>157</v>
      </c>
      <c r="P244" s="18">
        <f t="shared" si="49"/>
        <v>0</v>
      </c>
      <c r="S244">
        <v>149</v>
      </c>
      <c r="T244">
        <v>7877.7</v>
      </c>
    </row>
    <row r="245" spans="1:20" x14ac:dyDescent="0.25">
      <c r="A245" s="1">
        <v>43544</v>
      </c>
      <c r="B245" s="16">
        <v>7295</v>
      </c>
      <c r="C245" s="16">
        <f t="shared" si="45"/>
        <v>7632.4</v>
      </c>
      <c r="D245" s="18">
        <f t="shared" si="43"/>
        <v>0.54451800696307284</v>
      </c>
      <c r="E245" s="18">
        <f t="shared" si="44"/>
        <v>156</v>
      </c>
      <c r="F245" s="16">
        <v>7496</v>
      </c>
      <c r="G245" s="16">
        <f t="shared" si="50"/>
        <v>7213</v>
      </c>
      <c r="H245" s="18">
        <f t="shared" si="51"/>
        <v>0.49739339107408836</v>
      </c>
      <c r="I245" s="18">
        <f t="shared" si="52"/>
        <v>147</v>
      </c>
      <c r="J245" s="16">
        <v>8660</v>
      </c>
      <c r="K245" s="16">
        <f t="shared" si="46"/>
        <v>8494.2000000000007</v>
      </c>
      <c r="L245" s="18">
        <f t="shared" si="47"/>
        <v>0.57579989154013023</v>
      </c>
      <c r="M245" s="18">
        <f t="shared" si="48"/>
        <v>158</v>
      </c>
      <c r="P245" s="18">
        <f t="shared" si="49"/>
        <v>0</v>
      </c>
      <c r="S245">
        <v>150</v>
      </c>
      <c r="T245">
        <v>7860.7</v>
      </c>
    </row>
    <row r="246" spans="1:20" x14ac:dyDescent="0.25">
      <c r="A246" s="1">
        <v>43545</v>
      </c>
      <c r="B246" s="16">
        <v>7636</v>
      </c>
      <c r="C246" s="16">
        <f t="shared" si="45"/>
        <v>7589.4</v>
      </c>
      <c r="D246" s="18">
        <f t="shared" si="43"/>
        <v>0.5414502596883739</v>
      </c>
      <c r="E246" s="18">
        <f t="shared" si="44"/>
        <v>157</v>
      </c>
      <c r="F246" s="16">
        <v>6873</v>
      </c>
      <c r="G246" s="16">
        <f t="shared" si="50"/>
        <v>7163.4</v>
      </c>
      <c r="H246" s="18">
        <f t="shared" si="51"/>
        <v>0.49397307883268049</v>
      </c>
      <c r="I246" s="18">
        <f t="shared" si="52"/>
        <v>148</v>
      </c>
      <c r="J246" s="16">
        <v>8457</v>
      </c>
      <c r="K246" s="16">
        <f t="shared" si="46"/>
        <v>8386.7999999999993</v>
      </c>
      <c r="L246" s="18">
        <f t="shared" si="47"/>
        <v>0.56851952277657258</v>
      </c>
      <c r="M246" s="18">
        <f t="shared" si="48"/>
        <v>159</v>
      </c>
      <c r="P246" s="18">
        <f t="shared" si="49"/>
        <v>0</v>
      </c>
      <c r="S246">
        <v>151</v>
      </c>
      <c r="T246">
        <v>7659.3</v>
      </c>
    </row>
    <row r="247" spans="1:20" x14ac:dyDescent="0.25">
      <c r="A247" s="1">
        <v>43546</v>
      </c>
      <c r="B247" s="16">
        <v>7586</v>
      </c>
      <c r="C247" s="16">
        <f t="shared" si="45"/>
        <v>7531.8</v>
      </c>
      <c r="D247" s="18">
        <f t="shared" si="43"/>
        <v>0.53734090519947497</v>
      </c>
      <c r="E247" s="18">
        <f t="shared" si="44"/>
        <v>158</v>
      </c>
      <c r="F247" s="16">
        <v>7186</v>
      </c>
      <c r="G247" s="16">
        <f t="shared" si="50"/>
        <v>7174.8</v>
      </c>
      <c r="H247" s="18">
        <f t="shared" si="51"/>
        <v>0.49475919898493959</v>
      </c>
      <c r="I247" s="18">
        <f t="shared" si="52"/>
        <v>149</v>
      </c>
      <c r="J247" s="16">
        <v>8316</v>
      </c>
      <c r="K247" s="16">
        <f t="shared" si="46"/>
        <v>8383.2000000000007</v>
      </c>
      <c r="L247" s="18">
        <f t="shared" si="47"/>
        <v>0.56827548806941441</v>
      </c>
      <c r="M247" s="18">
        <f t="shared" si="48"/>
        <v>160</v>
      </c>
      <c r="P247" s="18">
        <f t="shared" si="49"/>
        <v>0</v>
      </c>
      <c r="S247">
        <v>152</v>
      </c>
      <c r="T247">
        <v>7956</v>
      </c>
    </row>
    <row r="248" spans="1:20" x14ac:dyDescent="0.25">
      <c r="A248" s="1">
        <v>43547</v>
      </c>
      <c r="B248" s="16">
        <v>7584</v>
      </c>
      <c r="C248" s="16">
        <f t="shared" si="45"/>
        <v>7525</v>
      </c>
      <c r="D248" s="18">
        <f t="shared" si="43"/>
        <v>0.53685577307231325</v>
      </c>
      <c r="E248" s="18">
        <f t="shared" si="44"/>
        <v>159</v>
      </c>
      <c r="F248" s="16">
        <v>7155</v>
      </c>
      <c r="G248" s="16">
        <f t="shared" si="50"/>
        <v>7083.6</v>
      </c>
      <c r="H248" s="18">
        <f t="shared" si="51"/>
        <v>0.4884702377668671</v>
      </c>
      <c r="I248" s="18">
        <f t="shared" si="52"/>
        <v>150</v>
      </c>
      <c r="J248" s="16">
        <v>8108</v>
      </c>
      <c r="K248" s="16">
        <f t="shared" si="46"/>
        <v>8331.2000000000007</v>
      </c>
      <c r="L248" s="18">
        <f t="shared" si="47"/>
        <v>0.56475054229934929</v>
      </c>
      <c r="M248" s="18">
        <f t="shared" si="48"/>
        <v>161</v>
      </c>
      <c r="P248" s="18">
        <f t="shared" si="49"/>
        <v>0</v>
      </c>
      <c r="S248">
        <v>153</v>
      </c>
      <c r="T248">
        <v>7711.3</v>
      </c>
    </row>
    <row r="249" spans="1:20" x14ac:dyDescent="0.25">
      <c r="A249" s="1">
        <v>43548</v>
      </c>
      <c r="B249" s="16">
        <v>7558</v>
      </c>
      <c r="C249" s="16">
        <f t="shared" si="45"/>
        <v>7425</v>
      </c>
      <c r="D249" s="18">
        <f t="shared" si="43"/>
        <v>0.52972147708464135</v>
      </c>
      <c r="E249" s="18">
        <f t="shared" si="44"/>
        <v>160</v>
      </c>
      <c r="F249" s="16">
        <v>7164</v>
      </c>
      <c r="G249" s="16">
        <f t="shared" si="50"/>
        <v>7129.6</v>
      </c>
      <c r="H249" s="18">
        <f t="shared" si="51"/>
        <v>0.49164230153914051</v>
      </c>
      <c r="I249" s="18">
        <f t="shared" si="52"/>
        <v>151</v>
      </c>
      <c r="J249" s="16">
        <v>8375</v>
      </c>
      <c r="K249" s="16">
        <f t="shared" si="46"/>
        <v>8122.2</v>
      </c>
      <c r="L249" s="18">
        <f t="shared" si="47"/>
        <v>0.55058297180043381</v>
      </c>
      <c r="M249" s="18">
        <f t="shared" si="48"/>
        <v>162</v>
      </c>
      <c r="P249" s="18">
        <f t="shared" si="49"/>
        <v>0</v>
      </c>
      <c r="S249">
        <v>154</v>
      </c>
      <c r="T249">
        <v>7786.3</v>
      </c>
    </row>
    <row r="250" spans="1:20" x14ac:dyDescent="0.25">
      <c r="A250" s="1">
        <v>43549</v>
      </c>
      <c r="B250" s="16">
        <v>7261</v>
      </c>
      <c r="C250" s="16">
        <f t="shared" si="45"/>
        <v>7350.2</v>
      </c>
      <c r="D250" s="18">
        <f t="shared" si="43"/>
        <v>0.52438502368586271</v>
      </c>
      <c r="E250" s="18">
        <f t="shared" si="44"/>
        <v>161</v>
      </c>
      <c r="F250" s="16">
        <v>7040</v>
      </c>
      <c r="G250" s="16">
        <f t="shared" si="50"/>
        <v>7155</v>
      </c>
      <c r="H250" s="18">
        <f t="shared" si="51"/>
        <v>0.49339383240470014</v>
      </c>
      <c r="I250" s="18">
        <f t="shared" si="52"/>
        <v>152</v>
      </c>
      <c r="J250" s="16">
        <v>8400</v>
      </c>
      <c r="K250" s="16">
        <f t="shared" si="46"/>
        <v>8027</v>
      </c>
      <c r="L250" s="18">
        <f t="shared" si="47"/>
        <v>0.54412960954446854</v>
      </c>
      <c r="M250" s="18">
        <f t="shared" si="48"/>
        <v>163</v>
      </c>
      <c r="P250" s="18">
        <f t="shared" si="49"/>
        <v>0</v>
      </c>
      <c r="S250">
        <v>155</v>
      </c>
      <c r="T250">
        <v>7882</v>
      </c>
    </row>
    <row r="251" spans="1:20" x14ac:dyDescent="0.25">
      <c r="A251" s="1">
        <v>43550</v>
      </c>
      <c r="B251" s="16">
        <v>7136</v>
      </c>
      <c r="C251" s="16">
        <f t="shared" si="45"/>
        <v>7322.8</v>
      </c>
      <c r="D251" s="18">
        <f t="shared" si="43"/>
        <v>0.52243022658524063</v>
      </c>
      <c r="E251" s="18">
        <f t="shared" si="44"/>
        <v>162</v>
      </c>
      <c r="F251" s="16">
        <v>7103</v>
      </c>
      <c r="G251" s="16">
        <f t="shared" si="50"/>
        <v>7186.6</v>
      </c>
      <c r="H251" s="18">
        <f t="shared" si="51"/>
        <v>0.49557290230043582</v>
      </c>
      <c r="I251" s="18">
        <f t="shared" si="52"/>
        <v>153</v>
      </c>
      <c r="J251" s="16">
        <v>7412</v>
      </c>
      <c r="K251" s="16">
        <f t="shared" si="46"/>
        <v>7836.4</v>
      </c>
      <c r="L251" s="18">
        <f t="shared" si="47"/>
        <v>0.5312093275488069</v>
      </c>
      <c r="M251" s="18">
        <f t="shared" si="48"/>
        <v>164</v>
      </c>
      <c r="P251" s="18">
        <f t="shared" si="49"/>
        <v>0</v>
      </c>
      <c r="S251">
        <v>156</v>
      </c>
      <c r="T251">
        <v>7617.3</v>
      </c>
    </row>
    <row r="252" spans="1:20" x14ac:dyDescent="0.25">
      <c r="A252" s="1">
        <v>43551</v>
      </c>
      <c r="B252" s="16">
        <v>7212</v>
      </c>
      <c r="C252" s="16">
        <f t="shared" si="45"/>
        <v>7299.8</v>
      </c>
      <c r="D252" s="18">
        <f t="shared" si="43"/>
        <v>0.52078933850807607</v>
      </c>
      <c r="E252" s="18">
        <f t="shared" si="44"/>
        <v>163</v>
      </c>
      <c r="F252" s="16">
        <f>14626/2</f>
        <v>7313</v>
      </c>
      <c r="G252" s="16">
        <f t="shared" si="50"/>
        <v>7215.7</v>
      </c>
      <c r="H252" s="18">
        <f t="shared" si="51"/>
        <v>0.49757957742593917</v>
      </c>
      <c r="I252" s="18">
        <f t="shared" si="52"/>
        <v>154</v>
      </c>
      <c r="J252" s="16">
        <v>7840</v>
      </c>
      <c r="K252" s="16">
        <f t="shared" si="46"/>
        <v>7723.8</v>
      </c>
      <c r="L252" s="18">
        <f t="shared" si="47"/>
        <v>0.523576464208243</v>
      </c>
      <c r="M252" s="18">
        <f t="shared" si="48"/>
        <v>165</v>
      </c>
      <c r="P252" s="18">
        <f t="shared" si="49"/>
        <v>0</v>
      </c>
      <c r="S252">
        <v>157</v>
      </c>
      <c r="T252">
        <v>7778.7</v>
      </c>
    </row>
    <row r="253" spans="1:20" x14ac:dyDescent="0.25">
      <c r="A253" s="1">
        <v>43552</v>
      </c>
      <c r="B253" s="16">
        <v>7447</v>
      </c>
      <c r="C253" s="16">
        <f t="shared" si="45"/>
        <v>7355.2</v>
      </c>
      <c r="D253" s="18">
        <f t="shared" si="43"/>
        <v>0.5247417384852463</v>
      </c>
      <c r="E253" s="18">
        <f t="shared" si="44"/>
        <v>164</v>
      </c>
      <c r="F253" s="16">
        <f>14626/2</f>
        <v>7313</v>
      </c>
      <c r="G253" s="16">
        <f t="shared" si="50"/>
        <v>7269.6</v>
      </c>
      <c r="H253" s="18">
        <f t="shared" si="51"/>
        <v>0.50129640867214653</v>
      </c>
      <c r="I253" s="18">
        <f t="shared" si="52"/>
        <v>155</v>
      </c>
      <c r="J253" s="16">
        <v>7155</v>
      </c>
      <c r="K253" s="16">
        <f t="shared" si="46"/>
        <v>7568</v>
      </c>
      <c r="L253" s="18">
        <f t="shared" si="47"/>
        <v>0.51301518438177873</v>
      </c>
      <c r="M253" s="18">
        <f t="shared" si="48"/>
        <v>166</v>
      </c>
      <c r="P253" s="18">
        <f t="shared" si="49"/>
        <v>0</v>
      </c>
      <c r="S253">
        <v>158</v>
      </c>
      <c r="T253">
        <v>7715.3</v>
      </c>
    </row>
    <row r="254" spans="1:20" x14ac:dyDescent="0.25">
      <c r="A254" s="1">
        <v>43553</v>
      </c>
      <c r="B254" s="16">
        <v>7443</v>
      </c>
      <c r="C254" s="16">
        <f t="shared" si="45"/>
        <v>7459.4</v>
      </c>
      <c r="D254" s="18">
        <f t="shared" si="43"/>
        <v>0.53217567490440043</v>
      </c>
      <c r="E254" s="18">
        <f t="shared" si="44"/>
        <v>165</v>
      </c>
      <c r="F254" s="16">
        <f>14619/2</f>
        <v>7309.5</v>
      </c>
      <c r="G254" s="16">
        <f t="shared" si="50"/>
        <v>7256.8</v>
      </c>
      <c r="H254" s="18">
        <f t="shared" si="51"/>
        <v>0.50041374744855738</v>
      </c>
      <c r="I254" s="18">
        <f t="shared" si="52"/>
        <v>156</v>
      </c>
      <c r="J254" s="16">
        <v>7812</v>
      </c>
      <c r="K254" s="16">
        <f t="shared" si="46"/>
        <v>7590.2</v>
      </c>
      <c r="L254" s="18">
        <f t="shared" si="47"/>
        <v>0.51452006507592185</v>
      </c>
      <c r="M254" s="18">
        <f t="shared" si="48"/>
        <v>167</v>
      </c>
      <c r="P254" s="18">
        <f t="shared" si="49"/>
        <v>0</v>
      </c>
      <c r="S254">
        <v>159</v>
      </c>
      <c r="T254">
        <v>7737.7</v>
      </c>
    </row>
    <row r="255" spans="1:20" x14ac:dyDescent="0.25">
      <c r="A255" s="1">
        <v>43554</v>
      </c>
      <c r="B255" s="16">
        <v>7538</v>
      </c>
      <c r="C255" s="16">
        <f t="shared" si="45"/>
        <v>7556.6</v>
      </c>
      <c r="D255" s="18">
        <f t="shared" si="43"/>
        <v>0.53911021060441766</v>
      </c>
      <c r="E255" s="18">
        <f t="shared" si="44"/>
        <v>166</v>
      </c>
      <c r="F255" s="16">
        <f>14619/2</f>
        <v>7309.5</v>
      </c>
      <c r="G255" s="16">
        <f t="shared" si="50"/>
        <v>7202</v>
      </c>
      <c r="H255" s="18">
        <f t="shared" si="51"/>
        <v>0.49663485408506647</v>
      </c>
      <c r="I255" s="18">
        <f t="shared" si="52"/>
        <v>157</v>
      </c>
      <c r="J255" s="16">
        <v>7621</v>
      </c>
      <c r="K255" s="16">
        <f t="shared" si="46"/>
        <v>7551.8</v>
      </c>
      <c r="L255" s="18">
        <f t="shared" si="47"/>
        <v>0.51191702819956619</v>
      </c>
      <c r="M255" s="18">
        <f t="shared" si="48"/>
        <v>168</v>
      </c>
      <c r="P255" s="18">
        <f t="shared" si="49"/>
        <v>0</v>
      </c>
      <c r="S255">
        <v>160</v>
      </c>
      <c r="T255">
        <v>7659.7</v>
      </c>
    </row>
    <row r="256" spans="1:20" x14ac:dyDescent="0.25">
      <c r="A256" s="1">
        <v>43555</v>
      </c>
      <c r="B256" s="16">
        <v>7657</v>
      </c>
      <c r="C256" s="16">
        <f t="shared" si="45"/>
        <v>7597.6</v>
      </c>
      <c r="D256" s="18">
        <f t="shared" si="43"/>
        <v>0.54203527195936307</v>
      </c>
      <c r="E256" s="18">
        <f t="shared" si="44"/>
        <v>167</v>
      </c>
      <c r="F256" s="16">
        <f>14078/2</f>
        <v>7039</v>
      </c>
      <c r="G256" s="16">
        <f t="shared" si="50"/>
        <v>7245.8</v>
      </c>
      <c r="H256" s="18">
        <f t="shared" si="51"/>
        <v>0.49965521045953548</v>
      </c>
      <c r="I256" s="18">
        <f t="shared" si="52"/>
        <v>158</v>
      </c>
      <c r="J256" s="16">
        <v>7523</v>
      </c>
      <c r="K256" s="16">
        <f t="shared" si="46"/>
        <v>7619.4</v>
      </c>
      <c r="L256" s="18">
        <f t="shared" si="47"/>
        <v>0.51649945770065075</v>
      </c>
      <c r="M256" s="18">
        <f t="shared" si="48"/>
        <v>169</v>
      </c>
      <c r="P256" s="18">
        <f t="shared" si="49"/>
        <v>0</v>
      </c>
      <c r="S256">
        <v>161</v>
      </c>
      <c r="T256">
        <v>7648.5</v>
      </c>
    </row>
    <row r="257" spans="1:20" x14ac:dyDescent="0.25">
      <c r="A257" s="1">
        <v>43556</v>
      </c>
      <c r="B257" s="16">
        <v>7698</v>
      </c>
      <c r="C257" s="16">
        <f t="shared" si="45"/>
        <v>7635.4</v>
      </c>
      <c r="D257" s="18">
        <f t="shared" si="43"/>
        <v>0.54473203584270302</v>
      </c>
      <c r="E257" s="18">
        <f t="shared" si="44"/>
        <v>168</v>
      </c>
      <c r="F257" s="16">
        <f>14078/2</f>
        <v>7039</v>
      </c>
      <c r="G257" s="16">
        <f t="shared" si="50"/>
        <v>7290.3</v>
      </c>
      <c r="H257" s="18">
        <f t="shared" si="51"/>
        <v>0.50272383736966952</v>
      </c>
      <c r="I257" s="18">
        <f t="shared" si="52"/>
        <v>159</v>
      </c>
      <c r="J257" s="16">
        <v>7648</v>
      </c>
      <c r="K257" s="16">
        <f t="shared" si="46"/>
        <v>7588.6</v>
      </c>
      <c r="L257" s="18">
        <f t="shared" si="47"/>
        <v>0.51441160520607376</v>
      </c>
      <c r="M257" s="18">
        <f t="shared" si="48"/>
        <v>170</v>
      </c>
      <c r="P257" s="18">
        <f t="shared" si="49"/>
        <v>0</v>
      </c>
      <c r="S257">
        <v>162</v>
      </c>
      <c r="T257">
        <v>7615.2</v>
      </c>
    </row>
    <row r="258" spans="1:20" x14ac:dyDescent="0.25">
      <c r="A258" s="1">
        <v>43557</v>
      </c>
      <c r="B258" s="16">
        <v>7652</v>
      </c>
      <c r="C258" s="16">
        <f t="shared" si="45"/>
        <v>7702</v>
      </c>
      <c r="D258" s="18">
        <f t="shared" si="43"/>
        <v>0.5494834769704926</v>
      </c>
      <c r="E258" s="18">
        <f t="shared" si="44"/>
        <v>169</v>
      </c>
      <c r="F258" s="16">
        <f>15064/2</f>
        <v>7532</v>
      </c>
      <c r="G258" s="16">
        <f t="shared" si="50"/>
        <v>7406.6</v>
      </c>
      <c r="H258" s="18">
        <f t="shared" si="51"/>
        <v>0.51074364208087386</v>
      </c>
      <c r="I258" s="18">
        <f t="shared" si="52"/>
        <v>160</v>
      </c>
      <c r="J258" s="16">
        <v>7493</v>
      </c>
      <c r="K258" s="16">
        <f t="shared" si="46"/>
        <v>7649.8</v>
      </c>
      <c r="L258" s="18">
        <f t="shared" si="47"/>
        <v>0.51856019522776575</v>
      </c>
      <c r="M258" s="18">
        <f t="shared" si="48"/>
        <v>171</v>
      </c>
      <c r="P258" s="18">
        <f t="shared" si="49"/>
        <v>0</v>
      </c>
      <c r="S258">
        <v>163</v>
      </c>
      <c r="T258">
        <v>7221</v>
      </c>
    </row>
    <row r="259" spans="1:20" x14ac:dyDescent="0.25">
      <c r="A259" s="1">
        <v>43558</v>
      </c>
      <c r="B259" s="16">
        <v>7632</v>
      </c>
      <c r="C259" s="16">
        <f t="shared" si="45"/>
        <v>7746.2</v>
      </c>
      <c r="D259" s="18">
        <f t="shared" ref="D259:D310" si="53">+C259/MAX(C$2:C$318)</f>
        <v>0.55263683579704359</v>
      </c>
      <c r="E259" s="18">
        <f t="shared" ref="E259:E310" si="54">+A259-$A$89</f>
        <v>170</v>
      </c>
      <c r="F259" s="16">
        <f>15064/2</f>
        <v>7532</v>
      </c>
      <c r="G259" s="16">
        <f t="shared" si="50"/>
        <v>7577</v>
      </c>
      <c r="H259" s="18">
        <f t="shared" si="51"/>
        <v>0.52249406961990397</v>
      </c>
      <c r="I259" s="18">
        <f t="shared" si="52"/>
        <v>161</v>
      </c>
      <c r="J259" s="16">
        <v>7658</v>
      </c>
      <c r="K259" s="16">
        <f t="shared" si="46"/>
        <v>7641.6</v>
      </c>
      <c r="L259" s="18">
        <f t="shared" si="47"/>
        <v>0.51800433839479398</v>
      </c>
      <c r="M259" s="18">
        <f t="shared" si="48"/>
        <v>172</v>
      </c>
      <c r="P259" s="18">
        <f t="shared" si="49"/>
        <v>0</v>
      </c>
      <c r="S259">
        <v>164</v>
      </c>
      <c r="T259">
        <v>7442</v>
      </c>
    </row>
    <row r="260" spans="1:20" x14ac:dyDescent="0.25">
      <c r="A260" s="1">
        <v>43559</v>
      </c>
      <c r="B260" s="16">
        <v>7871</v>
      </c>
      <c r="C260" s="16">
        <f t="shared" si="45"/>
        <v>7723</v>
      </c>
      <c r="D260" s="18">
        <f t="shared" si="53"/>
        <v>0.55098167912790363</v>
      </c>
      <c r="E260" s="18">
        <f t="shared" si="54"/>
        <v>171</v>
      </c>
      <c r="F260" s="16">
        <f>15782/2</f>
        <v>7891</v>
      </c>
      <c r="G260" s="16">
        <f t="shared" si="50"/>
        <v>7687.8</v>
      </c>
      <c r="H260" s="18">
        <f t="shared" si="51"/>
        <v>0.53013460583659733</v>
      </c>
      <c r="I260" s="18">
        <f t="shared" si="52"/>
        <v>162</v>
      </c>
      <c r="J260" s="16">
        <v>7927</v>
      </c>
      <c r="K260" s="16">
        <f t="shared" si="46"/>
        <v>7671.6</v>
      </c>
      <c r="L260" s="18">
        <f t="shared" si="47"/>
        <v>0.52003796095444688</v>
      </c>
      <c r="M260" s="18">
        <f t="shared" si="48"/>
        <v>173</v>
      </c>
      <c r="P260" s="18">
        <f t="shared" si="49"/>
        <v>0</v>
      </c>
      <c r="S260">
        <v>165</v>
      </c>
      <c r="T260">
        <v>7376.7</v>
      </c>
    </row>
    <row r="261" spans="1:20" x14ac:dyDescent="0.25">
      <c r="A261" s="1">
        <v>43560</v>
      </c>
      <c r="B261" s="16">
        <v>7878</v>
      </c>
      <c r="C261" s="16">
        <f t="shared" ref="C261:C310" si="55">AVERAGE(B259:B263)</f>
        <v>7756.6</v>
      </c>
      <c r="D261" s="18">
        <f t="shared" si="53"/>
        <v>0.55337880257976146</v>
      </c>
      <c r="E261" s="18">
        <f t="shared" si="54"/>
        <v>172</v>
      </c>
      <c r="F261" s="16">
        <f>15782/2</f>
        <v>7891</v>
      </c>
      <c r="G261" s="16">
        <f t="shared" si="50"/>
        <v>7791.6</v>
      </c>
      <c r="H261" s="18">
        <f t="shared" si="51"/>
        <v>0.5372924366966404</v>
      </c>
      <c r="I261" s="18">
        <f t="shared" si="52"/>
        <v>163</v>
      </c>
      <c r="J261" s="16">
        <v>7482</v>
      </c>
      <c r="K261" s="16">
        <f t="shared" si="46"/>
        <v>7728.2</v>
      </c>
      <c r="L261" s="18">
        <f t="shared" si="47"/>
        <v>0.52387472885032538</v>
      </c>
      <c r="M261" s="18">
        <f t="shared" si="48"/>
        <v>174</v>
      </c>
      <c r="P261" s="18">
        <f t="shared" si="49"/>
        <v>0</v>
      </c>
      <c r="S261">
        <v>166</v>
      </c>
      <c r="T261">
        <v>7627.3</v>
      </c>
    </row>
    <row r="262" spans="1:20" x14ac:dyDescent="0.25">
      <c r="A262" s="1">
        <v>43561</v>
      </c>
      <c r="B262" s="16">
        <v>7582</v>
      </c>
      <c r="C262" s="16">
        <f t="shared" si="55"/>
        <v>7713.4</v>
      </c>
      <c r="D262" s="18">
        <f t="shared" si="53"/>
        <v>0.55029678671308713</v>
      </c>
      <c r="E262" s="18">
        <f t="shared" si="54"/>
        <v>173</v>
      </c>
      <c r="F262" s="16">
        <v>7593</v>
      </c>
      <c r="G262" s="16">
        <f t="shared" si="50"/>
        <v>7891.4</v>
      </c>
      <c r="H262" s="18">
        <f t="shared" si="51"/>
        <v>0.54417443592431181</v>
      </c>
      <c r="I262" s="18">
        <f t="shared" si="52"/>
        <v>164</v>
      </c>
      <c r="J262" s="16">
        <v>7798</v>
      </c>
      <c r="K262" s="16">
        <f t="shared" ref="K262:K317" si="56">AVERAGE(J260:J264)</f>
        <v>7775.2</v>
      </c>
      <c r="L262" s="18">
        <f t="shared" ref="L262:L317" si="57">+K262/MAX(K$2:K$318)</f>
        <v>0.52706073752711491</v>
      </c>
      <c r="M262" s="18">
        <f t="shared" si="48"/>
        <v>175</v>
      </c>
      <c r="P262" s="18">
        <f t="shared" si="49"/>
        <v>0</v>
      </c>
      <c r="S262">
        <v>167</v>
      </c>
      <c r="T262">
        <v>7723</v>
      </c>
    </row>
    <row r="263" spans="1:20" x14ac:dyDescent="0.25">
      <c r="A263" s="1">
        <v>43562</v>
      </c>
      <c r="B263" s="16">
        <v>7820</v>
      </c>
      <c r="C263" s="16">
        <f t="shared" si="55"/>
        <v>7570.2</v>
      </c>
      <c r="D263" s="18">
        <f t="shared" si="53"/>
        <v>0.540080474858741</v>
      </c>
      <c r="E263" s="18">
        <f t="shared" si="54"/>
        <v>174</v>
      </c>
      <c r="F263" s="16">
        <v>8051</v>
      </c>
      <c r="G263" s="16">
        <f t="shared" si="50"/>
        <v>7906</v>
      </c>
      <c r="H263" s="18">
        <f t="shared" si="51"/>
        <v>0.54518122138246816</v>
      </c>
      <c r="I263" s="18">
        <f t="shared" si="52"/>
        <v>165</v>
      </c>
      <c r="J263" s="16">
        <v>7776</v>
      </c>
      <c r="K263" s="16">
        <f t="shared" si="56"/>
        <v>7750.4</v>
      </c>
      <c r="L263" s="18">
        <f t="shared" si="57"/>
        <v>0.5253796095444685</v>
      </c>
      <c r="M263" s="18">
        <f t="shared" ref="M263:M317" si="58">+A263-$A$87</f>
        <v>176</v>
      </c>
      <c r="P263" s="18">
        <f t="shared" ref="P263:P318" si="59">+N263/MAX(N$2:N$318)</f>
        <v>0</v>
      </c>
      <c r="S263">
        <v>168</v>
      </c>
      <c r="T263">
        <v>7704</v>
      </c>
    </row>
    <row r="264" spans="1:20" x14ac:dyDescent="0.25">
      <c r="A264" s="1">
        <v>43563</v>
      </c>
      <c r="B264" s="16">
        <v>7416</v>
      </c>
      <c r="C264" s="16">
        <f t="shared" si="55"/>
        <v>7376.8</v>
      </c>
      <c r="D264" s="18">
        <f t="shared" si="53"/>
        <v>0.52628274641858341</v>
      </c>
      <c r="E264" s="18">
        <f t="shared" si="54"/>
        <v>175</v>
      </c>
      <c r="F264" s="16">
        <v>8031</v>
      </c>
      <c r="G264" s="16">
        <f t="shared" si="50"/>
        <v>7957.8</v>
      </c>
      <c r="H264" s="18">
        <f t="shared" si="51"/>
        <v>0.54875324102168033</v>
      </c>
      <c r="I264" s="18">
        <f t="shared" si="52"/>
        <v>166</v>
      </c>
      <c r="J264" s="16">
        <v>7893</v>
      </c>
      <c r="K264" s="16">
        <f t="shared" si="56"/>
        <v>7843.4</v>
      </c>
      <c r="L264" s="18">
        <f t="shared" si="57"/>
        <v>0.53168383947939257</v>
      </c>
      <c r="M264" s="18">
        <f t="shared" si="58"/>
        <v>177</v>
      </c>
      <c r="P264" s="18">
        <f t="shared" si="59"/>
        <v>0</v>
      </c>
      <c r="S264">
        <v>169</v>
      </c>
      <c r="T264">
        <v>7631</v>
      </c>
    </row>
    <row r="265" spans="1:20" x14ac:dyDescent="0.25">
      <c r="A265" s="1">
        <v>43564</v>
      </c>
      <c r="B265" s="16">
        <v>7155</v>
      </c>
      <c r="C265" s="16">
        <f t="shared" si="55"/>
        <v>7262.6</v>
      </c>
      <c r="D265" s="18">
        <f t="shared" si="53"/>
        <v>0.51813538040066209</v>
      </c>
      <c r="E265" s="18">
        <f t="shared" si="54"/>
        <v>176</v>
      </c>
      <c r="F265" s="16">
        <v>7964</v>
      </c>
      <c r="G265" s="16">
        <f t="shared" ref="G265:G309" si="60">AVERAGE(F263:F267)</f>
        <v>8101</v>
      </c>
      <c r="H265" s="18">
        <f t="shared" ref="H265:H309" si="61">+G265/MAX(G$2:G$318)</f>
        <v>0.55862801346058366</v>
      </c>
      <c r="I265" s="18">
        <f t="shared" si="52"/>
        <v>167</v>
      </c>
      <c r="J265" s="16">
        <v>7803</v>
      </c>
      <c r="K265" s="16">
        <f t="shared" si="56"/>
        <v>7869.4</v>
      </c>
      <c r="L265" s="18">
        <f t="shared" si="57"/>
        <v>0.53344631236442519</v>
      </c>
      <c r="M265" s="18">
        <f t="shared" si="58"/>
        <v>178</v>
      </c>
      <c r="P265" s="18">
        <f t="shared" si="59"/>
        <v>0</v>
      </c>
      <c r="S265">
        <v>170</v>
      </c>
      <c r="T265">
        <v>7725.3</v>
      </c>
    </row>
    <row r="266" spans="1:20" x14ac:dyDescent="0.25">
      <c r="A266" s="1">
        <v>43565</v>
      </c>
      <c r="B266" s="16">
        <v>6911</v>
      </c>
      <c r="C266" s="16">
        <f t="shared" si="55"/>
        <v>7191.6</v>
      </c>
      <c r="D266" s="18">
        <f t="shared" si="53"/>
        <v>0.513070030249415</v>
      </c>
      <c r="E266" s="18">
        <f t="shared" si="54"/>
        <v>177</v>
      </c>
      <c r="F266" s="16">
        <v>8150</v>
      </c>
      <c r="G266" s="16">
        <f t="shared" si="60"/>
        <v>8074</v>
      </c>
      <c r="H266" s="18">
        <f t="shared" si="61"/>
        <v>0.55676614994207529</v>
      </c>
      <c r="I266" s="18">
        <f t="shared" ref="I266:I309" si="62">+A266-$A$98</f>
        <v>168</v>
      </c>
      <c r="J266" s="16">
        <v>7947</v>
      </c>
      <c r="K266" s="16">
        <f t="shared" si="56"/>
        <v>7923</v>
      </c>
      <c r="L266" s="18">
        <f t="shared" si="57"/>
        <v>0.5370797180043384</v>
      </c>
      <c r="M266" s="18">
        <f t="shared" si="58"/>
        <v>179</v>
      </c>
      <c r="P266" s="18">
        <f t="shared" si="59"/>
        <v>0</v>
      </c>
      <c r="S266">
        <v>171</v>
      </c>
      <c r="T266">
        <v>7853.3</v>
      </c>
    </row>
    <row r="267" spans="1:20" x14ac:dyDescent="0.25">
      <c r="A267" s="1">
        <v>43566</v>
      </c>
      <c r="B267" s="16">
        <v>7011</v>
      </c>
      <c r="C267" s="16">
        <f t="shared" si="55"/>
        <v>7176.2</v>
      </c>
      <c r="D267" s="18">
        <f t="shared" si="53"/>
        <v>0.51197134866731353</v>
      </c>
      <c r="E267" s="18">
        <f t="shared" si="54"/>
        <v>178</v>
      </c>
      <c r="F267" s="16">
        <v>8309</v>
      </c>
      <c r="G267" s="16">
        <f t="shared" si="60"/>
        <v>8074.8</v>
      </c>
      <c r="H267" s="18">
        <f t="shared" si="61"/>
        <v>0.55682131626854969</v>
      </c>
      <c r="I267" s="18">
        <f t="shared" si="62"/>
        <v>169</v>
      </c>
      <c r="J267" s="16">
        <v>7928</v>
      </c>
      <c r="K267" s="16">
        <f t="shared" si="56"/>
        <v>7895.2</v>
      </c>
      <c r="L267" s="18">
        <f t="shared" si="57"/>
        <v>0.5351952277657267</v>
      </c>
      <c r="M267" s="18">
        <f t="shared" si="58"/>
        <v>180</v>
      </c>
      <c r="P267" s="18">
        <f t="shared" si="59"/>
        <v>0</v>
      </c>
      <c r="S267">
        <v>172</v>
      </c>
      <c r="T267">
        <v>7923</v>
      </c>
    </row>
    <row r="268" spans="1:20" x14ac:dyDescent="0.25">
      <c r="A268" s="1">
        <v>43567</v>
      </c>
      <c r="B268" s="16">
        <v>7465</v>
      </c>
      <c r="C268" s="16">
        <f t="shared" si="55"/>
        <v>7206.8</v>
      </c>
      <c r="D268" s="18">
        <f t="shared" si="53"/>
        <v>0.51415444323954118</v>
      </c>
      <c r="E268" s="18">
        <f t="shared" si="54"/>
        <v>179</v>
      </c>
      <c r="F268" s="16">
        <v>7916</v>
      </c>
      <c r="G268" s="16">
        <f t="shared" si="60"/>
        <v>8117.4</v>
      </c>
      <c r="H268" s="18">
        <f t="shared" si="61"/>
        <v>0.55975892315330722</v>
      </c>
      <c r="I268" s="18">
        <f t="shared" si="62"/>
        <v>170</v>
      </c>
      <c r="J268" s="16">
        <v>8044</v>
      </c>
      <c r="K268" s="16">
        <f t="shared" si="56"/>
        <v>7933.6</v>
      </c>
      <c r="L268" s="18">
        <f t="shared" si="57"/>
        <v>0.53779826464208247</v>
      </c>
      <c r="M268" s="18">
        <f t="shared" si="58"/>
        <v>181</v>
      </c>
      <c r="P268" s="18">
        <f t="shared" si="59"/>
        <v>0</v>
      </c>
      <c r="S268">
        <v>173</v>
      </c>
      <c r="T268">
        <v>7738</v>
      </c>
    </row>
    <row r="269" spans="1:20" x14ac:dyDescent="0.25">
      <c r="A269" s="1">
        <v>43568</v>
      </c>
      <c r="B269" s="16">
        <v>7339</v>
      </c>
      <c r="C269" s="16">
        <f t="shared" si="55"/>
        <v>7301.4</v>
      </c>
      <c r="D269" s="18">
        <f t="shared" si="53"/>
        <v>0.5209034872438788</v>
      </c>
      <c r="E269" s="18">
        <f t="shared" si="54"/>
        <v>180</v>
      </c>
      <c r="F269" s="16">
        <v>8035</v>
      </c>
      <c r="G269" s="16">
        <f t="shared" si="60"/>
        <v>8137.6</v>
      </c>
      <c r="H269" s="18">
        <f t="shared" si="61"/>
        <v>0.56115187289678381</v>
      </c>
      <c r="I269" s="18">
        <f t="shared" si="62"/>
        <v>171</v>
      </c>
      <c r="J269" s="16">
        <v>7754</v>
      </c>
      <c r="K269" s="16">
        <f t="shared" si="56"/>
        <v>7823.8</v>
      </c>
      <c r="L269" s="18">
        <f t="shared" si="57"/>
        <v>0.53035520607375275</v>
      </c>
      <c r="M269" s="18">
        <f t="shared" si="58"/>
        <v>182</v>
      </c>
      <c r="P269" s="18">
        <f t="shared" si="59"/>
        <v>0</v>
      </c>
      <c r="S269">
        <v>174</v>
      </c>
      <c r="T269">
        <v>7975.7</v>
      </c>
    </row>
    <row r="270" spans="1:20" x14ac:dyDescent="0.25">
      <c r="A270" s="1">
        <v>43569</v>
      </c>
      <c r="B270" s="16">
        <v>7308</v>
      </c>
      <c r="C270" s="16">
        <f t="shared" si="55"/>
        <v>7398.6</v>
      </c>
      <c r="D270" s="18">
        <f t="shared" si="53"/>
        <v>0.52783802294389592</v>
      </c>
      <c r="E270" s="18">
        <f t="shared" si="54"/>
        <v>181</v>
      </c>
      <c r="F270" s="16">
        <v>8177</v>
      </c>
      <c r="G270" s="16">
        <f t="shared" si="60"/>
        <v>8065.4</v>
      </c>
      <c r="H270" s="18">
        <f t="shared" si="61"/>
        <v>0.55617311193247643</v>
      </c>
      <c r="I270" s="18">
        <f t="shared" si="62"/>
        <v>172</v>
      </c>
      <c r="J270" s="16">
        <v>7995</v>
      </c>
      <c r="K270" s="16">
        <f t="shared" si="56"/>
        <v>7832</v>
      </c>
      <c r="L270" s="18">
        <f t="shared" si="57"/>
        <v>0.53091106290672452</v>
      </c>
      <c r="M270" s="18">
        <f t="shared" si="58"/>
        <v>183</v>
      </c>
      <c r="P270" s="18">
        <f t="shared" si="59"/>
        <v>0</v>
      </c>
      <c r="S270">
        <v>175</v>
      </c>
      <c r="T270">
        <v>7702.7</v>
      </c>
    </row>
    <row r="271" spans="1:20" x14ac:dyDescent="0.25">
      <c r="A271" s="1">
        <v>43570</v>
      </c>
      <c r="B271" s="16">
        <v>7384</v>
      </c>
      <c r="C271" s="16">
        <f t="shared" si="55"/>
        <v>7365.4</v>
      </c>
      <c r="D271" s="18">
        <f t="shared" si="53"/>
        <v>0.52546943667598878</v>
      </c>
      <c r="E271" s="18">
        <f t="shared" si="54"/>
        <v>182</v>
      </c>
      <c r="F271" s="16">
        <v>8251</v>
      </c>
      <c r="G271" s="16">
        <f t="shared" si="60"/>
        <v>8084.6</v>
      </c>
      <c r="H271" s="18">
        <f t="shared" si="61"/>
        <v>0.5574971037678601</v>
      </c>
      <c r="I271" s="18">
        <f t="shared" si="62"/>
        <v>173</v>
      </c>
      <c r="J271" s="16">
        <v>7398</v>
      </c>
      <c r="K271" s="16">
        <f t="shared" si="56"/>
        <v>7773.2</v>
      </c>
      <c r="L271" s="18">
        <f t="shared" si="57"/>
        <v>0.52692516268980472</v>
      </c>
      <c r="M271" s="18">
        <f t="shared" si="58"/>
        <v>184</v>
      </c>
      <c r="P271" s="18">
        <f t="shared" si="59"/>
        <v>0</v>
      </c>
      <c r="S271">
        <v>176</v>
      </c>
      <c r="T271">
        <v>7694.3</v>
      </c>
    </row>
    <row r="272" spans="1:20" x14ac:dyDescent="0.25">
      <c r="A272" s="1">
        <v>43571</v>
      </c>
      <c r="B272" s="16">
        <v>7497</v>
      </c>
      <c r="C272" s="16">
        <f t="shared" si="55"/>
        <v>7339</v>
      </c>
      <c r="D272" s="18">
        <f t="shared" si="53"/>
        <v>0.52358598253524347</v>
      </c>
      <c r="E272" s="18">
        <f t="shared" si="54"/>
        <v>183</v>
      </c>
      <c r="F272" s="16">
        <v>7948</v>
      </c>
      <c r="G272" s="16">
        <f t="shared" si="60"/>
        <v>8129.6</v>
      </c>
      <c r="H272" s="18">
        <f t="shared" si="61"/>
        <v>0.5606002096320406</v>
      </c>
      <c r="I272" s="18">
        <f t="shared" si="62"/>
        <v>174</v>
      </c>
      <c r="J272" s="16">
        <v>7969</v>
      </c>
      <c r="K272" s="16">
        <f t="shared" si="56"/>
        <v>7775</v>
      </c>
      <c r="L272" s="18">
        <f t="shared" si="57"/>
        <v>0.52704718004338391</v>
      </c>
      <c r="M272" s="18">
        <f t="shared" si="58"/>
        <v>185</v>
      </c>
      <c r="P272" s="18">
        <f t="shared" si="59"/>
        <v>0</v>
      </c>
      <c r="S272">
        <v>177</v>
      </c>
      <c r="T272">
        <v>7630.3</v>
      </c>
    </row>
    <row r="273" spans="1:20" x14ac:dyDescent="0.25">
      <c r="A273" s="1">
        <v>43572</v>
      </c>
      <c r="B273" s="16">
        <v>7299</v>
      </c>
      <c r="C273" s="16">
        <f t="shared" si="55"/>
        <v>7310.8</v>
      </c>
      <c r="D273" s="18">
        <f t="shared" si="53"/>
        <v>0.52157411106672003</v>
      </c>
      <c r="E273" s="18">
        <f t="shared" si="54"/>
        <v>184</v>
      </c>
      <c r="F273" s="16">
        <v>8012</v>
      </c>
      <c r="G273" s="16">
        <f t="shared" si="60"/>
        <v>8111.6</v>
      </c>
      <c r="H273" s="18">
        <f t="shared" si="61"/>
        <v>0.55935896728636836</v>
      </c>
      <c r="I273" s="18">
        <f t="shared" si="62"/>
        <v>175</v>
      </c>
      <c r="J273" s="16">
        <v>7750</v>
      </c>
      <c r="K273" s="16">
        <f t="shared" si="56"/>
        <v>7654.8</v>
      </c>
      <c r="L273" s="18">
        <f t="shared" si="57"/>
        <v>0.51889913232104123</v>
      </c>
      <c r="M273" s="18">
        <f t="shared" si="58"/>
        <v>186</v>
      </c>
      <c r="P273" s="18">
        <f t="shared" si="59"/>
        <v>0</v>
      </c>
      <c r="S273">
        <v>178</v>
      </c>
      <c r="T273">
        <v>7736.3</v>
      </c>
    </row>
    <row r="274" spans="1:20" x14ac:dyDescent="0.25">
      <c r="A274" s="1">
        <v>43573</v>
      </c>
      <c r="B274" s="16">
        <v>7207</v>
      </c>
      <c r="C274" s="16">
        <f t="shared" si="55"/>
        <v>7322.8</v>
      </c>
      <c r="D274" s="18">
        <f t="shared" si="53"/>
        <v>0.52243022658524063</v>
      </c>
      <c r="E274" s="18">
        <f t="shared" si="54"/>
        <v>185</v>
      </c>
      <c r="F274" s="16">
        <v>8260</v>
      </c>
      <c r="G274" s="16">
        <f t="shared" si="60"/>
        <v>8047</v>
      </c>
      <c r="H274" s="18">
        <f t="shared" si="61"/>
        <v>0.55490428642356704</v>
      </c>
      <c r="I274" s="18">
        <f t="shared" si="62"/>
        <v>176</v>
      </c>
      <c r="J274" s="16">
        <v>7763</v>
      </c>
      <c r="K274" s="16">
        <f t="shared" si="56"/>
        <v>7716.8</v>
      </c>
      <c r="L274" s="18">
        <f t="shared" si="57"/>
        <v>0.52310195227765732</v>
      </c>
      <c r="M274" s="18">
        <f t="shared" si="58"/>
        <v>187</v>
      </c>
      <c r="P274" s="18">
        <f t="shared" si="59"/>
        <v>0</v>
      </c>
      <c r="S274">
        <v>179</v>
      </c>
      <c r="T274">
        <v>7780.3</v>
      </c>
    </row>
    <row r="275" spans="1:20" x14ac:dyDescent="0.25">
      <c r="A275" s="1">
        <v>43574</v>
      </c>
      <c r="B275" s="16">
        <v>7167</v>
      </c>
      <c r="C275" s="16">
        <f t="shared" si="55"/>
        <v>7258.8</v>
      </c>
      <c r="D275" s="18">
        <f t="shared" si="53"/>
        <v>0.51786427715313055</v>
      </c>
      <c r="E275" s="18">
        <f t="shared" si="54"/>
        <v>186</v>
      </c>
      <c r="F275" s="16">
        <v>8087</v>
      </c>
      <c r="G275" s="16">
        <f t="shared" si="60"/>
        <v>8094.2</v>
      </c>
      <c r="H275" s="18">
        <f t="shared" si="61"/>
        <v>0.55815909968555188</v>
      </c>
      <c r="I275" s="18">
        <f t="shared" si="62"/>
        <v>177</v>
      </c>
      <c r="J275" s="16">
        <v>7394</v>
      </c>
      <c r="K275" s="16">
        <f t="shared" si="56"/>
        <v>7677.4</v>
      </c>
      <c r="L275" s="18">
        <f t="shared" si="57"/>
        <v>0.52043112798264635</v>
      </c>
      <c r="M275" s="18">
        <f t="shared" si="58"/>
        <v>188</v>
      </c>
      <c r="P275" s="18">
        <f t="shared" si="59"/>
        <v>0</v>
      </c>
      <c r="S275">
        <v>180</v>
      </c>
      <c r="T275">
        <v>7798.3</v>
      </c>
    </row>
    <row r="276" spans="1:20" x14ac:dyDescent="0.25">
      <c r="A276" s="1">
        <v>43575</v>
      </c>
      <c r="B276" s="16">
        <v>7444</v>
      </c>
      <c r="C276" s="16">
        <f t="shared" si="55"/>
        <v>7181.8</v>
      </c>
      <c r="D276" s="18">
        <f t="shared" si="53"/>
        <v>0.51237086924262321</v>
      </c>
      <c r="E276" s="18">
        <f t="shared" si="54"/>
        <v>187</v>
      </c>
      <c r="F276" s="16">
        <v>7928</v>
      </c>
      <c r="G276" s="16">
        <f t="shared" si="60"/>
        <v>8099.6</v>
      </c>
      <c r="H276" s="18">
        <f t="shared" si="61"/>
        <v>0.5585314723892536</v>
      </c>
      <c r="I276" s="18">
        <f t="shared" si="62"/>
        <v>178</v>
      </c>
      <c r="J276" s="16">
        <v>7708</v>
      </c>
      <c r="K276" s="16">
        <f t="shared" si="56"/>
        <v>7717</v>
      </c>
      <c r="L276" s="18">
        <f t="shared" si="57"/>
        <v>0.52311550976138832</v>
      </c>
      <c r="M276" s="18">
        <f t="shared" si="58"/>
        <v>189</v>
      </c>
      <c r="P276" s="18">
        <f t="shared" si="59"/>
        <v>0</v>
      </c>
      <c r="S276">
        <v>181</v>
      </c>
      <c r="T276">
        <v>7774</v>
      </c>
    </row>
    <row r="277" spans="1:20" x14ac:dyDescent="0.25">
      <c r="A277" s="1">
        <v>43576</v>
      </c>
      <c r="B277" s="16">
        <v>7177</v>
      </c>
      <c r="C277" s="16">
        <f t="shared" si="55"/>
        <v>7054.6</v>
      </c>
      <c r="D277" s="18">
        <f t="shared" si="53"/>
        <v>0.50329604474630452</v>
      </c>
      <c r="E277" s="18">
        <f t="shared" si="54"/>
        <v>188</v>
      </c>
      <c r="F277" s="16">
        <v>8184</v>
      </c>
      <c r="G277" s="16">
        <f t="shared" si="60"/>
        <v>8073.6</v>
      </c>
      <c r="H277" s="18">
        <f t="shared" si="61"/>
        <v>0.55673856677883826</v>
      </c>
      <c r="I277" s="18">
        <f t="shared" si="62"/>
        <v>179</v>
      </c>
      <c r="J277" s="16">
        <v>7772</v>
      </c>
      <c r="K277" s="16">
        <f t="shared" si="56"/>
        <v>7661.2</v>
      </c>
      <c r="L277" s="18">
        <f t="shared" si="57"/>
        <v>0.51933297180043381</v>
      </c>
      <c r="M277" s="18">
        <f t="shared" si="58"/>
        <v>190</v>
      </c>
      <c r="P277" s="18">
        <f t="shared" si="59"/>
        <v>0</v>
      </c>
      <c r="S277">
        <v>182</v>
      </c>
      <c r="T277">
        <v>7822</v>
      </c>
    </row>
    <row r="278" spans="1:20" x14ac:dyDescent="0.25">
      <c r="A278" s="1">
        <v>43577</v>
      </c>
      <c r="B278" s="16">
        <v>6914</v>
      </c>
      <c r="C278" s="16">
        <f t="shared" si="55"/>
        <v>6973.4</v>
      </c>
      <c r="D278" s="18">
        <f t="shared" si="53"/>
        <v>0.49750299640431483</v>
      </c>
      <c r="E278" s="18">
        <f t="shared" si="54"/>
        <v>189</v>
      </c>
      <c r="F278" s="16">
        <v>8039</v>
      </c>
      <c r="G278" s="16">
        <f t="shared" si="60"/>
        <v>8070</v>
      </c>
      <c r="H278" s="18">
        <f t="shared" si="61"/>
        <v>0.55649031830970375</v>
      </c>
      <c r="I278" s="18">
        <f t="shared" si="62"/>
        <v>180</v>
      </c>
      <c r="J278" s="16">
        <v>7948</v>
      </c>
      <c r="K278" s="16">
        <f t="shared" si="56"/>
        <v>7771.4</v>
      </c>
      <c r="L278" s="18">
        <f t="shared" si="57"/>
        <v>0.52680314533622552</v>
      </c>
      <c r="M278" s="18">
        <f t="shared" si="58"/>
        <v>191</v>
      </c>
      <c r="P278" s="18">
        <f t="shared" si="59"/>
        <v>0</v>
      </c>
      <c r="S278">
        <v>183</v>
      </c>
      <c r="T278">
        <v>7607.7</v>
      </c>
    </row>
    <row r="279" spans="1:20" x14ac:dyDescent="0.25">
      <c r="A279" s="1">
        <v>43578</v>
      </c>
      <c r="B279" s="16">
        <v>6571</v>
      </c>
      <c r="C279" s="16">
        <f t="shared" si="55"/>
        <v>6746.8</v>
      </c>
      <c r="D279" s="18">
        <f t="shared" si="53"/>
        <v>0.48133668169625027</v>
      </c>
      <c r="E279" s="18">
        <f t="shared" si="54"/>
        <v>190</v>
      </c>
      <c r="F279" s="16">
        <v>8130</v>
      </c>
      <c r="G279" s="16">
        <f t="shared" si="60"/>
        <v>8050.6</v>
      </c>
      <c r="H279" s="18">
        <f t="shared" si="61"/>
        <v>0.55515253489270155</v>
      </c>
      <c r="I279" s="18">
        <f t="shared" si="62"/>
        <v>181</v>
      </c>
      <c r="J279" s="16">
        <v>7484</v>
      </c>
      <c r="K279" s="16">
        <f t="shared" si="56"/>
        <v>7797</v>
      </c>
      <c r="L279" s="18">
        <f t="shared" si="57"/>
        <v>0.52853850325379614</v>
      </c>
      <c r="M279" s="18">
        <f t="shared" si="58"/>
        <v>192</v>
      </c>
      <c r="P279" s="18">
        <f t="shared" si="59"/>
        <v>0</v>
      </c>
      <c r="S279">
        <v>184</v>
      </c>
      <c r="T279">
        <v>7817.3</v>
      </c>
    </row>
    <row r="280" spans="1:20" x14ac:dyDescent="0.25">
      <c r="A280" s="1">
        <v>43579</v>
      </c>
      <c r="B280" s="16">
        <v>6761</v>
      </c>
      <c r="C280" s="16">
        <f t="shared" si="55"/>
        <v>6714.6</v>
      </c>
      <c r="D280" s="18">
        <f t="shared" si="53"/>
        <v>0.47903943838821988</v>
      </c>
      <c r="E280" s="18">
        <f t="shared" si="54"/>
        <v>191</v>
      </c>
      <c r="F280" s="16">
        <v>8069</v>
      </c>
      <c r="G280" s="16">
        <f t="shared" si="60"/>
        <v>8032.6</v>
      </c>
      <c r="H280" s="18">
        <f t="shared" si="61"/>
        <v>0.55391129254702931</v>
      </c>
      <c r="I280" s="18">
        <f t="shared" si="62"/>
        <v>182</v>
      </c>
      <c r="J280" s="16">
        <v>7945</v>
      </c>
      <c r="K280" s="16">
        <f t="shared" si="56"/>
        <v>7825.6</v>
      </c>
      <c r="L280" s="18">
        <f t="shared" si="57"/>
        <v>0.53047722342733195</v>
      </c>
      <c r="M280" s="18">
        <f t="shared" si="58"/>
        <v>193</v>
      </c>
      <c r="P280" s="18">
        <f t="shared" si="59"/>
        <v>0</v>
      </c>
      <c r="S280">
        <v>185</v>
      </c>
      <c r="T280">
        <v>7665.3</v>
      </c>
    </row>
    <row r="281" spans="1:20" x14ac:dyDescent="0.25">
      <c r="A281" s="1">
        <v>43580</v>
      </c>
      <c r="B281" s="16">
        <v>6311</v>
      </c>
      <c r="C281" s="16">
        <f t="shared" si="55"/>
        <v>6788.6</v>
      </c>
      <c r="D281" s="18">
        <f t="shared" si="53"/>
        <v>0.48431881741909716</v>
      </c>
      <c r="E281" s="18">
        <f t="shared" si="54"/>
        <v>192</v>
      </c>
      <c r="F281" s="16">
        <v>7831</v>
      </c>
      <c r="G281" s="16">
        <f t="shared" si="60"/>
        <v>8076</v>
      </c>
      <c r="H281" s="18">
        <f t="shared" si="61"/>
        <v>0.55690406575826112</v>
      </c>
      <c r="I281" s="18">
        <f t="shared" si="62"/>
        <v>183</v>
      </c>
      <c r="J281" s="16">
        <v>7836</v>
      </c>
      <c r="K281" s="16">
        <f t="shared" si="56"/>
        <v>7720.8</v>
      </c>
      <c r="L281" s="18">
        <f t="shared" si="57"/>
        <v>0.52337310195227771</v>
      </c>
      <c r="M281" s="18">
        <f t="shared" si="58"/>
        <v>194</v>
      </c>
      <c r="P281" s="18">
        <f t="shared" si="59"/>
        <v>0</v>
      </c>
      <c r="S281">
        <v>186</v>
      </c>
      <c r="T281">
        <v>7686.7</v>
      </c>
    </row>
    <row r="282" spans="1:20" x14ac:dyDescent="0.25">
      <c r="A282" s="1">
        <v>43581</v>
      </c>
      <c r="B282" s="16">
        <v>7016</v>
      </c>
      <c r="C282" s="16">
        <f t="shared" si="55"/>
        <v>6793.2</v>
      </c>
      <c r="D282" s="18">
        <f t="shared" si="53"/>
        <v>0.48464699503453001</v>
      </c>
      <c r="E282" s="18">
        <f t="shared" si="54"/>
        <v>193</v>
      </c>
      <c r="F282" s="16">
        <v>8094</v>
      </c>
      <c r="G282" s="16">
        <f t="shared" si="60"/>
        <v>8041.8</v>
      </c>
      <c r="H282" s="18">
        <f t="shared" si="61"/>
        <v>0.55454570530148395</v>
      </c>
      <c r="I282" s="18">
        <f t="shared" si="62"/>
        <v>184</v>
      </c>
      <c r="J282" s="16">
        <v>7915</v>
      </c>
      <c r="K282" s="16">
        <f t="shared" si="56"/>
        <v>7784.4</v>
      </c>
      <c r="L282" s="18">
        <f t="shared" si="57"/>
        <v>0.52768438177874188</v>
      </c>
      <c r="M282" s="18">
        <f t="shared" si="58"/>
        <v>195</v>
      </c>
      <c r="P282" s="18">
        <f t="shared" si="59"/>
        <v>0</v>
      </c>
      <c r="S282">
        <v>187</v>
      </c>
      <c r="T282">
        <v>7635.7</v>
      </c>
    </row>
    <row r="283" spans="1:20" x14ac:dyDescent="0.25">
      <c r="A283" s="1">
        <v>43582</v>
      </c>
      <c r="B283" s="16">
        <v>7284</v>
      </c>
      <c r="C283" s="16">
        <f t="shared" si="55"/>
        <v>6746.4</v>
      </c>
      <c r="D283" s="18">
        <f t="shared" si="53"/>
        <v>0.48130814451229953</v>
      </c>
      <c r="E283" s="18">
        <f t="shared" si="54"/>
        <v>194</v>
      </c>
      <c r="F283" s="16">
        <v>8256</v>
      </c>
      <c r="G283" s="16">
        <f t="shared" si="60"/>
        <v>7984.6</v>
      </c>
      <c r="H283" s="18">
        <f t="shared" si="61"/>
        <v>0.55060131295857007</v>
      </c>
      <c r="I283" s="18">
        <f t="shared" si="62"/>
        <v>185</v>
      </c>
      <c r="J283" s="16">
        <v>7424</v>
      </c>
      <c r="K283" s="16">
        <f t="shared" si="56"/>
        <v>7711.8</v>
      </c>
      <c r="L283" s="18">
        <f t="shared" si="57"/>
        <v>0.52276301518438184</v>
      </c>
      <c r="M283" s="18">
        <f t="shared" si="58"/>
        <v>196</v>
      </c>
      <c r="P283" s="18">
        <f t="shared" si="59"/>
        <v>0</v>
      </c>
      <c r="S283">
        <v>188</v>
      </c>
      <c r="T283">
        <v>7572</v>
      </c>
    </row>
    <row r="284" spans="1:20" x14ac:dyDescent="0.25">
      <c r="A284" s="1">
        <v>43583</v>
      </c>
      <c r="B284" s="16">
        <v>6594</v>
      </c>
      <c r="C284" s="16">
        <f t="shared" si="55"/>
        <v>6768.2</v>
      </c>
      <c r="D284" s="18">
        <f t="shared" si="53"/>
        <v>0.48286342103761204</v>
      </c>
      <c r="E284" s="18">
        <f t="shared" si="54"/>
        <v>195</v>
      </c>
      <c r="F284" s="16">
        <v>7959</v>
      </c>
      <c r="G284" s="16">
        <f t="shared" si="60"/>
        <v>7944.4</v>
      </c>
      <c r="H284" s="18">
        <f t="shared" si="61"/>
        <v>0.54782920505323551</v>
      </c>
      <c r="I284" s="18">
        <f t="shared" si="62"/>
        <v>186</v>
      </c>
      <c r="J284" s="16">
        <v>7802</v>
      </c>
      <c r="K284" s="16">
        <f t="shared" si="56"/>
        <v>7647.6</v>
      </c>
      <c r="L284" s="18">
        <f t="shared" si="57"/>
        <v>0.51841106290672456</v>
      </c>
      <c r="M284" s="18">
        <f t="shared" si="58"/>
        <v>197</v>
      </c>
      <c r="P284" s="18">
        <f t="shared" si="59"/>
        <v>0</v>
      </c>
      <c r="S284">
        <v>189</v>
      </c>
      <c r="T284">
        <v>7593.3</v>
      </c>
    </row>
    <row r="285" spans="1:20" x14ac:dyDescent="0.25">
      <c r="A285" s="1">
        <v>43584</v>
      </c>
      <c r="B285" s="16">
        <v>6527</v>
      </c>
      <c r="C285" s="16">
        <f t="shared" si="55"/>
        <v>6640</v>
      </c>
      <c r="D285" s="18">
        <f t="shared" si="53"/>
        <v>0.47371725358141659</v>
      </c>
      <c r="E285" s="18">
        <f t="shared" si="54"/>
        <v>196</v>
      </c>
      <c r="F285" s="16">
        <v>7783</v>
      </c>
      <c r="G285" s="16">
        <f t="shared" si="60"/>
        <v>7860.8</v>
      </c>
      <c r="H285" s="18">
        <f t="shared" si="61"/>
        <v>0.54206432393666903</v>
      </c>
      <c r="I285" s="18">
        <f t="shared" si="62"/>
        <v>187</v>
      </c>
      <c r="J285" s="16">
        <v>7582</v>
      </c>
      <c r="K285" s="16">
        <f t="shared" si="56"/>
        <v>7678.4</v>
      </c>
      <c r="L285" s="18">
        <f t="shared" si="57"/>
        <v>0.52049891540130144</v>
      </c>
      <c r="M285" s="18">
        <f t="shared" si="58"/>
        <v>198</v>
      </c>
      <c r="P285" s="18">
        <f t="shared" si="59"/>
        <v>0</v>
      </c>
      <c r="S285">
        <v>190</v>
      </c>
      <c r="T285">
        <v>7591.7</v>
      </c>
    </row>
    <row r="286" spans="1:20" x14ac:dyDescent="0.25">
      <c r="A286" s="1">
        <v>43585</v>
      </c>
      <c r="B286" s="16">
        <v>6420</v>
      </c>
      <c r="C286" s="16">
        <f t="shared" si="55"/>
        <v>6130.4</v>
      </c>
      <c r="D286" s="18">
        <f t="shared" si="53"/>
        <v>0.43736088122824041</v>
      </c>
      <c r="E286" s="18">
        <f t="shared" si="54"/>
        <v>197</v>
      </c>
      <c r="F286" s="16">
        <v>7630</v>
      </c>
      <c r="G286" s="16">
        <f t="shared" si="60"/>
        <v>7738.2</v>
      </c>
      <c r="H286" s="18">
        <f t="shared" si="61"/>
        <v>0.53361008440447943</v>
      </c>
      <c r="I286" s="18">
        <f t="shared" si="62"/>
        <v>188</v>
      </c>
      <c r="J286" s="16">
        <v>7515</v>
      </c>
      <c r="K286" s="16">
        <f t="shared" si="56"/>
        <v>7690.2</v>
      </c>
      <c r="L286" s="18">
        <f t="shared" si="57"/>
        <v>0.5212988069414316</v>
      </c>
      <c r="M286" s="18">
        <f t="shared" si="58"/>
        <v>199</v>
      </c>
      <c r="P286" s="18">
        <f t="shared" si="59"/>
        <v>0</v>
      </c>
      <c r="S286">
        <v>191</v>
      </c>
      <c r="T286">
        <v>7401.3</v>
      </c>
    </row>
    <row r="287" spans="1:20" x14ac:dyDescent="0.25">
      <c r="A287" s="1">
        <v>43586</v>
      </c>
      <c r="B287" s="16">
        <v>6375</v>
      </c>
      <c r="C287" s="16">
        <f t="shared" si="55"/>
        <v>5860</v>
      </c>
      <c r="D287" s="18">
        <f t="shared" si="53"/>
        <v>0.41806974487757548</v>
      </c>
      <c r="E287" s="18">
        <f t="shared" si="54"/>
        <v>198</v>
      </c>
      <c r="F287" s="16">
        <v>7676</v>
      </c>
      <c r="G287" s="16">
        <f t="shared" si="60"/>
        <v>7645.8</v>
      </c>
      <c r="H287" s="18">
        <f t="shared" si="61"/>
        <v>0.52723837369669557</v>
      </c>
      <c r="I287" s="18">
        <f t="shared" si="62"/>
        <v>189</v>
      </c>
      <c r="J287" s="16">
        <v>8069</v>
      </c>
      <c r="K287" s="16">
        <f t="shared" si="56"/>
        <v>7586.8</v>
      </c>
      <c r="L287" s="18">
        <f t="shared" si="57"/>
        <v>0.51428958785249457</v>
      </c>
      <c r="M287" s="18">
        <f t="shared" si="58"/>
        <v>200</v>
      </c>
      <c r="P287" s="18">
        <f t="shared" si="59"/>
        <v>0</v>
      </c>
      <c r="S287">
        <v>192</v>
      </c>
      <c r="T287">
        <v>7346.3</v>
      </c>
    </row>
    <row r="288" spans="1:20" x14ac:dyDescent="0.25">
      <c r="A288" s="1">
        <v>43587</v>
      </c>
      <c r="B288" s="16">
        <v>4736</v>
      </c>
      <c r="C288" s="16">
        <f t="shared" si="55"/>
        <v>5581.4</v>
      </c>
      <c r="D288" s="18">
        <f t="shared" si="53"/>
        <v>0.39819359625592143</v>
      </c>
      <c r="E288" s="18">
        <f t="shared" si="54"/>
        <v>199</v>
      </c>
      <c r="F288" s="16">
        <v>7643</v>
      </c>
      <c r="G288" s="16">
        <f t="shared" si="60"/>
        <v>7648.8</v>
      </c>
      <c r="H288" s="18">
        <f t="shared" si="61"/>
        <v>0.52744524742097421</v>
      </c>
      <c r="I288" s="18">
        <f t="shared" si="62"/>
        <v>190</v>
      </c>
      <c r="J288" s="16">
        <v>7483</v>
      </c>
      <c r="K288" s="16">
        <f t="shared" si="56"/>
        <v>7595.8</v>
      </c>
      <c r="L288" s="18">
        <f t="shared" si="57"/>
        <v>0.51489967462039044</v>
      </c>
      <c r="M288" s="18">
        <f t="shared" si="58"/>
        <v>201</v>
      </c>
      <c r="P288" s="18">
        <f t="shared" si="59"/>
        <v>0</v>
      </c>
      <c r="S288">
        <v>193</v>
      </c>
      <c r="T288">
        <v>7494</v>
      </c>
    </row>
    <row r="289" spans="1:20" x14ac:dyDescent="0.25">
      <c r="A289" s="1">
        <v>43588</v>
      </c>
      <c r="B289" s="16">
        <v>5242</v>
      </c>
      <c r="C289" s="16">
        <f t="shared" si="55"/>
        <v>5286.4</v>
      </c>
      <c r="D289" s="18">
        <f t="shared" si="53"/>
        <v>0.37714742309228927</v>
      </c>
      <c r="E289" s="18">
        <f t="shared" si="54"/>
        <v>200</v>
      </c>
      <c r="F289" s="16">
        <v>7497</v>
      </c>
      <c r="G289" s="16">
        <f t="shared" si="60"/>
        <v>7720.2</v>
      </c>
      <c r="H289" s="18">
        <f t="shared" si="61"/>
        <v>0.5323688420588073</v>
      </c>
      <c r="I289" s="18">
        <f t="shared" si="62"/>
        <v>191</v>
      </c>
      <c r="J289" s="16">
        <v>7285</v>
      </c>
      <c r="K289" s="16">
        <f t="shared" si="56"/>
        <v>7591.8</v>
      </c>
      <c r="L289" s="18">
        <f t="shared" si="57"/>
        <v>0.51462852494577005</v>
      </c>
      <c r="M289" s="18">
        <f t="shared" si="58"/>
        <v>202</v>
      </c>
      <c r="P289" s="18">
        <f t="shared" si="59"/>
        <v>0</v>
      </c>
      <c r="S289">
        <v>194</v>
      </c>
      <c r="T289">
        <v>7625</v>
      </c>
    </row>
    <row r="290" spans="1:20" x14ac:dyDescent="0.25">
      <c r="A290" s="1">
        <v>43589</v>
      </c>
      <c r="B290" s="16">
        <v>5134</v>
      </c>
      <c r="C290" s="16">
        <f t="shared" si="55"/>
        <v>5113</v>
      </c>
      <c r="D290" s="18">
        <f t="shared" si="53"/>
        <v>0.36477655384966612</v>
      </c>
      <c r="E290" s="18">
        <f t="shared" si="54"/>
        <v>201</v>
      </c>
      <c r="F290" s="16">
        <v>7798</v>
      </c>
      <c r="G290" s="16">
        <f t="shared" si="60"/>
        <v>7647.2</v>
      </c>
      <c r="H290" s="18">
        <f t="shared" si="61"/>
        <v>0.52733491476802552</v>
      </c>
      <c r="I290" s="18">
        <f t="shared" si="62"/>
        <v>192</v>
      </c>
      <c r="J290" s="16">
        <v>7627</v>
      </c>
      <c r="K290" s="16">
        <f t="shared" si="56"/>
        <v>7802.8</v>
      </c>
      <c r="L290" s="18">
        <f t="shared" si="57"/>
        <v>0.52893167028199572</v>
      </c>
      <c r="M290" s="18">
        <f t="shared" si="58"/>
        <v>203</v>
      </c>
      <c r="P290" s="18">
        <f t="shared" si="59"/>
        <v>0</v>
      </c>
      <c r="S290">
        <v>195</v>
      </c>
      <c r="T290">
        <v>7220.3</v>
      </c>
    </row>
    <row r="291" spans="1:20" x14ac:dyDescent="0.25">
      <c r="A291" s="1">
        <v>43590</v>
      </c>
      <c r="B291" s="16">
        <v>4945</v>
      </c>
      <c r="C291" s="16">
        <f t="shared" si="55"/>
        <v>5238</v>
      </c>
      <c r="D291" s="18">
        <f t="shared" si="53"/>
        <v>0.37369442383425605</v>
      </c>
      <c r="E291" s="18">
        <f t="shared" si="54"/>
        <v>202</v>
      </c>
      <c r="F291" s="16">
        <v>7987</v>
      </c>
      <c r="G291" s="16">
        <f t="shared" si="60"/>
        <v>7571.2</v>
      </c>
      <c r="H291" s="18">
        <f t="shared" si="61"/>
        <v>0.52209411375296522</v>
      </c>
      <c r="I291" s="18">
        <f t="shared" si="62"/>
        <v>193</v>
      </c>
      <c r="J291" s="16">
        <v>7495</v>
      </c>
      <c r="K291" s="16">
        <f t="shared" si="56"/>
        <v>7922.2</v>
      </c>
      <c r="L291" s="18">
        <f t="shared" si="57"/>
        <v>0.5370254880694143</v>
      </c>
      <c r="M291" s="18">
        <f t="shared" si="58"/>
        <v>204</v>
      </c>
      <c r="P291" s="18">
        <f t="shared" si="59"/>
        <v>0</v>
      </c>
      <c r="S291">
        <v>196</v>
      </c>
      <c r="T291">
        <v>7275.3</v>
      </c>
    </row>
    <row r="292" spans="1:20" x14ac:dyDescent="0.25">
      <c r="A292" s="1">
        <v>43591</v>
      </c>
      <c r="B292" s="16">
        <v>5508</v>
      </c>
      <c r="C292" s="16">
        <f t="shared" si="55"/>
        <v>5246.8</v>
      </c>
      <c r="D292" s="18">
        <f t="shared" si="53"/>
        <v>0.37432224188117119</v>
      </c>
      <c r="E292" s="18">
        <f t="shared" si="54"/>
        <v>203</v>
      </c>
      <c r="F292" s="16">
        <v>7311</v>
      </c>
      <c r="G292" s="16">
        <f t="shared" si="60"/>
        <v>7535.2</v>
      </c>
      <c r="H292" s="18">
        <f t="shared" si="61"/>
        <v>0.51961162906162073</v>
      </c>
      <c r="I292" s="18">
        <f t="shared" si="62"/>
        <v>194</v>
      </c>
      <c r="J292" s="16">
        <v>9124</v>
      </c>
      <c r="K292" s="16">
        <f t="shared" si="56"/>
        <v>7595.6</v>
      </c>
      <c r="L292" s="18">
        <f t="shared" si="57"/>
        <v>0.51488611713665944</v>
      </c>
      <c r="M292" s="18">
        <f t="shared" si="58"/>
        <v>205</v>
      </c>
      <c r="P292" s="18">
        <f t="shared" si="59"/>
        <v>0</v>
      </c>
      <c r="S292">
        <v>197</v>
      </c>
      <c r="T292">
        <v>7266.7</v>
      </c>
    </row>
    <row r="293" spans="1:20" x14ac:dyDescent="0.25">
      <c r="A293" s="1">
        <v>43592</v>
      </c>
      <c r="B293" s="16">
        <v>5361</v>
      </c>
      <c r="C293" s="16">
        <f t="shared" si="55"/>
        <v>5309.8</v>
      </c>
      <c r="D293" s="18">
        <f t="shared" si="53"/>
        <v>0.37881684835340451</v>
      </c>
      <c r="E293" s="18">
        <f t="shared" si="54"/>
        <v>204</v>
      </c>
      <c r="F293" s="16">
        <v>7263</v>
      </c>
      <c r="G293" s="16">
        <f t="shared" si="60"/>
        <v>7446.2</v>
      </c>
      <c r="H293" s="18">
        <f t="shared" si="61"/>
        <v>0.51347437524135264</v>
      </c>
      <c r="I293" s="18">
        <f t="shared" si="62"/>
        <v>195</v>
      </c>
      <c r="J293" s="16">
        <v>8080</v>
      </c>
      <c r="K293" s="16">
        <f t="shared" si="56"/>
        <v>7306.8</v>
      </c>
      <c r="L293" s="18">
        <f t="shared" si="57"/>
        <v>0.49530911062906724</v>
      </c>
      <c r="M293" s="18">
        <f t="shared" si="58"/>
        <v>206</v>
      </c>
      <c r="P293" s="18">
        <f t="shared" si="59"/>
        <v>0</v>
      </c>
      <c r="S293">
        <v>198</v>
      </c>
      <c r="T293">
        <v>7292.3</v>
      </c>
    </row>
    <row r="294" spans="1:20" x14ac:dyDescent="0.25">
      <c r="A294" s="1">
        <v>43593</v>
      </c>
      <c r="B294" s="16">
        <v>5286</v>
      </c>
      <c r="C294" s="16">
        <f t="shared" si="55"/>
        <v>5439.8</v>
      </c>
      <c r="D294" s="18">
        <f t="shared" si="53"/>
        <v>0.38809143313737804</v>
      </c>
      <c r="E294" s="18">
        <f t="shared" si="54"/>
        <v>205</v>
      </c>
      <c r="F294" s="16">
        <v>7317</v>
      </c>
      <c r="G294" s="16">
        <f t="shared" si="60"/>
        <v>7314.6</v>
      </c>
      <c r="H294" s="18">
        <f t="shared" si="61"/>
        <v>0.50439951453632703</v>
      </c>
      <c r="I294" s="18">
        <f t="shared" si="62"/>
        <v>196</v>
      </c>
      <c r="J294" s="16">
        <v>5652</v>
      </c>
      <c r="K294" s="16">
        <f t="shared" si="56"/>
        <v>7491</v>
      </c>
      <c r="L294" s="18">
        <f t="shared" si="57"/>
        <v>0.5077955531453362</v>
      </c>
      <c r="M294" s="18">
        <f t="shared" si="58"/>
        <v>207</v>
      </c>
      <c r="P294" s="18">
        <f t="shared" si="59"/>
        <v>0</v>
      </c>
      <c r="S294">
        <v>199</v>
      </c>
      <c r="T294">
        <v>6705.3</v>
      </c>
    </row>
    <row r="295" spans="1:20" x14ac:dyDescent="0.25">
      <c r="A295" s="1">
        <v>43594</v>
      </c>
      <c r="B295" s="16">
        <v>5449</v>
      </c>
      <c r="C295" s="16">
        <f t="shared" si="55"/>
        <v>5495</v>
      </c>
      <c r="D295" s="18">
        <f t="shared" si="53"/>
        <v>0.39202956452257293</v>
      </c>
      <c r="E295" s="18">
        <f t="shared" si="54"/>
        <v>206</v>
      </c>
      <c r="F295" s="16">
        <v>7353</v>
      </c>
      <c r="G295" s="16">
        <f t="shared" si="60"/>
        <v>7394.4</v>
      </c>
      <c r="H295" s="18">
        <f t="shared" si="61"/>
        <v>0.50990235560214037</v>
      </c>
      <c r="I295" s="18">
        <f t="shared" si="62"/>
        <v>197</v>
      </c>
      <c r="J295" s="16">
        <v>6183</v>
      </c>
      <c r="K295" s="16">
        <f t="shared" si="56"/>
        <v>6777</v>
      </c>
      <c r="L295" s="18">
        <f t="shared" si="57"/>
        <v>0.45939533622559653</v>
      </c>
      <c r="M295" s="18">
        <f t="shared" si="58"/>
        <v>208</v>
      </c>
      <c r="P295" s="18">
        <f t="shared" si="59"/>
        <v>0</v>
      </c>
      <c r="S295">
        <v>200</v>
      </c>
      <c r="T295">
        <v>6662.7</v>
      </c>
    </row>
    <row r="296" spans="1:20" x14ac:dyDescent="0.25">
      <c r="A296" s="1">
        <v>43595</v>
      </c>
      <c r="B296" s="16">
        <v>5595</v>
      </c>
      <c r="C296" s="16">
        <f t="shared" si="55"/>
        <v>5461.2</v>
      </c>
      <c r="D296" s="18">
        <f t="shared" si="53"/>
        <v>0.38961817247873981</v>
      </c>
      <c r="E296" s="18">
        <f t="shared" si="54"/>
        <v>207</v>
      </c>
      <c r="F296" s="16">
        <v>7329</v>
      </c>
      <c r="G296" s="16">
        <f t="shared" si="60"/>
        <v>7480.8</v>
      </c>
      <c r="H296" s="18">
        <f t="shared" si="61"/>
        <v>0.51586031886136707</v>
      </c>
      <c r="I296" s="18">
        <f t="shared" si="62"/>
        <v>198</v>
      </c>
      <c r="J296" s="16">
        <v>8416</v>
      </c>
      <c r="K296" s="16">
        <f t="shared" si="56"/>
        <v>6720.6</v>
      </c>
      <c r="L296" s="18">
        <f t="shared" si="57"/>
        <v>0.45557212581344902</v>
      </c>
      <c r="M296" s="18">
        <f t="shared" si="58"/>
        <v>209</v>
      </c>
      <c r="P296" s="18">
        <f t="shared" si="59"/>
        <v>0</v>
      </c>
      <c r="S296">
        <v>201</v>
      </c>
      <c r="T296">
        <v>6578.7</v>
      </c>
    </row>
    <row r="297" spans="1:20" x14ac:dyDescent="0.25">
      <c r="A297" s="1">
        <v>43596</v>
      </c>
      <c r="B297" s="16">
        <v>5784</v>
      </c>
      <c r="C297" s="16">
        <f t="shared" si="55"/>
        <v>5515.2</v>
      </c>
      <c r="D297" s="18">
        <f t="shared" si="53"/>
        <v>0.39347069231208265</v>
      </c>
      <c r="E297" s="18">
        <f t="shared" si="54"/>
        <v>208</v>
      </c>
      <c r="F297" s="16">
        <v>7710</v>
      </c>
      <c r="G297" s="16">
        <f t="shared" si="60"/>
        <v>7540</v>
      </c>
      <c r="H297" s="18">
        <f t="shared" si="61"/>
        <v>0.51994262702046667</v>
      </c>
      <c r="I297" s="18">
        <f t="shared" si="62"/>
        <v>199</v>
      </c>
      <c r="J297" s="16">
        <v>5554</v>
      </c>
      <c r="K297" s="16">
        <f t="shared" si="56"/>
        <v>6671.8</v>
      </c>
      <c r="L297" s="18">
        <f t="shared" si="57"/>
        <v>0.4522640997830803</v>
      </c>
      <c r="M297" s="18">
        <f t="shared" si="58"/>
        <v>210</v>
      </c>
      <c r="P297" s="18">
        <f t="shared" si="59"/>
        <v>0</v>
      </c>
      <c r="S297">
        <v>202</v>
      </c>
      <c r="T297">
        <v>6641.7</v>
      </c>
    </row>
    <row r="298" spans="1:20" x14ac:dyDescent="0.25">
      <c r="A298" s="1">
        <v>43597</v>
      </c>
      <c r="B298" s="16">
        <v>5192</v>
      </c>
      <c r="C298" s="16">
        <f t="shared" si="55"/>
        <v>5392.4</v>
      </c>
      <c r="D298" s="18">
        <f t="shared" si="53"/>
        <v>0.38470977683922147</v>
      </c>
      <c r="E298" s="18">
        <f t="shared" si="54"/>
        <v>209</v>
      </c>
      <c r="F298" s="16">
        <v>7695</v>
      </c>
      <c r="G298" s="16">
        <f t="shared" si="60"/>
        <v>7569.6</v>
      </c>
      <c r="H298" s="18">
        <f t="shared" si="61"/>
        <v>0.52198378110001653</v>
      </c>
      <c r="I298" s="18">
        <f t="shared" si="62"/>
        <v>200</v>
      </c>
      <c r="J298" s="16">
        <v>7798</v>
      </c>
      <c r="K298" s="16">
        <f t="shared" si="56"/>
        <v>6952</v>
      </c>
      <c r="L298" s="18">
        <f t="shared" si="57"/>
        <v>0.47125813449023862</v>
      </c>
      <c r="M298" s="18">
        <f t="shared" si="58"/>
        <v>211</v>
      </c>
      <c r="P298" s="18">
        <f t="shared" si="59"/>
        <v>0</v>
      </c>
      <c r="S298">
        <v>203</v>
      </c>
      <c r="T298">
        <v>6777.3</v>
      </c>
    </row>
    <row r="299" spans="1:20" x14ac:dyDescent="0.25">
      <c r="A299" s="1">
        <v>43598</v>
      </c>
      <c r="B299" s="16">
        <v>5556</v>
      </c>
      <c r="C299" s="16">
        <f t="shared" si="55"/>
        <v>5344.7</v>
      </c>
      <c r="D299" s="18">
        <f t="shared" si="53"/>
        <v>0.38130671765310198</v>
      </c>
      <c r="E299" s="18">
        <f t="shared" si="54"/>
        <v>210</v>
      </c>
      <c r="F299" s="16">
        <v>7613</v>
      </c>
      <c r="G299" s="16">
        <f t="shared" si="60"/>
        <v>7616.8</v>
      </c>
      <c r="H299" s="18">
        <f t="shared" si="61"/>
        <v>0.52523859436200149</v>
      </c>
      <c r="I299" s="18">
        <f t="shared" si="62"/>
        <v>201</v>
      </c>
      <c r="J299" s="16">
        <v>5408</v>
      </c>
      <c r="K299" s="16">
        <f t="shared" si="56"/>
        <v>6245.4</v>
      </c>
      <c r="L299" s="18">
        <f t="shared" si="57"/>
        <v>0.42335954446854662</v>
      </c>
      <c r="M299" s="18">
        <f t="shared" si="58"/>
        <v>212</v>
      </c>
      <c r="P299" s="18">
        <f t="shared" si="59"/>
        <v>0</v>
      </c>
      <c r="S299">
        <v>204</v>
      </c>
      <c r="T299">
        <v>6663.2</v>
      </c>
    </row>
    <row r="300" spans="1:20" x14ac:dyDescent="0.25">
      <c r="A300" s="1">
        <v>43599</v>
      </c>
      <c r="B300" s="16">
        <v>4835</v>
      </c>
      <c r="C300" s="16">
        <f t="shared" si="55"/>
        <v>5259.2</v>
      </c>
      <c r="D300" s="18">
        <f t="shared" si="53"/>
        <v>0.37520689458364248</v>
      </c>
      <c r="E300" s="18">
        <f t="shared" si="54"/>
        <v>211</v>
      </c>
      <c r="F300" s="16">
        <v>7501</v>
      </c>
      <c r="G300" s="16">
        <f t="shared" si="60"/>
        <v>7494.2</v>
      </c>
      <c r="H300" s="18">
        <f t="shared" si="61"/>
        <v>0.51678435482981189</v>
      </c>
      <c r="I300" s="18">
        <f t="shared" si="62"/>
        <v>202</v>
      </c>
      <c r="J300" s="16">
        <v>7584</v>
      </c>
      <c r="K300" s="16">
        <f t="shared" si="56"/>
        <v>6339.8</v>
      </c>
      <c r="L300" s="18">
        <f t="shared" si="57"/>
        <v>0.42975867678958785</v>
      </c>
      <c r="M300" s="18">
        <f t="shared" si="58"/>
        <v>213</v>
      </c>
      <c r="P300" s="18">
        <f t="shared" si="59"/>
        <v>0</v>
      </c>
      <c r="S300">
        <v>205</v>
      </c>
      <c r="T300">
        <v>7020.3</v>
      </c>
    </row>
    <row r="301" spans="1:20" x14ac:dyDescent="0.25">
      <c r="A301" s="1">
        <v>43600</v>
      </c>
      <c r="B301" s="16">
        <f>10713/2</f>
        <v>5356.5</v>
      </c>
      <c r="C301" s="16">
        <f t="shared" si="55"/>
        <v>5353.7</v>
      </c>
      <c r="D301" s="18">
        <f t="shared" si="53"/>
        <v>0.38194880429199246</v>
      </c>
      <c r="E301" s="18">
        <f t="shared" si="54"/>
        <v>212</v>
      </c>
      <c r="F301" s="16">
        <v>7565</v>
      </c>
      <c r="G301" s="16">
        <f t="shared" si="60"/>
        <v>7401</v>
      </c>
      <c r="H301" s="18">
        <f t="shared" si="61"/>
        <v>0.51035747779555363</v>
      </c>
      <c r="I301" s="18">
        <f t="shared" si="62"/>
        <v>203</v>
      </c>
      <c r="J301" s="16">
        <v>4883</v>
      </c>
      <c r="K301" s="16">
        <f t="shared" si="56"/>
        <v>5662.2</v>
      </c>
      <c r="L301" s="18">
        <f t="shared" si="57"/>
        <v>0.3838259219088937</v>
      </c>
      <c r="M301" s="18">
        <f t="shared" si="58"/>
        <v>214</v>
      </c>
      <c r="P301" s="18">
        <f t="shared" si="59"/>
        <v>0</v>
      </c>
      <c r="S301">
        <v>206</v>
      </c>
      <c r="T301">
        <v>6238</v>
      </c>
    </row>
    <row r="302" spans="1:20" x14ac:dyDescent="0.25">
      <c r="A302" s="1">
        <v>43601</v>
      </c>
      <c r="B302" s="16">
        <f>10713/2</f>
        <v>5356.5</v>
      </c>
      <c r="C302" s="16">
        <f t="shared" si="55"/>
        <v>5375.4</v>
      </c>
      <c r="D302" s="18">
        <f t="shared" si="53"/>
        <v>0.38349694652131727</v>
      </c>
      <c r="E302" s="18">
        <f t="shared" si="54"/>
        <v>213</v>
      </c>
      <c r="F302" s="16">
        <v>7097</v>
      </c>
      <c r="G302" s="16">
        <f t="shared" si="60"/>
        <v>7105.4</v>
      </c>
      <c r="H302" s="18">
        <f t="shared" si="61"/>
        <v>0.48997352016329226</v>
      </c>
      <c r="I302" s="18">
        <f t="shared" si="62"/>
        <v>204</v>
      </c>
      <c r="J302" s="16">
        <v>6026</v>
      </c>
      <c r="K302" s="16">
        <f t="shared" si="56"/>
        <v>5381.4</v>
      </c>
      <c r="L302" s="18">
        <f t="shared" si="57"/>
        <v>0.36479121475054227</v>
      </c>
      <c r="M302" s="18">
        <f t="shared" si="58"/>
        <v>215</v>
      </c>
      <c r="P302" s="18">
        <f t="shared" si="59"/>
        <v>0</v>
      </c>
      <c r="S302">
        <v>207</v>
      </c>
      <c r="T302">
        <v>6426.3</v>
      </c>
    </row>
    <row r="303" spans="1:20" x14ac:dyDescent="0.25">
      <c r="A303" s="1">
        <v>43602</v>
      </c>
      <c r="B303" s="16">
        <f>11329/2</f>
        <v>5664.5</v>
      </c>
      <c r="C303" s="16">
        <f t="shared" si="55"/>
        <v>5398.5</v>
      </c>
      <c r="D303" s="18">
        <f t="shared" si="53"/>
        <v>0.38514496889446953</v>
      </c>
      <c r="E303" s="18">
        <f t="shared" si="54"/>
        <v>214</v>
      </c>
      <c r="F303" s="16">
        <v>7229</v>
      </c>
      <c r="G303" s="16">
        <f t="shared" si="60"/>
        <v>6733</v>
      </c>
      <c r="H303" s="18">
        <f t="shared" si="61"/>
        <v>0.46429359518949631</v>
      </c>
      <c r="I303" s="18">
        <f t="shared" si="62"/>
        <v>205</v>
      </c>
      <c r="J303" s="16">
        <v>4410</v>
      </c>
      <c r="K303" s="16">
        <f t="shared" si="56"/>
        <v>4638.8</v>
      </c>
      <c r="L303" s="18">
        <f t="shared" si="57"/>
        <v>0.3144522776572668</v>
      </c>
      <c r="M303" s="18">
        <f t="shared" si="58"/>
        <v>216</v>
      </c>
      <c r="P303" s="18">
        <f t="shared" si="59"/>
        <v>0</v>
      </c>
      <c r="S303">
        <v>208</v>
      </c>
      <c r="T303">
        <v>7255</v>
      </c>
    </row>
    <row r="304" spans="1:20" x14ac:dyDescent="0.25">
      <c r="A304" s="1">
        <v>43603</v>
      </c>
      <c r="B304" s="16">
        <f>11329/2</f>
        <v>5664.5</v>
      </c>
      <c r="C304" s="16">
        <f t="shared" si="55"/>
        <v>5317.3</v>
      </c>
      <c r="D304" s="18">
        <f t="shared" si="53"/>
        <v>0.3793519205524799</v>
      </c>
      <c r="E304" s="18">
        <f t="shared" si="54"/>
        <v>215</v>
      </c>
      <c r="F304" s="16">
        <v>6135</v>
      </c>
      <c r="G304" s="16">
        <f t="shared" si="60"/>
        <v>6366</v>
      </c>
      <c r="H304" s="18">
        <f t="shared" si="61"/>
        <v>0.43898604291940196</v>
      </c>
      <c r="I304" s="18">
        <f t="shared" si="62"/>
        <v>206</v>
      </c>
      <c r="J304" s="16">
        <v>4004</v>
      </c>
      <c r="K304" s="16">
        <f t="shared" si="56"/>
        <v>4357</v>
      </c>
      <c r="L304" s="18">
        <f t="shared" si="57"/>
        <v>0.29534978308026033</v>
      </c>
      <c r="M304" s="18">
        <f t="shared" si="58"/>
        <v>217</v>
      </c>
      <c r="P304" s="18">
        <f t="shared" si="59"/>
        <v>0</v>
      </c>
      <c r="S304">
        <v>209</v>
      </c>
      <c r="T304">
        <v>5947.7</v>
      </c>
    </row>
    <row r="305" spans="1:20" x14ac:dyDescent="0.25">
      <c r="A305" s="1">
        <v>43604</v>
      </c>
      <c r="B305" s="16">
        <f>9901/2</f>
        <v>4950.5</v>
      </c>
      <c r="C305" s="16">
        <f t="shared" si="55"/>
        <v>5021.3</v>
      </c>
      <c r="D305" s="18">
        <f t="shared" si="53"/>
        <v>0.35823440442897098</v>
      </c>
      <c r="E305" s="18">
        <f t="shared" si="54"/>
        <v>216</v>
      </c>
      <c r="F305" s="16">
        <v>5639</v>
      </c>
      <c r="G305" s="16">
        <f t="shared" si="60"/>
        <v>5909.4</v>
      </c>
      <c r="H305" s="18">
        <f t="shared" si="61"/>
        <v>0.40749986208418376</v>
      </c>
      <c r="I305" s="18">
        <f t="shared" si="62"/>
        <v>207</v>
      </c>
      <c r="J305" s="16">
        <v>3871</v>
      </c>
      <c r="K305" s="16">
        <f t="shared" si="56"/>
        <v>3772.2</v>
      </c>
      <c r="L305" s="18">
        <f t="shared" si="57"/>
        <v>0.25570770065075921</v>
      </c>
      <c r="M305" s="18">
        <f t="shared" si="58"/>
        <v>218</v>
      </c>
      <c r="P305" s="18">
        <f t="shared" si="59"/>
        <v>0</v>
      </c>
      <c r="S305">
        <v>210</v>
      </c>
      <c r="T305">
        <v>6861</v>
      </c>
    </row>
    <row r="306" spans="1:20" x14ac:dyDescent="0.25">
      <c r="A306" s="1">
        <v>43605</v>
      </c>
      <c r="B306" s="16">
        <f>9901/2</f>
        <v>4950.5</v>
      </c>
      <c r="C306" s="16">
        <f t="shared" si="55"/>
        <v>4663.7</v>
      </c>
      <c r="D306" s="18">
        <f t="shared" si="53"/>
        <v>0.33272216197705612</v>
      </c>
      <c r="E306" s="18">
        <f t="shared" si="54"/>
        <v>217</v>
      </c>
      <c r="F306" s="16">
        <v>5730</v>
      </c>
      <c r="G306" s="16">
        <f t="shared" si="60"/>
        <v>5410.8</v>
      </c>
      <c r="H306" s="18">
        <f t="shared" si="61"/>
        <v>0.3731174491090638</v>
      </c>
      <c r="I306" s="18">
        <f t="shared" si="62"/>
        <v>208</v>
      </c>
      <c r="J306" s="16">
        <v>3474</v>
      </c>
      <c r="K306" s="16">
        <f t="shared" si="56"/>
        <v>3298.4</v>
      </c>
      <c r="L306" s="18">
        <f t="shared" si="57"/>
        <v>0.22359002169197398</v>
      </c>
      <c r="M306" s="18">
        <f t="shared" si="58"/>
        <v>219</v>
      </c>
      <c r="P306" s="18">
        <f t="shared" si="59"/>
        <v>0</v>
      </c>
      <c r="S306">
        <v>211</v>
      </c>
      <c r="T306">
        <v>5459.3</v>
      </c>
    </row>
    <row r="307" spans="1:20" x14ac:dyDescent="0.25">
      <c r="A307" s="1">
        <v>43606</v>
      </c>
      <c r="B307" s="16">
        <f>7753/2</f>
        <v>3876.5</v>
      </c>
      <c r="C307" s="16">
        <f t="shared" si="55"/>
        <v>3814.9</v>
      </c>
      <c r="D307" s="18">
        <f t="shared" si="53"/>
        <v>0.27216625763369673</v>
      </c>
      <c r="E307" s="18">
        <f t="shared" si="54"/>
        <v>218</v>
      </c>
      <c r="F307" s="16">
        <v>4814</v>
      </c>
      <c r="G307" s="16">
        <f t="shared" si="60"/>
        <v>4841.8</v>
      </c>
      <c r="H307" s="18">
        <f t="shared" si="61"/>
        <v>0.33388039940420366</v>
      </c>
      <c r="I307" s="18">
        <f t="shared" si="62"/>
        <v>209</v>
      </c>
      <c r="J307" s="16">
        <v>3102</v>
      </c>
      <c r="K307" s="16">
        <f t="shared" si="56"/>
        <v>2905.8</v>
      </c>
      <c r="L307" s="18">
        <f t="shared" si="57"/>
        <v>0.19697668112798267</v>
      </c>
      <c r="M307" s="18">
        <f t="shared" si="58"/>
        <v>220</v>
      </c>
      <c r="P307" s="18">
        <f t="shared" si="59"/>
        <v>0</v>
      </c>
      <c r="S307">
        <v>212</v>
      </c>
      <c r="T307">
        <v>6193.2</v>
      </c>
    </row>
    <row r="308" spans="1:20" x14ac:dyDescent="0.25">
      <c r="A308" s="1">
        <v>43607</v>
      </c>
      <c r="B308" s="16">
        <f>7753/2</f>
        <v>3876.5</v>
      </c>
      <c r="C308" s="16">
        <f t="shared" si="55"/>
        <v>3108.9</v>
      </c>
      <c r="D308" s="18">
        <f t="shared" si="53"/>
        <v>0.22179812796073287</v>
      </c>
      <c r="E308" s="18">
        <f t="shared" si="54"/>
        <v>219</v>
      </c>
      <c r="F308" s="16">
        <v>4736</v>
      </c>
      <c r="G308" s="16">
        <f t="shared" si="60"/>
        <v>4642.5</v>
      </c>
      <c r="H308" s="18">
        <f t="shared" si="61"/>
        <v>0.32013708832128868</v>
      </c>
      <c r="I308" s="18">
        <f t="shared" si="62"/>
        <v>210</v>
      </c>
      <c r="J308" s="16">
        <f>4082/2</f>
        <v>2041</v>
      </c>
      <c r="K308" s="16">
        <f t="shared" si="56"/>
        <v>2488.5</v>
      </c>
      <c r="L308" s="18">
        <f t="shared" si="57"/>
        <v>0.16868899132321041</v>
      </c>
      <c r="M308" s="18">
        <f t="shared" si="58"/>
        <v>221</v>
      </c>
      <c r="P308" s="18">
        <f t="shared" si="59"/>
        <v>0</v>
      </c>
      <c r="S308">
        <v>213</v>
      </c>
      <c r="T308">
        <v>5323.2</v>
      </c>
    </row>
    <row r="309" spans="1:20" x14ac:dyDescent="0.25">
      <c r="A309" s="1">
        <v>43608</v>
      </c>
      <c r="B309" s="16">
        <f>2841/2</f>
        <v>1420.5</v>
      </c>
      <c r="C309" s="16">
        <f t="shared" si="55"/>
        <v>2648.5</v>
      </c>
      <c r="D309" s="18">
        <f t="shared" si="53"/>
        <v>0.18895182923349124</v>
      </c>
      <c r="E309" s="18">
        <f t="shared" si="54"/>
        <v>220</v>
      </c>
      <c r="F309" s="16">
        <v>3290</v>
      </c>
      <c r="G309" s="16">
        <f t="shared" si="60"/>
        <v>4280</v>
      </c>
      <c r="H309" s="18">
        <f t="shared" si="61"/>
        <v>0.29513984663761239</v>
      </c>
      <c r="I309" s="18">
        <f t="shared" si="62"/>
        <v>211</v>
      </c>
      <c r="J309" s="16">
        <f>4082/2</f>
        <v>2041</v>
      </c>
      <c r="K309" s="16">
        <f t="shared" si="56"/>
        <v>2150.6</v>
      </c>
      <c r="L309" s="18">
        <f t="shared" si="57"/>
        <v>0.14578362255965291</v>
      </c>
      <c r="M309" s="18">
        <f t="shared" si="58"/>
        <v>222</v>
      </c>
      <c r="P309" s="18">
        <f t="shared" si="59"/>
        <v>0</v>
      </c>
      <c r="S309">
        <v>214</v>
      </c>
      <c r="T309">
        <v>5501.5</v>
      </c>
    </row>
    <row r="310" spans="1:20" x14ac:dyDescent="0.25">
      <c r="A310" s="1">
        <v>43609</v>
      </c>
      <c r="B310" s="16">
        <f>2841/2</f>
        <v>1420.5</v>
      </c>
      <c r="C310" s="16">
        <f t="shared" si="55"/>
        <v>2239.1666666666665</v>
      </c>
      <c r="D310" s="18">
        <f t="shared" si="53"/>
        <v>0.15974877765728746</v>
      </c>
      <c r="E310" s="18">
        <f t="shared" si="54"/>
        <v>221</v>
      </c>
      <c r="J310" s="16">
        <f>3569/2</f>
        <v>1784.5</v>
      </c>
      <c r="K310" s="16">
        <f t="shared" si="56"/>
        <v>1909.6</v>
      </c>
      <c r="L310" s="18">
        <f t="shared" si="57"/>
        <v>0.1294468546637744</v>
      </c>
      <c r="M310" s="18">
        <f t="shared" si="58"/>
        <v>223</v>
      </c>
      <c r="P310" s="18">
        <f t="shared" si="59"/>
        <v>0</v>
      </c>
      <c r="S310">
        <v>215</v>
      </c>
      <c r="T310">
        <v>4266</v>
      </c>
    </row>
    <row r="311" spans="1:20" x14ac:dyDescent="0.25">
      <c r="A311" s="1">
        <v>43610</v>
      </c>
      <c r="J311" s="16">
        <f>3569/2</f>
        <v>1784.5</v>
      </c>
      <c r="K311" s="16">
        <f t="shared" si="56"/>
        <v>1875.1</v>
      </c>
      <c r="L311" s="18">
        <f t="shared" si="57"/>
        <v>0.12710818872017354</v>
      </c>
      <c r="M311" s="18">
        <f t="shared" si="58"/>
        <v>224</v>
      </c>
      <c r="P311" s="18">
        <f t="shared" si="59"/>
        <v>0</v>
      </c>
      <c r="S311">
        <v>216</v>
      </c>
      <c r="T311">
        <v>3340</v>
      </c>
    </row>
    <row r="312" spans="1:20" x14ac:dyDescent="0.25">
      <c r="A312" s="1">
        <v>43611</v>
      </c>
      <c r="J312" s="16">
        <v>1897</v>
      </c>
      <c r="K312" s="16">
        <f t="shared" si="56"/>
        <v>1840.6</v>
      </c>
      <c r="L312" s="18">
        <f t="shared" si="57"/>
        <v>0.12476952277657266</v>
      </c>
      <c r="M312" s="18">
        <f t="shared" si="58"/>
        <v>225</v>
      </c>
      <c r="P312" s="18">
        <f t="shared" si="59"/>
        <v>0</v>
      </c>
      <c r="S312">
        <v>217</v>
      </c>
      <c r="T312">
        <v>4590.1000000000004</v>
      </c>
    </row>
    <row r="313" spans="1:20" x14ac:dyDescent="0.25">
      <c r="A313" s="1">
        <v>43612</v>
      </c>
      <c r="J313" s="16">
        <f>3737/2</f>
        <v>1868.5</v>
      </c>
      <c r="K313" s="16">
        <f t="shared" si="56"/>
        <v>1780.5</v>
      </c>
      <c r="L313" s="18">
        <f t="shared" si="57"/>
        <v>0.12069549891540129</v>
      </c>
      <c r="M313" s="18">
        <f t="shared" si="58"/>
        <v>226</v>
      </c>
      <c r="P313" s="18">
        <f t="shared" si="59"/>
        <v>0</v>
      </c>
      <c r="S313">
        <v>218</v>
      </c>
      <c r="T313">
        <v>3854.6</v>
      </c>
    </row>
    <row r="314" spans="1:20" x14ac:dyDescent="0.25">
      <c r="A314" s="1">
        <v>43613</v>
      </c>
      <c r="J314" s="16">
        <f>3737/2</f>
        <v>1868.5</v>
      </c>
      <c r="K314" s="16">
        <f t="shared" si="56"/>
        <v>1720.4</v>
      </c>
      <c r="L314" s="18">
        <f t="shared" si="57"/>
        <v>0.11662147505422994</v>
      </c>
      <c r="M314" s="18">
        <f t="shared" si="58"/>
        <v>227</v>
      </c>
      <c r="P314" s="18">
        <f t="shared" si="59"/>
        <v>0</v>
      </c>
      <c r="S314">
        <v>219</v>
      </c>
      <c r="T314">
        <v>3668.6</v>
      </c>
    </row>
    <row r="315" spans="1:20" x14ac:dyDescent="0.25">
      <c r="A315" s="1">
        <v>43614</v>
      </c>
      <c r="J315" s="16">
        <f>2968/2</f>
        <v>1484</v>
      </c>
      <c r="K315" s="16">
        <f t="shared" si="56"/>
        <v>1556.2</v>
      </c>
      <c r="L315" s="18">
        <f t="shared" si="57"/>
        <v>0.10549078091106291</v>
      </c>
      <c r="M315" s="18">
        <f t="shared" si="58"/>
        <v>228</v>
      </c>
      <c r="P315" s="18">
        <f t="shared" si="59"/>
        <v>0</v>
      </c>
      <c r="S315">
        <v>220</v>
      </c>
      <c r="T315">
        <v>1910.1</v>
      </c>
    </row>
    <row r="316" spans="1:20" x14ac:dyDescent="0.25">
      <c r="A316" s="1">
        <v>43615</v>
      </c>
      <c r="J316" s="16">
        <f>2968/2</f>
        <v>1484</v>
      </c>
      <c r="K316" s="16">
        <f t="shared" si="56"/>
        <v>1478.125</v>
      </c>
      <c r="L316" s="18">
        <f t="shared" si="57"/>
        <v>0.10019827819956616</v>
      </c>
      <c r="M316" s="18">
        <f t="shared" si="58"/>
        <v>229</v>
      </c>
      <c r="P316" s="18">
        <f t="shared" si="59"/>
        <v>0</v>
      </c>
      <c r="S316">
        <v>221</v>
      </c>
      <c r="T316">
        <v>1910.1</v>
      </c>
    </row>
    <row r="317" spans="1:20" x14ac:dyDescent="0.25">
      <c r="A317" s="1">
        <v>43616</v>
      </c>
      <c r="J317" s="16">
        <v>1076</v>
      </c>
      <c r="K317" s="16">
        <f t="shared" si="56"/>
        <v>1348</v>
      </c>
      <c r="L317" s="18">
        <f t="shared" si="57"/>
        <v>9.1377440347071584E-2</v>
      </c>
      <c r="M317" s="18">
        <f t="shared" si="58"/>
        <v>230</v>
      </c>
      <c r="P317" s="18">
        <f t="shared" si="59"/>
        <v>0</v>
      </c>
      <c r="S317">
        <v>222</v>
      </c>
      <c r="T317">
        <v>1529.1</v>
      </c>
    </row>
    <row r="318" spans="1:20" x14ac:dyDescent="0.25">
      <c r="A318" s="1">
        <v>43982</v>
      </c>
      <c r="P318" s="18">
        <f t="shared" si="59"/>
        <v>0</v>
      </c>
      <c r="S318">
        <v>223</v>
      </c>
      <c r="T318">
        <v>1529.1</v>
      </c>
    </row>
    <row r="319" spans="1:20" x14ac:dyDescent="0.25">
      <c r="S319">
        <v>224</v>
      </c>
      <c r="T319">
        <v>1641.6</v>
      </c>
    </row>
    <row r="320" spans="1:20" x14ac:dyDescent="0.25">
      <c r="S320">
        <v>225</v>
      </c>
      <c r="T320">
        <v>1613.1</v>
      </c>
    </row>
    <row r="321" spans="19:20" x14ac:dyDescent="0.25">
      <c r="S321">
        <v>226</v>
      </c>
      <c r="T321">
        <v>1613.1</v>
      </c>
    </row>
    <row r="322" spans="19:20" x14ac:dyDescent="0.25">
      <c r="S322">
        <v>227</v>
      </c>
      <c r="T322">
        <v>1228.5999999999999</v>
      </c>
    </row>
    <row r="323" spans="19:20" x14ac:dyDescent="0.25">
      <c r="S323">
        <v>228</v>
      </c>
      <c r="T323">
        <v>1228.5999999999999</v>
      </c>
    </row>
    <row r="324" spans="19:20" x14ac:dyDescent="0.25">
      <c r="S324">
        <v>229</v>
      </c>
      <c r="T324">
        <v>820.6</v>
      </c>
    </row>
  </sheetData>
  <mergeCells count="1">
    <mergeCell ref="AI12:AL12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C900EB-EFBC-4A8A-9ADB-6881DCB5E2CD}">
  <dimension ref="B1:S374"/>
  <sheetViews>
    <sheetView topLeftCell="A89" workbookViewId="0">
      <selection activeCell="D5" sqref="D5:D125"/>
    </sheetView>
  </sheetViews>
  <sheetFormatPr defaultRowHeight="15" x14ac:dyDescent="0.25"/>
  <cols>
    <col min="11" max="11" width="19.85546875" customWidth="1"/>
    <col min="12" max="12" width="12.140625" customWidth="1"/>
    <col min="13" max="13" width="14" customWidth="1"/>
  </cols>
  <sheetData>
    <row r="1" spans="2:9" ht="20.25" thickBot="1" x14ac:dyDescent="0.35">
      <c r="C1" s="10" t="s">
        <v>6</v>
      </c>
      <c r="G1" s="10" t="s">
        <v>33</v>
      </c>
      <c r="H1" s="10"/>
    </row>
    <row r="2" spans="2:9" ht="18.75" thickTop="1" thickBot="1" x14ac:dyDescent="0.35">
      <c r="C2" s="11" t="s">
        <v>7</v>
      </c>
      <c r="D2" t="s">
        <v>8</v>
      </c>
      <c r="E2" t="s">
        <v>31</v>
      </c>
      <c r="G2" s="11" t="s">
        <v>6</v>
      </c>
    </row>
    <row r="3" spans="2:9" ht="31.5" thickTop="1" thickBot="1" x14ac:dyDescent="0.3">
      <c r="C3" s="12" t="s">
        <v>38</v>
      </c>
      <c r="D3" s="13" t="s">
        <v>10</v>
      </c>
      <c r="E3" s="12" t="s">
        <v>10</v>
      </c>
      <c r="F3" s="14"/>
      <c r="G3" s="12" t="s">
        <v>7</v>
      </c>
      <c r="H3" s="13" t="s">
        <v>8</v>
      </c>
      <c r="I3" s="12" t="s">
        <v>31</v>
      </c>
    </row>
    <row r="4" spans="2:9" x14ac:dyDescent="0.25">
      <c r="C4">
        <v>20</v>
      </c>
      <c r="D4">
        <v>1258</v>
      </c>
      <c r="E4">
        <v>713</v>
      </c>
      <c r="G4" t="s">
        <v>9</v>
      </c>
      <c r="H4" t="s">
        <v>10</v>
      </c>
      <c r="I4" t="s">
        <v>10</v>
      </c>
    </row>
    <row r="5" spans="2:9" x14ac:dyDescent="0.25">
      <c r="B5">
        <f>+C5-88</f>
        <v>-67</v>
      </c>
      <c r="C5">
        <v>21</v>
      </c>
      <c r="D5">
        <v>1392</v>
      </c>
      <c r="E5">
        <v>713</v>
      </c>
      <c r="G5">
        <v>2018</v>
      </c>
      <c r="H5">
        <v>8892.1</v>
      </c>
      <c r="I5">
        <v>43.7</v>
      </c>
    </row>
    <row r="6" spans="2:9" x14ac:dyDescent="0.25">
      <c r="B6">
        <f t="shared" ref="B6:B69" si="0">+C6-88</f>
        <v>-66</v>
      </c>
      <c r="C6">
        <v>22</v>
      </c>
      <c r="D6">
        <v>1392</v>
      </c>
      <c r="E6">
        <v>713</v>
      </c>
      <c r="G6">
        <v>2019</v>
      </c>
      <c r="H6">
        <v>9864.7999999999993</v>
      </c>
      <c r="I6">
        <v>43.8</v>
      </c>
    </row>
    <row r="7" spans="2:9" x14ac:dyDescent="0.25">
      <c r="B7">
        <f t="shared" si="0"/>
        <v>-65</v>
      </c>
      <c r="C7">
        <v>23</v>
      </c>
      <c r="D7">
        <v>1517</v>
      </c>
      <c r="E7">
        <v>713</v>
      </c>
      <c r="G7">
        <v>2020</v>
      </c>
      <c r="H7">
        <v>9761.6</v>
      </c>
      <c r="I7">
        <v>42.4</v>
      </c>
    </row>
    <row r="8" spans="2:9" x14ac:dyDescent="0.25">
      <c r="B8">
        <f t="shared" si="0"/>
        <v>-64</v>
      </c>
      <c r="C8">
        <v>24</v>
      </c>
      <c r="D8">
        <v>1517</v>
      </c>
      <c r="E8">
        <v>713</v>
      </c>
      <c r="G8" t="s">
        <v>5</v>
      </c>
      <c r="H8" t="s">
        <v>10</v>
      </c>
      <c r="I8" t="s">
        <v>10</v>
      </c>
    </row>
    <row r="9" spans="2:9" x14ac:dyDescent="0.25">
      <c r="B9">
        <f t="shared" si="0"/>
        <v>-63</v>
      </c>
      <c r="C9">
        <v>25</v>
      </c>
      <c r="D9">
        <v>1098</v>
      </c>
      <c r="E9">
        <v>504</v>
      </c>
      <c r="G9">
        <v>-87</v>
      </c>
      <c r="H9">
        <v>1238</v>
      </c>
      <c r="I9">
        <v>742</v>
      </c>
    </row>
    <row r="10" spans="2:9" x14ac:dyDescent="0.25">
      <c r="B10">
        <f t="shared" si="0"/>
        <v>-62</v>
      </c>
      <c r="C10">
        <v>26</v>
      </c>
      <c r="D10">
        <v>1098</v>
      </c>
      <c r="E10">
        <v>504</v>
      </c>
      <c r="G10">
        <v>-86</v>
      </c>
      <c r="H10">
        <v>1371</v>
      </c>
      <c r="I10">
        <v>742</v>
      </c>
    </row>
    <row r="11" spans="2:9" x14ac:dyDescent="0.25">
      <c r="B11">
        <f t="shared" si="0"/>
        <v>-61</v>
      </c>
      <c r="C11">
        <v>27</v>
      </c>
      <c r="D11">
        <v>1138</v>
      </c>
      <c r="E11">
        <v>411</v>
      </c>
      <c r="G11">
        <v>-85</v>
      </c>
      <c r="H11">
        <v>1371</v>
      </c>
      <c r="I11">
        <v>742</v>
      </c>
    </row>
    <row r="12" spans="2:9" x14ac:dyDescent="0.25">
      <c r="B12">
        <f t="shared" si="0"/>
        <v>-60</v>
      </c>
      <c r="C12">
        <v>28</v>
      </c>
      <c r="D12">
        <v>1294</v>
      </c>
      <c r="E12">
        <v>411</v>
      </c>
      <c r="G12">
        <v>-84</v>
      </c>
      <c r="H12">
        <v>940</v>
      </c>
      <c r="I12">
        <v>524</v>
      </c>
    </row>
    <row r="13" spans="2:9" x14ac:dyDescent="0.25">
      <c r="B13">
        <f t="shared" si="0"/>
        <v>-59</v>
      </c>
      <c r="C13">
        <v>29</v>
      </c>
      <c r="D13">
        <v>1654</v>
      </c>
      <c r="E13">
        <v>411</v>
      </c>
      <c r="G13">
        <v>-83</v>
      </c>
      <c r="H13">
        <v>1175</v>
      </c>
      <c r="I13">
        <v>524</v>
      </c>
    </row>
    <row r="14" spans="2:9" x14ac:dyDescent="0.25">
      <c r="B14">
        <f t="shared" si="0"/>
        <v>-58</v>
      </c>
      <c r="C14">
        <v>30</v>
      </c>
      <c r="D14">
        <v>1923</v>
      </c>
      <c r="E14">
        <v>411</v>
      </c>
      <c r="G14">
        <v>-82</v>
      </c>
      <c r="H14">
        <v>1017</v>
      </c>
      <c r="I14">
        <v>428</v>
      </c>
    </row>
    <row r="15" spans="2:9" x14ac:dyDescent="0.25">
      <c r="B15">
        <f t="shared" si="0"/>
        <v>-57</v>
      </c>
      <c r="C15">
        <v>31</v>
      </c>
      <c r="D15">
        <v>2340</v>
      </c>
      <c r="E15">
        <v>411</v>
      </c>
      <c r="G15">
        <v>-81</v>
      </c>
      <c r="H15">
        <v>1286</v>
      </c>
      <c r="I15">
        <v>428</v>
      </c>
    </row>
    <row r="16" spans="2:9" x14ac:dyDescent="0.25">
      <c r="B16">
        <f t="shared" si="0"/>
        <v>-56</v>
      </c>
      <c r="C16">
        <v>32</v>
      </c>
      <c r="D16">
        <v>2599</v>
      </c>
      <c r="E16">
        <v>411</v>
      </c>
      <c r="G16">
        <v>-80</v>
      </c>
      <c r="H16">
        <v>1564</v>
      </c>
      <c r="I16">
        <v>428</v>
      </c>
    </row>
    <row r="17" spans="2:9" x14ac:dyDescent="0.25">
      <c r="B17">
        <f t="shared" si="0"/>
        <v>-55</v>
      </c>
      <c r="C17">
        <v>33</v>
      </c>
      <c r="D17">
        <v>3041</v>
      </c>
      <c r="E17">
        <v>411</v>
      </c>
      <c r="G17">
        <v>-79</v>
      </c>
      <c r="H17">
        <v>1823</v>
      </c>
      <c r="I17">
        <v>428</v>
      </c>
    </row>
    <row r="18" spans="2:9" x14ac:dyDescent="0.25">
      <c r="B18">
        <f t="shared" si="0"/>
        <v>-54</v>
      </c>
      <c r="C18">
        <v>34</v>
      </c>
      <c r="D18">
        <v>3740</v>
      </c>
      <c r="E18">
        <v>411</v>
      </c>
      <c r="G18">
        <v>-78</v>
      </c>
      <c r="H18">
        <v>2183</v>
      </c>
      <c r="I18">
        <v>428</v>
      </c>
    </row>
    <row r="19" spans="2:9" x14ac:dyDescent="0.25">
      <c r="B19">
        <f t="shared" si="0"/>
        <v>-53</v>
      </c>
      <c r="C19">
        <v>35</v>
      </c>
      <c r="D19">
        <v>3571</v>
      </c>
      <c r="E19">
        <v>411</v>
      </c>
      <c r="G19">
        <v>-77</v>
      </c>
      <c r="H19">
        <v>2054</v>
      </c>
      <c r="I19">
        <v>524</v>
      </c>
    </row>
    <row r="20" spans="2:9" x14ac:dyDescent="0.25">
      <c r="B20">
        <f t="shared" si="0"/>
        <v>-52</v>
      </c>
      <c r="C20">
        <v>36</v>
      </c>
      <c r="D20">
        <v>3571</v>
      </c>
      <c r="E20">
        <v>411</v>
      </c>
      <c r="G20">
        <v>-76</v>
      </c>
      <c r="H20">
        <v>2769</v>
      </c>
      <c r="I20">
        <v>428</v>
      </c>
    </row>
    <row r="21" spans="2:9" x14ac:dyDescent="0.25">
      <c r="B21">
        <f t="shared" si="0"/>
        <v>-51</v>
      </c>
      <c r="C21">
        <v>37</v>
      </c>
      <c r="D21">
        <v>4400</v>
      </c>
      <c r="E21">
        <v>411</v>
      </c>
      <c r="G21">
        <v>-75</v>
      </c>
      <c r="H21">
        <v>2769</v>
      </c>
      <c r="I21">
        <v>428</v>
      </c>
    </row>
    <row r="22" spans="2:9" x14ac:dyDescent="0.25">
      <c r="B22">
        <f t="shared" si="0"/>
        <v>-50</v>
      </c>
      <c r="C22">
        <v>38</v>
      </c>
      <c r="D22">
        <v>4641</v>
      </c>
      <c r="E22">
        <v>411</v>
      </c>
      <c r="G22">
        <v>-74</v>
      </c>
      <c r="H22">
        <v>3709</v>
      </c>
      <c r="I22">
        <v>428</v>
      </c>
    </row>
    <row r="23" spans="2:9" x14ac:dyDescent="0.25">
      <c r="B23">
        <f t="shared" si="0"/>
        <v>-49</v>
      </c>
      <c r="C23">
        <v>39</v>
      </c>
      <c r="D23">
        <v>5160</v>
      </c>
      <c r="E23">
        <v>411</v>
      </c>
      <c r="G23">
        <v>-73</v>
      </c>
      <c r="H23">
        <v>3949</v>
      </c>
      <c r="I23">
        <v>428</v>
      </c>
    </row>
    <row r="24" spans="2:9" x14ac:dyDescent="0.25">
      <c r="B24">
        <f t="shared" si="0"/>
        <v>-48</v>
      </c>
      <c r="C24">
        <v>40</v>
      </c>
      <c r="D24">
        <v>5385</v>
      </c>
      <c r="E24">
        <v>411</v>
      </c>
      <c r="G24">
        <v>-72</v>
      </c>
      <c r="H24">
        <v>4310</v>
      </c>
      <c r="I24">
        <v>428</v>
      </c>
    </row>
    <row r="25" spans="2:9" x14ac:dyDescent="0.25">
      <c r="B25">
        <f t="shared" si="0"/>
        <v>-47</v>
      </c>
      <c r="C25">
        <v>41</v>
      </c>
      <c r="D25">
        <v>5780</v>
      </c>
      <c r="E25">
        <v>411</v>
      </c>
      <c r="G25">
        <v>-71</v>
      </c>
      <c r="H25">
        <v>4536</v>
      </c>
      <c r="I25">
        <v>428</v>
      </c>
    </row>
    <row r="26" spans="2:9" x14ac:dyDescent="0.25">
      <c r="B26">
        <f t="shared" si="0"/>
        <v>-46</v>
      </c>
      <c r="C26">
        <v>42</v>
      </c>
      <c r="D26">
        <v>6014</v>
      </c>
      <c r="E26">
        <v>411</v>
      </c>
      <c r="G26">
        <v>-70</v>
      </c>
      <c r="H26">
        <v>4867</v>
      </c>
      <c r="I26">
        <v>428</v>
      </c>
    </row>
    <row r="27" spans="2:9" x14ac:dyDescent="0.25">
      <c r="B27">
        <f t="shared" si="0"/>
        <v>-45</v>
      </c>
      <c r="C27">
        <v>43</v>
      </c>
      <c r="D27">
        <v>6306</v>
      </c>
      <c r="E27">
        <v>411</v>
      </c>
      <c r="G27">
        <v>-69</v>
      </c>
      <c r="H27">
        <v>4379</v>
      </c>
      <c r="I27">
        <v>524</v>
      </c>
    </row>
    <row r="28" spans="2:9" x14ac:dyDescent="0.25">
      <c r="B28">
        <f t="shared" si="0"/>
        <v>-44</v>
      </c>
      <c r="C28">
        <v>44</v>
      </c>
      <c r="D28">
        <v>6567</v>
      </c>
      <c r="E28">
        <v>411</v>
      </c>
      <c r="G28">
        <v>-68</v>
      </c>
      <c r="H28">
        <v>5620</v>
      </c>
      <c r="I28">
        <v>428</v>
      </c>
    </row>
    <row r="29" spans="2:9" x14ac:dyDescent="0.25">
      <c r="B29">
        <f t="shared" si="0"/>
        <v>-43</v>
      </c>
      <c r="C29">
        <v>45</v>
      </c>
      <c r="D29">
        <v>6792</v>
      </c>
      <c r="E29">
        <v>411</v>
      </c>
      <c r="G29">
        <v>-67</v>
      </c>
      <c r="H29">
        <v>5736</v>
      </c>
      <c r="I29">
        <v>428</v>
      </c>
    </row>
    <row r="30" spans="2:9" x14ac:dyDescent="0.25">
      <c r="B30">
        <f t="shared" si="0"/>
        <v>-42</v>
      </c>
      <c r="C30">
        <v>46</v>
      </c>
      <c r="D30">
        <v>7121</v>
      </c>
      <c r="E30">
        <v>411</v>
      </c>
      <c r="G30">
        <v>-66</v>
      </c>
      <c r="H30">
        <v>6131</v>
      </c>
      <c r="I30">
        <v>428</v>
      </c>
    </row>
    <row r="31" spans="2:9" x14ac:dyDescent="0.25">
      <c r="B31">
        <f t="shared" si="0"/>
        <v>-41</v>
      </c>
      <c r="C31">
        <v>47</v>
      </c>
      <c r="D31">
        <v>7135</v>
      </c>
      <c r="E31">
        <v>411</v>
      </c>
      <c r="G31">
        <v>-65</v>
      </c>
      <c r="H31">
        <v>6269</v>
      </c>
      <c r="I31">
        <v>428</v>
      </c>
    </row>
    <row r="32" spans="2:9" x14ac:dyDescent="0.25">
      <c r="B32">
        <f t="shared" si="0"/>
        <v>-40</v>
      </c>
      <c r="C32">
        <v>48</v>
      </c>
      <c r="D32">
        <v>7464</v>
      </c>
      <c r="E32">
        <v>411</v>
      </c>
      <c r="G32">
        <v>-64</v>
      </c>
      <c r="H32">
        <v>6609</v>
      </c>
      <c r="I32">
        <v>428</v>
      </c>
    </row>
    <row r="33" spans="2:16" x14ac:dyDescent="0.25">
      <c r="B33">
        <f t="shared" si="0"/>
        <v>-39</v>
      </c>
      <c r="C33">
        <v>49</v>
      </c>
      <c r="D33">
        <v>7457</v>
      </c>
      <c r="E33">
        <v>411</v>
      </c>
      <c r="G33">
        <v>-63</v>
      </c>
      <c r="H33">
        <v>7983</v>
      </c>
      <c r="I33">
        <v>524</v>
      </c>
    </row>
    <row r="34" spans="2:16" x14ac:dyDescent="0.25">
      <c r="B34">
        <f t="shared" si="0"/>
        <v>-38</v>
      </c>
      <c r="C34">
        <v>50</v>
      </c>
      <c r="D34">
        <v>7536</v>
      </c>
      <c r="E34">
        <v>411</v>
      </c>
      <c r="G34">
        <v>-62</v>
      </c>
      <c r="H34">
        <v>7140</v>
      </c>
      <c r="I34">
        <v>428</v>
      </c>
      <c r="K34" t="s">
        <v>39</v>
      </c>
    </row>
    <row r="35" spans="2:16" ht="15.75" thickBot="1" x14ac:dyDescent="0.3">
      <c r="B35">
        <f t="shared" si="0"/>
        <v>-37</v>
      </c>
      <c r="C35">
        <v>51</v>
      </c>
      <c r="D35">
        <v>7978</v>
      </c>
      <c r="E35">
        <v>411</v>
      </c>
      <c r="G35">
        <v>-61</v>
      </c>
      <c r="H35">
        <v>7406</v>
      </c>
      <c r="I35">
        <v>428</v>
      </c>
    </row>
    <row r="36" spans="2:16" x14ac:dyDescent="0.25">
      <c r="B36">
        <f t="shared" si="0"/>
        <v>-36</v>
      </c>
      <c r="C36">
        <v>52</v>
      </c>
      <c r="D36">
        <v>8204</v>
      </c>
      <c r="E36">
        <v>411</v>
      </c>
      <c r="G36">
        <v>-60</v>
      </c>
      <c r="H36">
        <v>7466</v>
      </c>
      <c r="I36">
        <v>428</v>
      </c>
      <c r="K36" s="24" t="s">
        <v>40</v>
      </c>
      <c r="L36" s="24"/>
    </row>
    <row r="37" spans="2:16" x14ac:dyDescent="0.25">
      <c r="B37">
        <f t="shared" si="0"/>
        <v>-35</v>
      </c>
      <c r="C37">
        <v>53</v>
      </c>
      <c r="D37">
        <v>8559</v>
      </c>
      <c r="E37">
        <v>411</v>
      </c>
      <c r="G37">
        <v>-59</v>
      </c>
      <c r="H37">
        <v>8618</v>
      </c>
      <c r="I37">
        <v>524</v>
      </c>
      <c r="K37" t="s">
        <v>41</v>
      </c>
      <c r="L37">
        <v>0.99630328907837951</v>
      </c>
    </row>
    <row r="38" spans="2:16" x14ac:dyDescent="0.25">
      <c r="B38">
        <f t="shared" si="0"/>
        <v>-34</v>
      </c>
      <c r="C38">
        <v>54</v>
      </c>
      <c r="D38">
        <v>8653</v>
      </c>
      <c r="E38">
        <v>411</v>
      </c>
      <c r="G38">
        <v>-58</v>
      </c>
      <c r="H38">
        <v>8946</v>
      </c>
      <c r="I38">
        <v>524</v>
      </c>
      <c r="K38" t="s">
        <v>42</v>
      </c>
      <c r="L38">
        <v>0.99262024382839698</v>
      </c>
    </row>
    <row r="39" spans="2:16" x14ac:dyDescent="0.25">
      <c r="B39">
        <f t="shared" si="0"/>
        <v>-33</v>
      </c>
      <c r="C39">
        <v>55</v>
      </c>
      <c r="D39">
        <v>9010</v>
      </c>
      <c r="E39">
        <v>411</v>
      </c>
      <c r="G39">
        <v>-57</v>
      </c>
      <c r="H39">
        <v>8926</v>
      </c>
      <c r="I39">
        <v>524</v>
      </c>
      <c r="K39" t="s">
        <v>43</v>
      </c>
      <c r="L39">
        <v>0.99259681603102667</v>
      </c>
    </row>
    <row r="40" spans="2:16" x14ac:dyDescent="0.25">
      <c r="B40">
        <f t="shared" si="0"/>
        <v>-32</v>
      </c>
      <c r="C40">
        <v>56</v>
      </c>
      <c r="D40">
        <v>8967</v>
      </c>
      <c r="E40">
        <v>411</v>
      </c>
      <c r="G40">
        <v>-56</v>
      </c>
      <c r="H40">
        <v>8293</v>
      </c>
      <c r="I40">
        <v>428</v>
      </c>
      <c r="K40" t="s">
        <v>44</v>
      </c>
      <c r="L40">
        <v>295.37797543403741</v>
      </c>
    </row>
    <row r="41" spans="2:16" ht="15.75" thickBot="1" x14ac:dyDescent="0.3">
      <c r="B41">
        <f t="shared" si="0"/>
        <v>-31</v>
      </c>
      <c r="C41">
        <v>57</v>
      </c>
      <c r="D41">
        <v>9242</v>
      </c>
      <c r="E41">
        <v>411</v>
      </c>
      <c r="G41">
        <v>-55</v>
      </c>
      <c r="H41">
        <v>9415</v>
      </c>
      <c r="I41">
        <v>524</v>
      </c>
      <c r="K41" s="22" t="s">
        <v>45</v>
      </c>
      <c r="L41" s="22">
        <v>317</v>
      </c>
    </row>
    <row r="42" spans="2:16" x14ac:dyDescent="0.25">
      <c r="B42">
        <f t="shared" si="0"/>
        <v>-30</v>
      </c>
      <c r="C42">
        <v>58</v>
      </c>
      <c r="D42">
        <v>9150</v>
      </c>
      <c r="E42">
        <v>411</v>
      </c>
      <c r="G42">
        <v>-54</v>
      </c>
      <c r="H42">
        <v>8678</v>
      </c>
      <c r="I42">
        <v>428</v>
      </c>
    </row>
    <row r="43" spans="2:16" ht="15.75" thickBot="1" x14ac:dyDescent="0.3">
      <c r="B43">
        <f t="shared" si="0"/>
        <v>-29</v>
      </c>
      <c r="C43">
        <v>59</v>
      </c>
      <c r="D43">
        <v>9539</v>
      </c>
      <c r="E43">
        <v>411</v>
      </c>
      <c r="G43">
        <v>-53</v>
      </c>
      <c r="H43">
        <v>8828</v>
      </c>
      <c r="I43">
        <v>428</v>
      </c>
      <c r="K43" t="s">
        <v>46</v>
      </c>
    </row>
    <row r="44" spans="2:16" x14ac:dyDescent="0.25">
      <c r="B44">
        <f t="shared" si="0"/>
        <v>-28</v>
      </c>
      <c r="C44">
        <v>60</v>
      </c>
      <c r="D44">
        <v>9480</v>
      </c>
      <c r="E44">
        <v>411</v>
      </c>
      <c r="G44">
        <v>-52</v>
      </c>
      <c r="H44">
        <v>9257</v>
      </c>
      <c r="I44">
        <v>428</v>
      </c>
      <c r="K44" s="23"/>
      <c r="L44" s="23" t="s">
        <v>50</v>
      </c>
      <c r="M44" s="23" t="s">
        <v>51</v>
      </c>
      <c r="N44" s="23" t="s">
        <v>52</v>
      </c>
      <c r="O44" s="23" t="s">
        <v>53</v>
      </c>
      <c r="P44" s="23" t="s">
        <v>54</v>
      </c>
    </row>
    <row r="45" spans="2:16" x14ac:dyDescent="0.25">
      <c r="B45">
        <f t="shared" si="0"/>
        <v>-27</v>
      </c>
      <c r="C45">
        <v>61</v>
      </c>
      <c r="D45">
        <v>9921</v>
      </c>
      <c r="E45">
        <v>411</v>
      </c>
      <c r="G45">
        <v>-51</v>
      </c>
      <c r="H45">
        <v>9118</v>
      </c>
      <c r="I45">
        <v>428</v>
      </c>
      <c r="K45" t="s">
        <v>47</v>
      </c>
      <c r="L45">
        <v>1</v>
      </c>
      <c r="M45">
        <v>3696646207.9948335</v>
      </c>
      <c r="N45">
        <v>3696646207.9948335</v>
      </c>
      <c r="O45">
        <v>42369.337080417645</v>
      </c>
      <c r="P45">
        <v>0</v>
      </c>
    </row>
    <row r="46" spans="2:16" x14ac:dyDescent="0.25">
      <c r="B46">
        <f t="shared" si="0"/>
        <v>-26</v>
      </c>
      <c r="C46">
        <v>62</v>
      </c>
      <c r="D46">
        <v>10053</v>
      </c>
      <c r="E46">
        <v>411</v>
      </c>
      <c r="G46">
        <v>-50</v>
      </c>
      <c r="H46">
        <v>9632</v>
      </c>
      <c r="I46">
        <v>428</v>
      </c>
      <c r="K46" t="s">
        <v>48</v>
      </c>
      <c r="L46">
        <v>315</v>
      </c>
      <c r="M46">
        <v>27483166.737025909</v>
      </c>
      <c r="N46">
        <v>87248.148371510819</v>
      </c>
    </row>
    <row r="47" spans="2:16" ht="15.75" thickBot="1" x14ac:dyDescent="0.3">
      <c r="B47">
        <f t="shared" si="0"/>
        <v>-25</v>
      </c>
      <c r="C47">
        <v>63</v>
      </c>
      <c r="D47">
        <v>10085</v>
      </c>
      <c r="E47">
        <v>411</v>
      </c>
      <c r="G47">
        <v>-49</v>
      </c>
      <c r="H47">
        <v>9466</v>
      </c>
      <c r="I47">
        <v>428</v>
      </c>
      <c r="K47" s="22" t="s">
        <v>21</v>
      </c>
      <c r="L47" s="22">
        <v>316</v>
      </c>
      <c r="M47" s="22">
        <v>3724129374.7318592</v>
      </c>
      <c r="N47" s="22"/>
      <c r="O47" s="22"/>
      <c r="P47" s="22"/>
    </row>
    <row r="48" spans="2:16" ht="15.75" thickBot="1" x14ac:dyDescent="0.3">
      <c r="B48">
        <f t="shared" si="0"/>
        <v>-24</v>
      </c>
      <c r="C48">
        <v>64</v>
      </c>
      <c r="D48">
        <v>10384</v>
      </c>
      <c r="E48">
        <v>411</v>
      </c>
      <c r="G48">
        <v>-48</v>
      </c>
      <c r="H48">
        <v>9846</v>
      </c>
      <c r="I48">
        <v>428</v>
      </c>
    </row>
    <row r="49" spans="2:19" x14ac:dyDescent="0.25">
      <c r="B49">
        <f t="shared" si="0"/>
        <v>-23</v>
      </c>
      <c r="C49">
        <v>65</v>
      </c>
      <c r="D49">
        <v>10475</v>
      </c>
      <c r="E49">
        <v>411</v>
      </c>
      <c r="G49">
        <v>-47</v>
      </c>
      <c r="H49">
        <v>9809</v>
      </c>
      <c r="I49">
        <v>428</v>
      </c>
      <c r="K49" s="23"/>
      <c r="L49" s="23" t="s">
        <v>55</v>
      </c>
      <c r="M49" s="23" t="s">
        <v>44</v>
      </c>
      <c r="N49" s="23" t="s">
        <v>56</v>
      </c>
      <c r="O49" s="23" t="s">
        <v>57</v>
      </c>
      <c r="P49" s="23" t="s">
        <v>58</v>
      </c>
      <c r="Q49" s="23" t="s">
        <v>59</v>
      </c>
      <c r="R49" s="23" t="s">
        <v>60</v>
      </c>
      <c r="S49" s="23" t="s">
        <v>61</v>
      </c>
    </row>
    <row r="50" spans="2:19" x14ac:dyDescent="0.25">
      <c r="B50">
        <f t="shared" si="0"/>
        <v>-22</v>
      </c>
      <c r="C50">
        <v>66</v>
      </c>
      <c r="D50">
        <v>9748</v>
      </c>
      <c r="E50">
        <v>411</v>
      </c>
      <c r="G50">
        <v>-46</v>
      </c>
      <c r="H50">
        <v>10127</v>
      </c>
      <c r="I50">
        <v>428</v>
      </c>
      <c r="K50" t="s">
        <v>49</v>
      </c>
      <c r="L50">
        <v>92.277694808744855</v>
      </c>
      <c r="M50">
        <v>48.650403317554286</v>
      </c>
      <c r="N50">
        <v>1.8967508698010884</v>
      </c>
      <c r="O50">
        <v>5.8775444867517838E-2</v>
      </c>
      <c r="P50">
        <v>-3.4431185447803898</v>
      </c>
      <c r="Q50">
        <v>187.9985081622701</v>
      </c>
      <c r="R50">
        <v>-3.4431185447803898</v>
      </c>
      <c r="S50">
        <v>187.9985081622701</v>
      </c>
    </row>
    <row r="51" spans="2:19" ht="15.75" thickBot="1" x14ac:dyDescent="0.3">
      <c r="B51">
        <f t="shared" si="0"/>
        <v>-21</v>
      </c>
      <c r="C51">
        <v>67</v>
      </c>
      <c r="D51">
        <v>10400</v>
      </c>
      <c r="E51">
        <v>411</v>
      </c>
      <c r="G51">
        <v>-45</v>
      </c>
      <c r="H51">
        <v>9640</v>
      </c>
      <c r="I51">
        <v>428</v>
      </c>
      <c r="K51" s="22" t="s">
        <v>62</v>
      </c>
      <c r="L51" s="22">
        <v>0.9917880382297054</v>
      </c>
      <c r="M51" s="22">
        <v>4.8182910658857731E-3</v>
      </c>
      <c r="N51" s="22">
        <v>205.83813320281004</v>
      </c>
      <c r="O51" s="22">
        <v>0</v>
      </c>
      <c r="P51" s="22">
        <v>0.98230793717504072</v>
      </c>
      <c r="Q51" s="22">
        <v>1.0012681392843701</v>
      </c>
      <c r="R51" s="22">
        <v>0.98230793717504072</v>
      </c>
      <c r="S51" s="22">
        <v>1.0012681392843701</v>
      </c>
    </row>
    <row r="52" spans="2:19" x14ac:dyDescent="0.25">
      <c r="B52">
        <f t="shared" si="0"/>
        <v>-20</v>
      </c>
      <c r="C52">
        <v>68</v>
      </c>
      <c r="D52">
        <v>10582</v>
      </c>
      <c r="E52">
        <v>411</v>
      </c>
      <c r="G52">
        <v>-44</v>
      </c>
      <c r="H52">
        <v>10144</v>
      </c>
      <c r="I52">
        <v>428</v>
      </c>
    </row>
    <row r="53" spans="2:19" x14ac:dyDescent="0.25">
      <c r="B53">
        <f t="shared" si="0"/>
        <v>-19</v>
      </c>
      <c r="C53">
        <v>69</v>
      </c>
      <c r="D53">
        <v>10747</v>
      </c>
      <c r="E53">
        <v>411</v>
      </c>
      <c r="G53">
        <v>-43</v>
      </c>
      <c r="H53">
        <v>10481</v>
      </c>
      <c r="I53">
        <v>428</v>
      </c>
    </row>
    <row r="54" spans="2:19" x14ac:dyDescent="0.25">
      <c r="B54">
        <f t="shared" si="0"/>
        <v>-18</v>
      </c>
      <c r="C54">
        <v>70</v>
      </c>
      <c r="D54">
        <v>11016</v>
      </c>
      <c r="E54">
        <v>411</v>
      </c>
      <c r="G54">
        <v>-42</v>
      </c>
      <c r="H54">
        <v>10479</v>
      </c>
      <c r="I54">
        <v>428</v>
      </c>
    </row>
    <row r="55" spans="2:19" x14ac:dyDescent="0.25">
      <c r="B55">
        <f t="shared" si="0"/>
        <v>-17</v>
      </c>
      <c r="C55">
        <v>71</v>
      </c>
      <c r="D55">
        <v>11190</v>
      </c>
      <c r="E55">
        <v>411</v>
      </c>
      <c r="G55">
        <v>-41</v>
      </c>
      <c r="H55">
        <v>10582</v>
      </c>
      <c r="I55">
        <v>428</v>
      </c>
      <c r="K55" t="s">
        <v>63</v>
      </c>
    </row>
    <row r="56" spans="2:19" ht="15.75" thickBot="1" x14ac:dyDescent="0.3">
      <c r="B56">
        <f t="shared" si="0"/>
        <v>-16</v>
      </c>
      <c r="C56">
        <v>72</v>
      </c>
      <c r="D56">
        <v>11171</v>
      </c>
      <c r="E56">
        <v>411</v>
      </c>
      <c r="G56">
        <v>-40</v>
      </c>
      <c r="H56">
        <v>10469</v>
      </c>
      <c r="I56">
        <v>428</v>
      </c>
    </row>
    <row r="57" spans="2:19" x14ac:dyDescent="0.25">
      <c r="B57">
        <f t="shared" si="0"/>
        <v>-15</v>
      </c>
      <c r="C57">
        <v>73</v>
      </c>
      <c r="D57">
        <v>11252</v>
      </c>
      <c r="E57">
        <v>411</v>
      </c>
      <c r="G57">
        <v>-39</v>
      </c>
      <c r="H57">
        <v>10705</v>
      </c>
      <c r="I57">
        <v>428</v>
      </c>
      <c r="K57" s="23" t="s">
        <v>64</v>
      </c>
      <c r="L57" s="23" t="s">
        <v>65</v>
      </c>
    </row>
    <row r="58" spans="2:19" x14ac:dyDescent="0.25">
      <c r="B58">
        <f t="shared" si="0"/>
        <v>-14</v>
      </c>
      <c r="C58">
        <v>74</v>
      </c>
      <c r="D58">
        <v>11443</v>
      </c>
      <c r="E58">
        <v>411</v>
      </c>
      <c r="G58">
        <v>-38</v>
      </c>
      <c r="H58">
        <v>10879</v>
      </c>
      <c r="I58">
        <v>428</v>
      </c>
      <c r="K58">
        <v>0.15772870662460567</v>
      </c>
      <c r="L58">
        <v>821</v>
      </c>
    </row>
    <row r="59" spans="2:19" x14ac:dyDescent="0.25">
      <c r="B59">
        <f t="shared" si="0"/>
        <v>-13</v>
      </c>
      <c r="C59">
        <v>75</v>
      </c>
      <c r="D59">
        <v>11478</v>
      </c>
      <c r="E59">
        <v>411</v>
      </c>
      <c r="G59">
        <v>-37</v>
      </c>
      <c r="H59">
        <v>10865</v>
      </c>
      <c r="I59">
        <v>428</v>
      </c>
      <c r="K59">
        <v>0.47318611987381698</v>
      </c>
      <c r="L59">
        <v>940</v>
      </c>
    </row>
    <row r="60" spans="2:19" x14ac:dyDescent="0.25">
      <c r="B60">
        <f t="shared" si="0"/>
        <v>-12</v>
      </c>
      <c r="C60">
        <v>76</v>
      </c>
      <c r="D60">
        <v>11747</v>
      </c>
      <c r="E60">
        <v>411</v>
      </c>
      <c r="G60">
        <v>-36</v>
      </c>
      <c r="H60">
        <v>11287</v>
      </c>
      <c r="I60">
        <v>428</v>
      </c>
      <c r="K60">
        <v>0.78864353312302837</v>
      </c>
      <c r="L60">
        <v>1017</v>
      </c>
    </row>
    <row r="61" spans="2:19" x14ac:dyDescent="0.25">
      <c r="B61">
        <f t="shared" si="0"/>
        <v>-11</v>
      </c>
      <c r="C61">
        <v>77</v>
      </c>
      <c r="D61">
        <v>11606</v>
      </c>
      <c r="E61">
        <v>411</v>
      </c>
      <c r="G61">
        <v>-35</v>
      </c>
      <c r="H61">
        <v>11355</v>
      </c>
      <c r="I61">
        <v>428</v>
      </c>
      <c r="K61">
        <v>1.1041009463722395</v>
      </c>
      <c r="L61">
        <v>1175</v>
      </c>
    </row>
    <row r="62" spans="2:19" x14ac:dyDescent="0.25">
      <c r="B62">
        <f t="shared" si="0"/>
        <v>-10</v>
      </c>
      <c r="C62">
        <v>78</v>
      </c>
      <c r="D62">
        <v>11810</v>
      </c>
      <c r="E62">
        <v>411</v>
      </c>
      <c r="G62">
        <v>-34</v>
      </c>
      <c r="H62">
        <v>11384</v>
      </c>
      <c r="I62">
        <v>428</v>
      </c>
      <c r="K62">
        <v>1.4195583596214509</v>
      </c>
      <c r="L62">
        <v>1229</v>
      </c>
    </row>
    <row r="63" spans="2:19" x14ac:dyDescent="0.25">
      <c r="B63">
        <f t="shared" si="0"/>
        <v>-9</v>
      </c>
      <c r="C63">
        <v>79</v>
      </c>
      <c r="D63">
        <v>12148</v>
      </c>
      <c r="E63">
        <v>411</v>
      </c>
      <c r="G63">
        <v>-33</v>
      </c>
      <c r="H63">
        <v>11704</v>
      </c>
      <c r="I63">
        <v>428</v>
      </c>
      <c r="K63">
        <v>1.7350157728706623</v>
      </c>
      <c r="L63">
        <v>1229</v>
      </c>
    </row>
    <row r="64" spans="2:19" x14ac:dyDescent="0.25">
      <c r="B64">
        <f t="shared" si="0"/>
        <v>-8</v>
      </c>
      <c r="C64">
        <v>80</v>
      </c>
      <c r="D64">
        <v>12292</v>
      </c>
      <c r="E64">
        <v>411</v>
      </c>
      <c r="G64">
        <v>-32</v>
      </c>
      <c r="H64">
        <v>11767</v>
      </c>
      <c r="I64">
        <v>428</v>
      </c>
      <c r="K64">
        <v>2.0504731861198735</v>
      </c>
      <c r="L64">
        <v>1238</v>
      </c>
    </row>
    <row r="65" spans="2:12" x14ac:dyDescent="0.25">
      <c r="B65">
        <f t="shared" si="0"/>
        <v>-7</v>
      </c>
      <c r="C65">
        <v>81</v>
      </c>
      <c r="D65">
        <v>12539</v>
      </c>
      <c r="E65">
        <v>411</v>
      </c>
      <c r="G65">
        <v>-31</v>
      </c>
      <c r="H65">
        <v>11946</v>
      </c>
      <c r="I65">
        <v>428</v>
      </c>
      <c r="K65">
        <v>2.3659305993690851</v>
      </c>
      <c r="L65">
        <v>1286</v>
      </c>
    </row>
    <row r="66" spans="2:12" x14ac:dyDescent="0.25">
      <c r="B66">
        <f t="shared" si="0"/>
        <v>-6</v>
      </c>
      <c r="C66">
        <v>82</v>
      </c>
      <c r="D66">
        <v>12644</v>
      </c>
      <c r="E66">
        <v>411</v>
      </c>
      <c r="G66">
        <v>-30</v>
      </c>
      <c r="H66">
        <v>11896</v>
      </c>
      <c r="I66">
        <v>428</v>
      </c>
      <c r="K66">
        <v>2.6813880126182963</v>
      </c>
      <c r="L66">
        <v>1371</v>
      </c>
    </row>
    <row r="67" spans="2:12" x14ac:dyDescent="0.25">
      <c r="B67">
        <f t="shared" si="0"/>
        <v>-5</v>
      </c>
      <c r="C67">
        <v>83</v>
      </c>
      <c r="D67">
        <v>12781</v>
      </c>
      <c r="E67">
        <v>411</v>
      </c>
      <c r="G67">
        <v>-29</v>
      </c>
      <c r="H67">
        <v>12196</v>
      </c>
      <c r="I67">
        <v>428</v>
      </c>
      <c r="K67">
        <v>2.9968454258675075</v>
      </c>
      <c r="L67">
        <v>1371</v>
      </c>
    </row>
    <row r="68" spans="2:12" x14ac:dyDescent="0.25">
      <c r="B68">
        <f t="shared" si="0"/>
        <v>-4</v>
      </c>
      <c r="C68">
        <v>84</v>
      </c>
      <c r="D68">
        <v>13083</v>
      </c>
      <c r="E68">
        <v>411</v>
      </c>
      <c r="G68">
        <v>-28</v>
      </c>
      <c r="H68">
        <v>12356</v>
      </c>
      <c r="I68">
        <v>428</v>
      </c>
      <c r="K68">
        <v>3.3123028391167191</v>
      </c>
      <c r="L68">
        <v>1529</v>
      </c>
    </row>
    <row r="69" spans="2:12" x14ac:dyDescent="0.25">
      <c r="B69">
        <f t="shared" si="0"/>
        <v>-3</v>
      </c>
      <c r="C69">
        <v>85</v>
      </c>
      <c r="D69">
        <v>13105</v>
      </c>
      <c r="E69">
        <v>411</v>
      </c>
      <c r="G69">
        <v>-27</v>
      </c>
      <c r="H69">
        <v>12601</v>
      </c>
      <c r="I69">
        <v>428</v>
      </c>
      <c r="K69">
        <v>3.6277602523659302</v>
      </c>
      <c r="L69">
        <v>1529</v>
      </c>
    </row>
    <row r="70" spans="2:12" x14ac:dyDescent="0.25">
      <c r="B70">
        <f t="shared" ref="B70:B133" si="1">+C70-88</f>
        <v>-2</v>
      </c>
      <c r="C70">
        <v>86</v>
      </c>
      <c r="D70">
        <v>13500</v>
      </c>
      <c r="E70">
        <v>411</v>
      </c>
      <c r="G70">
        <v>-26</v>
      </c>
      <c r="H70">
        <v>12778</v>
      </c>
      <c r="I70">
        <v>428</v>
      </c>
      <c r="K70">
        <v>3.9432176656151414</v>
      </c>
      <c r="L70">
        <v>1564</v>
      </c>
    </row>
    <row r="71" spans="2:12" x14ac:dyDescent="0.25">
      <c r="B71">
        <f t="shared" si="1"/>
        <v>-1</v>
      </c>
      <c r="C71">
        <v>87</v>
      </c>
      <c r="D71">
        <v>13428</v>
      </c>
      <c r="E71">
        <v>411</v>
      </c>
      <c r="G71">
        <v>-25</v>
      </c>
      <c r="H71">
        <v>12950</v>
      </c>
      <c r="I71">
        <v>428</v>
      </c>
      <c r="K71">
        <v>4.2586750788643526</v>
      </c>
      <c r="L71">
        <v>1613</v>
      </c>
    </row>
    <row r="72" spans="2:12" x14ac:dyDescent="0.25">
      <c r="B72">
        <f t="shared" si="1"/>
        <v>0</v>
      </c>
      <c r="C72">
        <v>88</v>
      </c>
      <c r="D72">
        <v>13337</v>
      </c>
      <c r="E72">
        <v>411</v>
      </c>
      <c r="G72">
        <v>-24</v>
      </c>
      <c r="H72">
        <v>13069</v>
      </c>
      <c r="I72">
        <v>428</v>
      </c>
      <c r="K72">
        <v>4.5741324921135647</v>
      </c>
      <c r="L72">
        <v>1613</v>
      </c>
    </row>
    <row r="73" spans="2:12" x14ac:dyDescent="0.25">
      <c r="B73">
        <f t="shared" si="1"/>
        <v>1</v>
      </c>
      <c r="C73">
        <v>89</v>
      </c>
      <c r="D73">
        <v>13261</v>
      </c>
      <c r="E73">
        <v>411</v>
      </c>
      <c r="G73">
        <v>-23</v>
      </c>
      <c r="H73">
        <v>13085</v>
      </c>
      <c r="I73">
        <v>428</v>
      </c>
      <c r="K73">
        <v>4.8895899053627758</v>
      </c>
      <c r="L73">
        <v>1642</v>
      </c>
    </row>
    <row r="74" spans="2:12" x14ac:dyDescent="0.25">
      <c r="B74">
        <f t="shared" si="1"/>
        <v>2</v>
      </c>
      <c r="C74">
        <v>90</v>
      </c>
      <c r="D74">
        <v>13348</v>
      </c>
      <c r="E74">
        <v>411</v>
      </c>
      <c r="G74">
        <v>-22</v>
      </c>
      <c r="H74">
        <v>13219</v>
      </c>
      <c r="I74">
        <v>428</v>
      </c>
      <c r="K74">
        <v>5.205047318611987</v>
      </c>
      <c r="L74">
        <v>1823</v>
      </c>
    </row>
    <row r="75" spans="2:12" x14ac:dyDescent="0.25">
      <c r="B75">
        <f t="shared" si="1"/>
        <v>3</v>
      </c>
      <c r="C75">
        <v>91</v>
      </c>
      <c r="D75">
        <v>13341</v>
      </c>
      <c r="E75">
        <v>411</v>
      </c>
      <c r="G75">
        <v>-21</v>
      </c>
      <c r="H75">
        <v>13435</v>
      </c>
      <c r="I75">
        <v>428</v>
      </c>
      <c r="K75">
        <v>5.5205047318611982</v>
      </c>
      <c r="L75">
        <v>1910</v>
      </c>
    </row>
    <row r="76" spans="2:12" x14ac:dyDescent="0.25">
      <c r="B76">
        <f t="shared" si="1"/>
        <v>4</v>
      </c>
      <c r="C76">
        <v>92</v>
      </c>
      <c r="D76">
        <v>13456</v>
      </c>
      <c r="E76">
        <v>411</v>
      </c>
      <c r="G76">
        <v>-20</v>
      </c>
      <c r="H76">
        <v>12971</v>
      </c>
      <c r="I76">
        <v>428</v>
      </c>
      <c r="K76">
        <v>5.8359621451104093</v>
      </c>
      <c r="L76">
        <v>1910</v>
      </c>
    </row>
    <row r="77" spans="2:12" x14ac:dyDescent="0.25">
      <c r="B77">
        <f t="shared" si="1"/>
        <v>5</v>
      </c>
      <c r="C77">
        <v>93</v>
      </c>
      <c r="D77">
        <v>13239</v>
      </c>
      <c r="E77">
        <v>411</v>
      </c>
      <c r="G77">
        <v>-19</v>
      </c>
      <c r="H77">
        <v>13445</v>
      </c>
      <c r="I77">
        <v>428</v>
      </c>
      <c r="K77">
        <v>6.1514195583596214</v>
      </c>
      <c r="L77">
        <v>2054</v>
      </c>
    </row>
    <row r="78" spans="2:12" x14ac:dyDescent="0.25">
      <c r="B78">
        <f t="shared" si="1"/>
        <v>6</v>
      </c>
      <c r="C78">
        <v>94</v>
      </c>
      <c r="D78">
        <v>13465</v>
      </c>
      <c r="E78">
        <v>411</v>
      </c>
      <c r="G78">
        <v>-18</v>
      </c>
      <c r="H78">
        <v>13212</v>
      </c>
      <c r="I78">
        <v>428</v>
      </c>
      <c r="K78">
        <v>6.4668769716088326</v>
      </c>
      <c r="L78">
        <v>2183</v>
      </c>
    </row>
    <row r="79" spans="2:12" x14ac:dyDescent="0.25">
      <c r="B79">
        <f t="shared" si="1"/>
        <v>7</v>
      </c>
      <c r="C79">
        <v>95</v>
      </c>
      <c r="D79">
        <v>13337</v>
      </c>
      <c r="E79">
        <v>411</v>
      </c>
      <c r="G79">
        <v>-17</v>
      </c>
      <c r="H79">
        <v>13792</v>
      </c>
      <c r="I79">
        <v>524</v>
      </c>
      <c r="K79">
        <v>6.7823343848580437</v>
      </c>
      <c r="L79">
        <v>2769</v>
      </c>
    </row>
    <row r="80" spans="2:12" x14ac:dyDescent="0.25">
      <c r="B80">
        <f t="shared" si="1"/>
        <v>8</v>
      </c>
      <c r="C80">
        <v>96</v>
      </c>
      <c r="D80">
        <v>13454</v>
      </c>
      <c r="E80">
        <v>411</v>
      </c>
      <c r="G80">
        <v>-16</v>
      </c>
      <c r="H80">
        <v>13417</v>
      </c>
      <c r="I80">
        <v>428</v>
      </c>
      <c r="K80">
        <v>7.0977917981072549</v>
      </c>
      <c r="L80">
        <v>2769</v>
      </c>
    </row>
    <row r="81" spans="2:12" x14ac:dyDescent="0.25">
      <c r="B81">
        <f t="shared" si="1"/>
        <v>9</v>
      </c>
      <c r="C81">
        <v>97</v>
      </c>
      <c r="D81">
        <v>13629</v>
      </c>
      <c r="E81">
        <v>411</v>
      </c>
      <c r="G81">
        <v>-15</v>
      </c>
      <c r="H81">
        <v>13354</v>
      </c>
      <c r="I81">
        <v>428</v>
      </c>
      <c r="K81">
        <v>7.4132492113564661</v>
      </c>
      <c r="L81">
        <v>3340</v>
      </c>
    </row>
    <row r="82" spans="2:12" x14ac:dyDescent="0.25">
      <c r="B82">
        <f t="shared" si="1"/>
        <v>10</v>
      </c>
      <c r="C82">
        <v>98</v>
      </c>
      <c r="D82">
        <v>13803</v>
      </c>
      <c r="E82">
        <v>411</v>
      </c>
      <c r="G82">
        <v>-14</v>
      </c>
      <c r="H82">
        <v>13196</v>
      </c>
      <c r="I82">
        <v>428</v>
      </c>
      <c r="K82">
        <v>7.7287066246056773</v>
      </c>
      <c r="L82">
        <v>3669</v>
      </c>
    </row>
    <row r="83" spans="2:12" x14ac:dyDescent="0.25">
      <c r="B83">
        <f t="shared" si="1"/>
        <v>11</v>
      </c>
      <c r="C83">
        <v>99</v>
      </c>
      <c r="D83">
        <v>13791</v>
      </c>
      <c r="E83">
        <v>411</v>
      </c>
      <c r="G83">
        <v>-13</v>
      </c>
      <c r="H83">
        <v>13473</v>
      </c>
      <c r="I83">
        <v>428</v>
      </c>
      <c r="K83">
        <v>8.0441640378548893</v>
      </c>
      <c r="L83">
        <v>3709</v>
      </c>
    </row>
    <row r="84" spans="2:12" x14ac:dyDescent="0.25">
      <c r="B84">
        <f t="shared" si="1"/>
        <v>12</v>
      </c>
      <c r="C84">
        <v>100</v>
      </c>
      <c r="D84">
        <v>13952</v>
      </c>
      <c r="E84">
        <v>411</v>
      </c>
      <c r="G84">
        <v>-12</v>
      </c>
      <c r="H84">
        <v>13141</v>
      </c>
      <c r="I84">
        <v>428</v>
      </c>
      <c r="K84">
        <v>8.3596214511041005</v>
      </c>
      <c r="L84">
        <v>3855</v>
      </c>
    </row>
    <row r="85" spans="2:12" x14ac:dyDescent="0.25">
      <c r="B85">
        <f t="shared" si="1"/>
        <v>13</v>
      </c>
      <c r="C85">
        <v>101</v>
      </c>
      <c r="D85">
        <v>14092</v>
      </c>
      <c r="E85">
        <v>411</v>
      </c>
      <c r="G85">
        <v>-11</v>
      </c>
      <c r="H85">
        <v>13499</v>
      </c>
      <c r="I85">
        <v>524</v>
      </c>
      <c r="K85">
        <v>8.6750788643533134</v>
      </c>
      <c r="L85">
        <v>3949</v>
      </c>
    </row>
    <row r="86" spans="2:12" x14ac:dyDescent="0.25">
      <c r="B86">
        <f t="shared" si="1"/>
        <v>14</v>
      </c>
      <c r="C86">
        <v>102</v>
      </c>
      <c r="D86">
        <v>14014</v>
      </c>
      <c r="E86">
        <v>411</v>
      </c>
      <c r="G86">
        <v>-10</v>
      </c>
      <c r="H86">
        <v>13701</v>
      </c>
      <c r="I86">
        <v>428</v>
      </c>
      <c r="K86">
        <v>8.9905362776025246</v>
      </c>
      <c r="L86">
        <v>4266</v>
      </c>
    </row>
    <row r="87" spans="2:12" x14ac:dyDescent="0.25">
      <c r="B87">
        <f t="shared" si="1"/>
        <v>15</v>
      </c>
      <c r="C87">
        <v>103</v>
      </c>
      <c r="D87">
        <v>14161</v>
      </c>
      <c r="E87">
        <v>411</v>
      </c>
      <c r="G87">
        <v>-9</v>
      </c>
      <c r="H87">
        <v>13887</v>
      </c>
      <c r="I87">
        <v>428</v>
      </c>
      <c r="K87">
        <v>9.3059936908517358</v>
      </c>
      <c r="L87">
        <v>4310</v>
      </c>
    </row>
    <row r="88" spans="2:12" x14ac:dyDescent="0.25">
      <c r="B88">
        <f t="shared" si="1"/>
        <v>16</v>
      </c>
      <c r="C88">
        <v>104</v>
      </c>
      <c r="D88">
        <v>14184</v>
      </c>
      <c r="E88">
        <v>411</v>
      </c>
      <c r="G88">
        <v>-8</v>
      </c>
      <c r="H88">
        <v>13628</v>
      </c>
      <c r="I88">
        <v>428</v>
      </c>
      <c r="K88">
        <v>9.6214511041009469</v>
      </c>
      <c r="L88">
        <v>4379</v>
      </c>
    </row>
    <row r="89" spans="2:12" x14ac:dyDescent="0.25">
      <c r="B89">
        <f t="shared" si="1"/>
        <v>17</v>
      </c>
      <c r="C89">
        <v>105</v>
      </c>
      <c r="D89">
        <v>14303</v>
      </c>
      <c r="E89">
        <v>411</v>
      </c>
      <c r="G89">
        <v>-7</v>
      </c>
      <c r="H89">
        <v>14024</v>
      </c>
      <c r="I89">
        <v>428</v>
      </c>
      <c r="K89">
        <v>9.9369085173501581</v>
      </c>
      <c r="L89">
        <v>4536</v>
      </c>
    </row>
    <row r="90" spans="2:12" x14ac:dyDescent="0.25">
      <c r="B90">
        <f t="shared" si="1"/>
        <v>18</v>
      </c>
      <c r="C90">
        <v>106</v>
      </c>
      <c r="D90">
        <v>14471</v>
      </c>
      <c r="E90">
        <v>411</v>
      </c>
      <c r="G90">
        <v>-6</v>
      </c>
      <c r="H90">
        <v>14053</v>
      </c>
      <c r="I90">
        <v>428</v>
      </c>
      <c r="K90">
        <v>10.252365930599369</v>
      </c>
      <c r="L90">
        <v>4590</v>
      </c>
    </row>
    <row r="91" spans="2:12" x14ac:dyDescent="0.25">
      <c r="B91">
        <f t="shared" si="1"/>
        <v>19</v>
      </c>
      <c r="C91">
        <v>107</v>
      </c>
      <c r="D91">
        <v>14495</v>
      </c>
      <c r="E91">
        <v>411</v>
      </c>
      <c r="G91">
        <v>-5</v>
      </c>
      <c r="H91">
        <v>14093</v>
      </c>
      <c r="I91">
        <v>428</v>
      </c>
      <c r="K91">
        <v>10.56782334384858</v>
      </c>
      <c r="L91">
        <v>4867</v>
      </c>
    </row>
    <row r="92" spans="2:12" x14ac:dyDescent="0.25">
      <c r="B92">
        <f t="shared" si="1"/>
        <v>20</v>
      </c>
      <c r="C92">
        <v>108</v>
      </c>
      <c r="D92">
        <v>14267</v>
      </c>
      <c r="E92">
        <v>411</v>
      </c>
      <c r="G92">
        <v>-4</v>
      </c>
      <c r="H92">
        <v>14208</v>
      </c>
      <c r="I92">
        <v>428</v>
      </c>
      <c r="K92">
        <v>10.883280757097792</v>
      </c>
      <c r="L92">
        <v>5323</v>
      </c>
    </row>
    <row r="93" spans="2:12" x14ac:dyDescent="0.25">
      <c r="B93">
        <f t="shared" si="1"/>
        <v>21</v>
      </c>
      <c r="C93">
        <v>109</v>
      </c>
      <c r="D93">
        <v>14321</v>
      </c>
      <c r="E93">
        <v>411</v>
      </c>
      <c r="G93">
        <v>-3</v>
      </c>
      <c r="H93">
        <v>14271</v>
      </c>
      <c r="I93">
        <v>428</v>
      </c>
      <c r="K93">
        <v>11.198738170347003</v>
      </c>
      <c r="L93">
        <v>5459</v>
      </c>
    </row>
    <row r="94" spans="2:12" x14ac:dyDescent="0.25">
      <c r="B94">
        <f t="shared" si="1"/>
        <v>22</v>
      </c>
      <c r="C94">
        <v>110</v>
      </c>
      <c r="D94">
        <v>14035</v>
      </c>
      <c r="E94">
        <v>411</v>
      </c>
      <c r="G94">
        <v>-2</v>
      </c>
      <c r="H94">
        <v>14362</v>
      </c>
      <c r="I94">
        <v>428</v>
      </c>
      <c r="K94">
        <v>11.514195583596214</v>
      </c>
      <c r="L94">
        <v>5502</v>
      </c>
    </row>
    <row r="95" spans="2:12" x14ac:dyDescent="0.25">
      <c r="B95">
        <f t="shared" si="1"/>
        <v>23</v>
      </c>
      <c r="C95">
        <v>111</v>
      </c>
      <c r="D95">
        <v>14284</v>
      </c>
      <c r="E95">
        <v>411</v>
      </c>
      <c r="G95">
        <v>-1</v>
      </c>
      <c r="H95">
        <v>14220</v>
      </c>
      <c r="I95">
        <v>428</v>
      </c>
      <c r="K95">
        <v>11.829652996845425</v>
      </c>
      <c r="L95">
        <v>5620</v>
      </c>
    </row>
    <row r="96" spans="2:12" x14ac:dyDescent="0.25">
      <c r="B96">
        <f t="shared" si="1"/>
        <v>24</v>
      </c>
      <c r="C96">
        <v>112</v>
      </c>
      <c r="D96">
        <v>14141</v>
      </c>
      <c r="E96">
        <v>411</v>
      </c>
      <c r="G96">
        <v>0</v>
      </c>
      <c r="H96">
        <v>14660</v>
      </c>
      <c r="I96">
        <v>428</v>
      </c>
      <c r="K96">
        <v>12.145110410094638</v>
      </c>
      <c r="L96">
        <v>5736</v>
      </c>
    </row>
    <row r="97" spans="2:12" x14ac:dyDescent="0.25">
      <c r="B97">
        <f t="shared" si="1"/>
        <v>25</v>
      </c>
      <c r="C97">
        <v>113</v>
      </c>
      <c r="D97">
        <v>14150</v>
      </c>
      <c r="E97">
        <v>411</v>
      </c>
      <c r="G97">
        <v>1</v>
      </c>
      <c r="H97">
        <v>13811</v>
      </c>
      <c r="I97">
        <v>428</v>
      </c>
      <c r="K97">
        <v>12.460567823343849</v>
      </c>
      <c r="L97">
        <v>5948</v>
      </c>
    </row>
    <row r="98" spans="2:12" x14ac:dyDescent="0.25">
      <c r="B98">
        <f t="shared" si="1"/>
        <v>26</v>
      </c>
      <c r="C98">
        <v>114</v>
      </c>
      <c r="D98">
        <v>14193</v>
      </c>
      <c r="E98">
        <v>411</v>
      </c>
      <c r="G98">
        <v>2</v>
      </c>
      <c r="H98">
        <v>14154</v>
      </c>
      <c r="I98">
        <v>428</v>
      </c>
      <c r="K98">
        <v>12.77602523659306</v>
      </c>
      <c r="L98">
        <v>6131</v>
      </c>
    </row>
    <row r="99" spans="2:12" x14ac:dyDescent="0.25">
      <c r="B99">
        <f t="shared" si="1"/>
        <v>27</v>
      </c>
      <c r="C99">
        <v>115</v>
      </c>
      <c r="D99">
        <v>14174</v>
      </c>
      <c r="E99">
        <v>411</v>
      </c>
      <c r="G99">
        <v>3</v>
      </c>
      <c r="H99">
        <v>14296</v>
      </c>
      <c r="I99">
        <v>428</v>
      </c>
      <c r="K99">
        <v>13.091482649842272</v>
      </c>
      <c r="L99">
        <v>6193</v>
      </c>
    </row>
    <row r="100" spans="2:12" x14ac:dyDescent="0.25">
      <c r="B100">
        <f t="shared" si="1"/>
        <v>28</v>
      </c>
      <c r="C100">
        <v>116</v>
      </c>
      <c r="D100">
        <v>13913</v>
      </c>
      <c r="E100">
        <v>411</v>
      </c>
      <c r="G100">
        <v>4</v>
      </c>
      <c r="H100">
        <v>14222</v>
      </c>
      <c r="I100">
        <v>428</v>
      </c>
      <c r="K100">
        <v>13.406940063091483</v>
      </c>
      <c r="L100">
        <v>6238</v>
      </c>
    </row>
    <row r="101" spans="2:12" x14ac:dyDescent="0.25">
      <c r="B101">
        <f t="shared" si="1"/>
        <v>29</v>
      </c>
      <c r="C101">
        <v>117</v>
      </c>
      <c r="D101">
        <v>13883</v>
      </c>
      <c r="E101">
        <v>411</v>
      </c>
      <c r="G101">
        <v>5</v>
      </c>
      <c r="H101">
        <v>14131</v>
      </c>
      <c r="I101">
        <v>428</v>
      </c>
      <c r="K101">
        <v>13.722397476340694</v>
      </c>
      <c r="L101">
        <v>6269</v>
      </c>
    </row>
    <row r="102" spans="2:12" x14ac:dyDescent="0.25">
      <c r="B102">
        <f t="shared" si="1"/>
        <v>30</v>
      </c>
      <c r="C102">
        <v>118</v>
      </c>
      <c r="D102">
        <v>13799</v>
      </c>
      <c r="E102">
        <v>411</v>
      </c>
      <c r="G102">
        <v>6</v>
      </c>
      <c r="H102">
        <v>14282</v>
      </c>
      <c r="I102">
        <v>428</v>
      </c>
      <c r="K102">
        <v>14.037854889589905</v>
      </c>
      <c r="L102">
        <v>6426</v>
      </c>
    </row>
    <row r="103" spans="2:12" x14ac:dyDescent="0.25">
      <c r="B103">
        <f t="shared" si="1"/>
        <v>31</v>
      </c>
      <c r="C103">
        <v>119</v>
      </c>
      <c r="D103">
        <v>14158</v>
      </c>
      <c r="E103">
        <v>411</v>
      </c>
      <c r="G103">
        <v>7</v>
      </c>
      <c r="H103">
        <v>14164</v>
      </c>
      <c r="I103">
        <v>428</v>
      </c>
      <c r="K103">
        <v>14.353312302839116</v>
      </c>
      <c r="L103">
        <v>6579</v>
      </c>
    </row>
    <row r="104" spans="2:12" x14ac:dyDescent="0.25">
      <c r="B104">
        <f t="shared" si="1"/>
        <v>32</v>
      </c>
      <c r="C104">
        <v>120</v>
      </c>
      <c r="D104">
        <v>13891</v>
      </c>
      <c r="E104">
        <v>411</v>
      </c>
      <c r="G104">
        <v>8</v>
      </c>
      <c r="H104">
        <v>14120</v>
      </c>
      <c r="I104">
        <v>428</v>
      </c>
      <c r="K104">
        <v>14.668769716088327</v>
      </c>
      <c r="L104">
        <v>6609</v>
      </c>
    </row>
    <row r="105" spans="2:12" x14ac:dyDescent="0.25">
      <c r="B105">
        <f t="shared" si="1"/>
        <v>33</v>
      </c>
      <c r="C105">
        <v>121</v>
      </c>
      <c r="D105">
        <v>13872</v>
      </c>
      <c r="E105">
        <v>411</v>
      </c>
      <c r="G105">
        <v>9</v>
      </c>
      <c r="H105">
        <v>14058</v>
      </c>
      <c r="I105">
        <v>428</v>
      </c>
      <c r="K105">
        <v>14.984227129337539</v>
      </c>
      <c r="L105">
        <v>6642</v>
      </c>
    </row>
    <row r="106" spans="2:12" x14ac:dyDescent="0.25">
      <c r="B106">
        <f t="shared" si="1"/>
        <v>34</v>
      </c>
      <c r="C106">
        <v>122</v>
      </c>
      <c r="D106">
        <v>13729</v>
      </c>
      <c r="E106">
        <v>411</v>
      </c>
      <c r="G106">
        <v>10</v>
      </c>
      <c r="H106">
        <v>13928</v>
      </c>
      <c r="I106">
        <v>428</v>
      </c>
      <c r="K106">
        <v>15.29968454258675</v>
      </c>
      <c r="L106">
        <v>6663</v>
      </c>
    </row>
    <row r="107" spans="2:12" x14ac:dyDescent="0.25">
      <c r="B107">
        <f t="shared" si="1"/>
        <v>35</v>
      </c>
      <c r="C107">
        <v>123</v>
      </c>
      <c r="D107">
        <v>13674</v>
      </c>
      <c r="E107">
        <v>411</v>
      </c>
      <c r="G107">
        <v>11</v>
      </c>
      <c r="H107">
        <v>13716</v>
      </c>
      <c r="I107">
        <v>428</v>
      </c>
      <c r="K107">
        <v>15.615141955835963</v>
      </c>
      <c r="L107">
        <v>6663</v>
      </c>
    </row>
    <row r="108" spans="2:12" x14ac:dyDescent="0.25">
      <c r="B108">
        <f t="shared" si="1"/>
        <v>36</v>
      </c>
      <c r="C108">
        <v>124</v>
      </c>
      <c r="D108">
        <v>13832</v>
      </c>
      <c r="E108">
        <v>411</v>
      </c>
      <c r="G108">
        <v>12</v>
      </c>
      <c r="H108">
        <v>13883</v>
      </c>
      <c r="I108">
        <v>428</v>
      </c>
      <c r="K108">
        <v>15.930599369085174</v>
      </c>
      <c r="L108">
        <v>6705</v>
      </c>
    </row>
    <row r="109" spans="2:12" x14ac:dyDescent="0.25">
      <c r="B109">
        <f t="shared" si="1"/>
        <v>37</v>
      </c>
      <c r="C109">
        <v>125</v>
      </c>
      <c r="D109">
        <v>13674</v>
      </c>
      <c r="E109">
        <v>411</v>
      </c>
      <c r="G109">
        <v>13</v>
      </c>
      <c r="H109">
        <v>13557</v>
      </c>
      <c r="I109">
        <v>428</v>
      </c>
      <c r="K109">
        <v>16.246056782334385</v>
      </c>
      <c r="L109">
        <v>6777</v>
      </c>
    </row>
    <row r="110" spans="2:12" x14ac:dyDescent="0.25">
      <c r="B110">
        <f t="shared" si="1"/>
        <v>38</v>
      </c>
      <c r="C110">
        <v>126</v>
      </c>
      <c r="D110">
        <v>13552</v>
      </c>
      <c r="E110">
        <v>411</v>
      </c>
      <c r="G110">
        <v>14</v>
      </c>
      <c r="H110">
        <v>13723</v>
      </c>
      <c r="I110">
        <v>428</v>
      </c>
      <c r="K110">
        <v>16.561514195583594</v>
      </c>
      <c r="L110">
        <v>6861</v>
      </c>
    </row>
    <row r="111" spans="2:12" x14ac:dyDescent="0.25">
      <c r="B111">
        <f t="shared" si="1"/>
        <v>39</v>
      </c>
      <c r="C111">
        <v>127</v>
      </c>
      <c r="D111">
        <v>13986</v>
      </c>
      <c r="E111">
        <v>411</v>
      </c>
      <c r="G111">
        <v>15</v>
      </c>
      <c r="H111">
        <v>13586</v>
      </c>
      <c r="I111">
        <v>428</v>
      </c>
      <c r="K111">
        <v>16.876971608832807</v>
      </c>
      <c r="L111">
        <v>7020</v>
      </c>
    </row>
    <row r="112" spans="2:12" x14ac:dyDescent="0.25">
      <c r="B112">
        <f t="shared" si="1"/>
        <v>40</v>
      </c>
      <c r="C112">
        <v>128</v>
      </c>
      <c r="D112">
        <v>13905</v>
      </c>
      <c r="E112">
        <v>411</v>
      </c>
      <c r="G112">
        <v>16</v>
      </c>
      <c r="H112">
        <v>13963</v>
      </c>
      <c r="I112">
        <v>428</v>
      </c>
      <c r="K112">
        <v>17.19242902208202</v>
      </c>
      <c r="L112">
        <v>7140</v>
      </c>
    </row>
    <row r="113" spans="2:12" x14ac:dyDescent="0.25">
      <c r="B113">
        <f t="shared" si="1"/>
        <v>41</v>
      </c>
      <c r="C113">
        <v>129</v>
      </c>
      <c r="D113">
        <v>13833</v>
      </c>
      <c r="E113">
        <v>411</v>
      </c>
      <c r="G113">
        <v>17</v>
      </c>
      <c r="H113">
        <v>14057</v>
      </c>
      <c r="I113">
        <v>428</v>
      </c>
      <c r="K113">
        <v>17.50788643533123</v>
      </c>
      <c r="L113">
        <v>7220</v>
      </c>
    </row>
    <row r="114" spans="2:12" x14ac:dyDescent="0.25">
      <c r="B114">
        <f t="shared" si="1"/>
        <v>42</v>
      </c>
      <c r="C114">
        <v>130</v>
      </c>
      <c r="D114">
        <v>13772</v>
      </c>
      <c r="E114">
        <v>411</v>
      </c>
      <c r="G114">
        <v>18</v>
      </c>
      <c r="H114">
        <v>13750</v>
      </c>
      <c r="I114">
        <v>428</v>
      </c>
      <c r="K114">
        <v>17.823343848580443</v>
      </c>
      <c r="L114">
        <v>7221</v>
      </c>
    </row>
    <row r="115" spans="2:12" x14ac:dyDescent="0.25">
      <c r="B115">
        <f t="shared" si="1"/>
        <v>43</v>
      </c>
      <c r="C115">
        <v>131</v>
      </c>
      <c r="D115">
        <v>13644</v>
      </c>
      <c r="E115">
        <v>411</v>
      </c>
      <c r="G115">
        <v>19</v>
      </c>
      <c r="H115">
        <v>13660</v>
      </c>
      <c r="I115">
        <v>428</v>
      </c>
      <c r="K115">
        <v>18.138801261829652</v>
      </c>
      <c r="L115">
        <v>7255</v>
      </c>
    </row>
    <row r="116" spans="2:12" x14ac:dyDescent="0.25">
      <c r="B116">
        <f t="shared" si="1"/>
        <v>44</v>
      </c>
      <c r="C116">
        <v>132</v>
      </c>
      <c r="D116">
        <v>13452</v>
      </c>
      <c r="E116">
        <v>411</v>
      </c>
      <c r="G116">
        <v>20</v>
      </c>
      <c r="H116">
        <v>13826</v>
      </c>
      <c r="I116">
        <v>428</v>
      </c>
      <c r="K116">
        <v>18.454258675078865</v>
      </c>
      <c r="L116">
        <v>7267</v>
      </c>
    </row>
    <row r="117" spans="2:12" x14ac:dyDescent="0.25">
      <c r="B117">
        <f t="shared" si="1"/>
        <v>45</v>
      </c>
      <c r="C117">
        <v>133</v>
      </c>
      <c r="D117">
        <v>13434</v>
      </c>
      <c r="E117">
        <v>411</v>
      </c>
      <c r="G117">
        <v>21</v>
      </c>
      <c r="H117">
        <v>13844</v>
      </c>
      <c r="I117">
        <v>428</v>
      </c>
      <c r="K117">
        <v>18.769716088328074</v>
      </c>
      <c r="L117">
        <v>7275</v>
      </c>
    </row>
    <row r="118" spans="2:12" x14ac:dyDescent="0.25">
      <c r="B118">
        <f t="shared" si="1"/>
        <v>46</v>
      </c>
      <c r="C118">
        <v>134</v>
      </c>
      <c r="D118">
        <v>13160</v>
      </c>
      <c r="E118">
        <v>411</v>
      </c>
      <c r="G118">
        <v>22</v>
      </c>
      <c r="H118">
        <v>13645</v>
      </c>
      <c r="I118">
        <v>428</v>
      </c>
      <c r="K118">
        <v>19.085173501577287</v>
      </c>
      <c r="L118">
        <v>7292</v>
      </c>
    </row>
    <row r="119" spans="2:12" x14ac:dyDescent="0.25">
      <c r="B119">
        <f t="shared" si="1"/>
        <v>47</v>
      </c>
      <c r="C119">
        <v>135</v>
      </c>
      <c r="D119">
        <v>13595</v>
      </c>
      <c r="E119">
        <v>411</v>
      </c>
      <c r="G119">
        <v>23</v>
      </c>
      <c r="H119">
        <v>13643</v>
      </c>
      <c r="I119">
        <v>428</v>
      </c>
      <c r="K119">
        <v>19.400630914826497</v>
      </c>
      <c r="L119">
        <v>7346</v>
      </c>
    </row>
    <row r="120" spans="2:12" x14ac:dyDescent="0.25">
      <c r="B120">
        <f t="shared" si="1"/>
        <v>48</v>
      </c>
      <c r="C120">
        <v>136</v>
      </c>
      <c r="D120">
        <v>13318</v>
      </c>
      <c r="E120">
        <v>411</v>
      </c>
      <c r="G120">
        <v>24</v>
      </c>
      <c r="H120">
        <v>13647</v>
      </c>
      <c r="I120">
        <v>428</v>
      </c>
      <c r="K120">
        <v>19.71608832807571</v>
      </c>
      <c r="L120">
        <v>7377</v>
      </c>
    </row>
    <row r="121" spans="2:12" x14ac:dyDescent="0.25">
      <c r="B121">
        <f t="shared" si="1"/>
        <v>49</v>
      </c>
      <c r="C121">
        <v>137</v>
      </c>
      <c r="D121">
        <v>13150</v>
      </c>
      <c r="E121">
        <v>411</v>
      </c>
      <c r="G121">
        <v>25</v>
      </c>
      <c r="H121">
        <v>13470</v>
      </c>
      <c r="I121">
        <v>428</v>
      </c>
      <c r="K121">
        <v>20.031545741324919</v>
      </c>
      <c r="L121">
        <v>7401</v>
      </c>
    </row>
    <row r="122" spans="2:12" x14ac:dyDescent="0.25">
      <c r="B122">
        <f t="shared" si="1"/>
        <v>50</v>
      </c>
      <c r="C122">
        <v>138</v>
      </c>
      <c r="D122">
        <v>13306</v>
      </c>
      <c r="E122">
        <v>411</v>
      </c>
      <c r="G122">
        <v>26</v>
      </c>
      <c r="H122">
        <v>13504</v>
      </c>
      <c r="I122">
        <v>428</v>
      </c>
      <c r="K122">
        <v>20.347003154574132</v>
      </c>
      <c r="L122">
        <v>7406</v>
      </c>
    </row>
    <row r="123" spans="2:12" x14ac:dyDescent="0.25">
      <c r="B123">
        <f t="shared" si="1"/>
        <v>51</v>
      </c>
      <c r="C123">
        <v>139</v>
      </c>
      <c r="D123">
        <v>12973</v>
      </c>
      <c r="E123">
        <v>411</v>
      </c>
      <c r="G123">
        <v>27</v>
      </c>
      <c r="H123">
        <v>13146</v>
      </c>
      <c r="I123">
        <v>428</v>
      </c>
      <c r="K123">
        <v>20.662460567823345</v>
      </c>
      <c r="L123">
        <v>7442</v>
      </c>
    </row>
    <row r="124" spans="2:12" x14ac:dyDescent="0.25">
      <c r="B124">
        <f t="shared" si="1"/>
        <v>52</v>
      </c>
      <c r="C124">
        <v>140</v>
      </c>
      <c r="D124">
        <v>12603</v>
      </c>
      <c r="E124">
        <v>411</v>
      </c>
      <c r="G124">
        <v>28</v>
      </c>
      <c r="H124">
        <v>13458</v>
      </c>
      <c r="I124">
        <v>428</v>
      </c>
      <c r="K124">
        <v>20.977917981072554</v>
      </c>
      <c r="L124">
        <v>7466</v>
      </c>
    </row>
    <row r="125" spans="2:12" x14ac:dyDescent="0.25">
      <c r="B125">
        <f t="shared" si="1"/>
        <v>53</v>
      </c>
      <c r="C125">
        <v>141</v>
      </c>
      <c r="D125">
        <v>12905</v>
      </c>
      <c r="E125">
        <v>411</v>
      </c>
      <c r="G125">
        <v>29</v>
      </c>
      <c r="H125">
        <v>13061</v>
      </c>
      <c r="I125">
        <v>428</v>
      </c>
      <c r="K125">
        <v>21.293375394321767</v>
      </c>
      <c r="L125">
        <v>7494</v>
      </c>
    </row>
    <row r="126" spans="2:12" x14ac:dyDescent="0.25">
      <c r="B126">
        <f t="shared" si="1"/>
        <v>54</v>
      </c>
      <c r="C126">
        <v>142</v>
      </c>
      <c r="D126">
        <v>12690</v>
      </c>
      <c r="E126">
        <v>411</v>
      </c>
      <c r="G126">
        <v>30</v>
      </c>
      <c r="H126">
        <v>13083</v>
      </c>
      <c r="I126">
        <v>428</v>
      </c>
      <c r="K126">
        <v>21.608832807570977</v>
      </c>
      <c r="L126">
        <v>7572</v>
      </c>
    </row>
    <row r="127" spans="2:12" x14ac:dyDescent="0.25">
      <c r="B127">
        <f t="shared" si="1"/>
        <v>55</v>
      </c>
      <c r="C127">
        <v>143</v>
      </c>
      <c r="D127">
        <v>12993</v>
      </c>
      <c r="E127">
        <v>411</v>
      </c>
      <c r="G127">
        <v>31</v>
      </c>
      <c r="H127">
        <v>13109</v>
      </c>
      <c r="I127">
        <v>428</v>
      </c>
      <c r="K127">
        <v>21.92429022082019</v>
      </c>
      <c r="L127">
        <v>7592</v>
      </c>
    </row>
    <row r="128" spans="2:12" x14ac:dyDescent="0.25">
      <c r="B128">
        <f t="shared" si="1"/>
        <v>56</v>
      </c>
      <c r="C128">
        <v>144</v>
      </c>
      <c r="D128">
        <v>12600</v>
      </c>
      <c r="E128">
        <v>411</v>
      </c>
      <c r="G128">
        <v>32</v>
      </c>
      <c r="H128">
        <v>12785</v>
      </c>
      <c r="I128">
        <v>428</v>
      </c>
      <c r="K128">
        <v>22.239747634069399</v>
      </c>
      <c r="L128">
        <v>7593</v>
      </c>
    </row>
    <row r="129" spans="2:12" x14ac:dyDescent="0.25">
      <c r="B129">
        <f t="shared" si="1"/>
        <v>57</v>
      </c>
      <c r="C129">
        <v>145</v>
      </c>
      <c r="D129">
        <v>12742</v>
      </c>
      <c r="E129">
        <v>411</v>
      </c>
      <c r="G129">
        <v>33</v>
      </c>
      <c r="H129">
        <v>12335</v>
      </c>
      <c r="I129">
        <v>428</v>
      </c>
      <c r="K129">
        <v>22.555205047318612</v>
      </c>
      <c r="L129">
        <v>7608</v>
      </c>
    </row>
    <row r="130" spans="2:12" x14ac:dyDescent="0.25">
      <c r="B130">
        <f t="shared" si="1"/>
        <v>58</v>
      </c>
      <c r="C130">
        <v>146</v>
      </c>
      <c r="D130">
        <v>12928</v>
      </c>
      <c r="E130">
        <v>411</v>
      </c>
      <c r="G130">
        <v>34</v>
      </c>
      <c r="H130">
        <v>12793</v>
      </c>
      <c r="I130">
        <v>428</v>
      </c>
      <c r="K130">
        <v>22.870662460567821</v>
      </c>
      <c r="L130">
        <v>7615</v>
      </c>
    </row>
    <row r="131" spans="2:12" x14ac:dyDescent="0.25">
      <c r="B131">
        <f t="shared" si="1"/>
        <v>59</v>
      </c>
      <c r="C131">
        <v>147</v>
      </c>
      <c r="D131">
        <v>12816</v>
      </c>
      <c r="E131">
        <v>411</v>
      </c>
      <c r="G131">
        <v>35</v>
      </c>
      <c r="H131">
        <v>12736</v>
      </c>
      <c r="I131">
        <v>428</v>
      </c>
      <c r="K131">
        <v>23.186119873817034</v>
      </c>
      <c r="L131">
        <v>7617</v>
      </c>
    </row>
    <row r="132" spans="2:12" x14ac:dyDescent="0.25">
      <c r="B132">
        <f t="shared" si="1"/>
        <v>60</v>
      </c>
      <c r="C132">
        <v>148</v>
      </c>
      <c r="D132">
        <v>12857</v>
      </c>
      <c r="E132">
        <v>411</v>
      </c>
      <c r="G132">
        <v>36</v>
      </c>
      <c r="H132">
        <v>13259</v>
      </c>
      <c r="I132">
        <v>428</v>
      </c>
      <c r="K132">
        <v>23.501577287066244</v>
      </c>
      <c r="L132">
        <v>7625</v>
      </c>
    </row>
    <row r="133" spans="2:12" x14ac:dyDescent="0.25">
      <c r="B133">
        <f t="shared" si="1"/>
        <v>61</v>
      </c>
      <c r="C133">
        <v>149</v>
      </c>
      <c r="D133">
        <v>12862</v>
      </c>
      <c r="E133">
        <v>411</v>
      </c>
      <c r="G133">
        <v>37</v>
      </c>
      <c r="H133">
        <v>12976</v>
      </c>
      <c r="I133">
        <v>428</v>
      </c>
      <c r="K133">
        <v>23.817034700315457</v>
      </c>
      <c r="L133">
        <v>7627</v>
      </c>
    </row>
    <row r="134" spans="2:12" x14ac:dyDescent="0.25">
      <c r="B134">
        <f t="shared" ref="B134:B197" si="2">+C134-88</f>
        <v>62</v>
      </c>
      <c r="C134">
        <v>150</v>
      </c>
      <c r="D134">
        <v>12584</v>
      </c>
      <c r="E134">
        <v>411</v>
      </c>
      <c r="G134">
        <v>38</v>
      </c>
      <c r="H134">
        <v>12970</v>
      </c>
      <c r="I134">
        <v>428</v>
      </c>
      <c r="K134">
        <v>24.13249211356467</v>
      </c>
      <c r="L134">
        <v>7630</v>
      </c>
    </row>
    <row r="135" spans="2:12" x14ac:dyDescent="0.25">
      <c r="B135">
        <f t="shared" si="2"/>
        <v>63</v>
      </c>
      <c r="C135">
        <v>151</v>
      </c>
      <c r="D135">
        <v>12422</v>
      </c>
      <c r="E135">
        <v>411</v>
      </c>
      <c r="G135">
        <v>39</v>
      </c>
      <c r="H135">
        <v>12916</v>
      </c>
      <c r="I135">
        <v>428</v>
      </c>
      <c r="K135">
        <v>24.447949526813879</v>
      </c>
      <c r="L135">
        <v>7631</v>
      </c>
    </row>
    <row r="136" spans="2:12" x14ac:dyDescent="0.25">
      <c r="B136">
        <f t="shared" si="2"/>
        <v>64</v>
      </c>
      <c r="C136">
        <v>152</v>
      </c>
      <c r="D136">
        <v>12659</v>
      </c>
      <c r="E136">
        <v>411</v>
      </c>
      <c r="G136">
        <v>40</v>
      </c>
      <c r="H136">
        <v>12712</v>
      </c>
      <c r="I136">
        <v>428</v>
      </c>
      <c r="K136">
        <v>24.763406940063092</v>
      </c>
      <c r="L136">
        <v>7636</v>
      </c>
    </row>
    <row r="137" spans="2:12" x14ac:dyDescent="0.25">
      <c r="B137">
        <f t="shared" si="2"/>
        <v>65</v>
      </c>
      <c r="C137">
        <v>153</v>
      </c>
      <c r="D137">
        <v>12435</v>
      </c>
      <c r="E137">
        <v>411</v>
      </c>
      <c r="G137">
        <v>41</v>
      </c>
      <c r="H137">
        <v>12801</v>
      </c>
      <c r="I137">
        <v>428</v>
      </c>
      <c r="K137">
        <v>25.078864353312301</v>
      </c>
      <c r="L137">
        <v>7649</v>
      </c>
    </row>
    <row r="138" spans="2:12" x14ac:dyDescent="0.25">
      <c r="B138">
        <f t="shared" si="2"/>
        <v>66</v>
      </c>
      <c r="C138">
        <v>154</v>
      </c>
      <c r="D138">
        <v>11950</v>
      </c>
      <c r="E138">
        <v>411</v>
      </c>
      <c r="G138">
        <v>42</v>
      </c>
      <c r="H138">
        <v>12632</v>
      </c>
      <c r="I138">
        <v>428</v>
      </c>
      <c r="K138">
        <v>25.394321766561514</v>
      </c>
      <c r="L138">
        <v>7659</v>
      </c>
    </row>
    <row r="139" spans="2:12" x14ac:dyDescent="0.25">
      <c r="B139">
        <f t="shared" si="2"/>
        <v>67</v>
      </c>
      <c r="C139">
        <v>155</v>
      </c>
      <c r="D139">
        <v>12243</v>
      </c>
      <c r="E139">
        <v>411</v>
      </c>
      <c r="G139">
        <v>43</v>
      </c>
      <c r="H139">
        <v>12311</v>
      </c>
      <c r="I139">
        <v>428</v>
      </c>
      <c r="K139">
        <v>25.709779179810724</v>
      </c>
      <c r="L139">
        <v>7660</v>
      </c>
    </row>
    <row r="140" spans="2:12" x14ac:dyDescent="0.25">
      <c r="B140">
        <f t="shared" si="2"/>
        <v>68</v>
      </c>
      <c r="C140">
        <v>156</v>
      </c>
      <c r="D140">
        <v>12455</v>
      </c>
      <c r="E140">
        <v>411</v>
      </c>
      <c r="G140">
        <v>44</v>
      </c>
      <c r="H140">
        <v>12330</v>
      </c>
      <c r="I140">
        <v>428</v>
      </c>
      <c r="K140">
        <v>26.025236593059937</v>
      </c>
      <c r="L140">
        <v>7665</v>
      </c>
    </row>
    <row r="141" spans="2:12" x14ac:dyDescent="0.25">
      <c r="B141">
        <f t="shared" si="2"/>
        <v>69</v>
      </c>
      <c r="C141">
        <v>157</v>
      </c>
      <c r="D141">
        <v>11503</v>
      </c>
      <c r="E141">
        <v>411</v>
      </c>
      <c r="G141">
        <v>45</v>
      </c>
      <c r="H141">
        <v>12513</v>
      </c>
      <c r="I141">
        <v>428</v>
      </c>
      <c r="K141">
        <v>26.340694006309146</v>
      </c>
      <c r="L141">
        <v>7687</v>
      </c>
    </row>
    <row r="142" spans="2:12" x14ac:dyDescent="0.25">
      <c r="B142">
        <f t="shared" si="2"/>
        <v>70</v>
      </c>
      <c r="C142">
        <v>158</v>
      </c>
      <c r="D142">
        <v>11905</v>
      </c>
      <c r="E142">
        <v>411</v>
      </c>
      <c r="G142">
        <v>46</v>
      </c>
      <c r="H142">
        <v>12365</v>
      </c>
      <c r="I142">
        <v>428</v>
      </c>
      <c r="K142">
        <v>26.656151419558359</v>
      </c>
      <c r="L142">
        <v>7694</v>
      </c>
    </row>
    <row r="143" spans="2:12" x14ac:dyDescent="0.25">
      <c r="B143">
        <f t="shared" si="2"/>
        <v>71</v>
      </c>
      <c r="C143">
        <v>159</v>
      </c>
      <c r="D143">
        <v>11990</v>
      </c>
      <c r="E143">
        <v>411</v>
      </c>
      <c r="G143">
        <v>47</v>
      </c>
      <c r="H143">
        <v>12039</v>
      </c>
      <c r="I143">
        <v>428</v>
      </c>
      <c r="K143">
        <v>26.971608832807568</v>
      </c>
      <c r="L143">
        <v>7703</v>
      </c>
    </row>
    <row r="144" spans="2:12" x14ac:dyDescent="0.25">
      <c r="B144">
        <f t="shared" si="2"/>
        <v>72</v>
      </c>
      <c r="C144">
        <v>160</v>
      </c>
      <c r="D144">
        <v>12152</v>
      </c>
      <c r="E144">
        <v>411</v>
      </c>
      <c r="G144">
        <v>48</v>
      </c>
      <c r="H144">
        <v>12074</v>
      </c>
      <c r="I144">
        <v>428</v>
      </c>
      <c r="K144">
        <v>27.287066246056781</v>
      </c>
      <c r="L144">
        <v>7704</v>
      </c>
    </row>
    <row r="145" spans="2:12" x14ac:dyDescent="0.25">
      <c r="B145">
        <f t="shared" si="2"/>
        <v>73</v>
      </c>
      <c r="C145">
        <v>161</v>
      </c>
      <c r="D145">
        <v>12048</v>
      </c>
      <c r="E145">
        <v>411</v>
      </c>
      <c r="G145">
        <v>49</v>
      </c>
      <c r="H145">
        <v>12444</v>
      </c>
      <c r="I145">
        <v>428</v>
      </c>
      <c r="K145">
        <v>27.602523659305994</v>
      </c>
      <c r="L145">
        <v>7711</v>
      </c>
    </row>
    <row r="146" spans="2:12" x14ac:dyDescent="0.25">
      <c r="B146">
        <f t="shared" si="2"/>
        <v>74</v>
      </c>
      <c r="C146">
        <v>162</v>
      </c>
      <c r="D146">
        <v>12317</v>
      </c>
      <c r="E146">
        <v>411</v>
      </c>
      <c r="G146">
        <v>50</v>
      </c>
      <c r="H146">
        <v>11845</v>
      </c>
      <c r="I146">
        <v>524</v>
      </c>
      <c r="K146">
        <v>27.917981072555204</v>
      </c>
      <c r="L146">
        <v>7715</v>
      </c>
    </row>
    <row r="147" spans="2:12" x14ac:dyDescent="0.25">
      <c r="B147">
        <f t="shared" si="2"/>
        <v>75</v>
      </c>
      <c r="C147">
        <v>163</v>
      </c>
      <c r="D147">
        <v>12290</v>
      </c>
      <c r="E147">
        <v>411</v>
      </c>
      <c r="G147">
        <v>51</v>
      </c>
      <c r="H147">
        <v>12096</v>
      </c>
      <c r="I147">
        <v>428</v>
      </c>
      <c r="K147">
        <v>28.233438485804417</v>
      </c>
      <c r="L147">
        <v>7723</v>
      </c>
    </row>
    <row r="148" spans="2:12" x14ac:dyDescent="0.25">
      <c r="B148">
        <f t="shared" si="2"/>
        <v>76</v>
      </c>
      <c r="C148">
        <v>164</v>
      </c>
      <c r="D148">
        <v>12107</v>
      </c>
      <c r="E148">
        <v>411</v>
      </c>
      <c r="G148">
        <v>52</v>
      </c>
      <c r="H148">
        <v>11999</v>
      </c>
      <c r="I148">
        <v>428</v>
      </c>
      <c r="K148">
        <v>28.548895899053626</v>
      </c>
      <c r="L148">
        <v>7725</v>
      </c>
    </row>
    <row r="149" spans="2:12" x14ac:dyDescent="0.25">
      <c r="B149">
        <f t="shared" si="2"/>
        <v>77</v>
      </c>
      <c r="C149">
        <v>165</v>
      </c>
      <c r="D149">
        <v>12311</v>
      </c>
      <c r="E149">
        <v>411</v>
      </c>
      <c r="G149">
        <v>53</v>
      </c>
      <c r="H149">
        <v>12140</v>
      </c>
      <c r="I149">
        <v>428</v>
      </c>
      <c r="K149">
        <v>28.864353312302839</v>
      </c>
      <c r="L149">
        <v>7736</v>
      </c>
    </row>
    <row r="150" spans="2:12" x14ac:dyDescent="0.25">
      <c r="B150">
        <f t="shared" si="2"/>
        <v>78</v>
      </c>
      <c r="C150">
        <v>166</v>
      </c>
      <c r="D150">
        <v>12007</v>
      </c>
      <c r="E150">
        <v>411</v>
      </c>
      <c r="G150">
        <v>54</v>
      </c>
      <c r="H150">
        <v>12050</v>
      </c>
      <c r="I150">
        <v>428</v>
      </c>
      <c r="K150">
        <v>29.179810725552048</v>
      </c>
      <c r="L150">
        <v>7738</v>
      </c>
    </row>
    <row r="151" spans="2:12" x14ac:dyDescent="0.25">
      <c r="B151">
        <f t="shared" si="2"/>
        <v>79</v>
      </c>
      <c r="C151">
        <v>167</v>
      </c>
      <c r="D151">
        <v>11935</v>
      </c>
      <c r="E151">
        <v>411</v>
      </c>
      <c r="G151">
        <v>55</v>
      </c>
      <c r="H151">
        <v>12218</v>
      </c>
      <c r="I151">
        <v>428</v>
      </c>
      <c r="K151">
        <v>29.495268138801261</v>
      </c>
      <c r="L151">
        <v>7738</v>
      </c>
    </row>
    <row r="152" spans="2:12" x14ac:dyDescent="0.25">
      <c r="B152">
        <f t="shared" si="2"/>
        <v>80</v>
      </c>
      <c r="C152">
        <v>168</v>
      </c>
      <c r="D152">
        <v>11752</v>
      </c>
      <c r="E152">
        <v>411</v>
      </c>
      <c r="G152">
        <v>56</v>
      </c>
      <c r="H152">
        <v>12337</v>
      </c>
      <c r="I152">
        <v>428</v>
      </c>
      <c r="K152">
        <v>29.810725552050471</v>
      </c>
      <c r="L152">
        <v>7774</v>
      </c>
    </row>
    <row r="153" spans="2:12" x14ac:dyDescent="0.25">
      <c r="B153">
        <f t="shared" si="2"/>
        <v>81</v>
      </c>
      <c r="C153">
        <v>169</v>
      </c>
      <c r="D153">
        <v>11838</v>
      </c>
      <c r="E153">
        <v>411</v>
      </c>
      <c r="G153">
        <v>57</v>
      </c>
      <c r="H153">
        <v>12025</v>
      </c>
      <c r="I153">
        <v>428</v>
      </c>
      <c r="K153">
        <v>30.126182965299684</v>
      </c>
      <c r="L153">
        <v>7779</v>
      </c>
    </row>
    <row r="154" spans="2:12" x14ac:dyDescent="0.25">
      <c r="B154">
        <f t="shared" si="2"/>
        <v>82</v>
      </c>
      <c r="C154">
        <v>170</v>
      </c>
      <c r="D154">
        <v>11973</v>
      </c>
      <c r="E154">
        <v>411</v>
      </c>
      <c r="G154">
        <v>58</v>
      </c>
      <c r="H154">
        <v>12254</v>
      </c>
      <c r="I154">
        <v>428</v>
      </c>
      <c r="K154">
        <v>30.441640378548893</v>
      </c>
      <c r="L154">
        <v>7780</v>
      </c>
    </row>
    <row r="155" spans="2:12" x14ac:dyDescent="0.25">
      <c r="B155">
        <f t="shared" si="2"/>
        <v>83</v>
      </c>
      <c r="C155">
        <v>171</v>
      </c>
      <c r="D155">
        <v>11953</v>
      </c>
      <c r="E155">
        <v>411</v>
      </c>
      <c r="G155">
        <v>59</v>
      </c>
      <c r="H155">
        <v>12006</v>
      </c>
      <c r="I155">
        <v>428</v>
      </c>
      <c r="K155">
        <v>30.757097791798106</v>
      </c>
      <c r="L155">
        <v>7786</v>
      </c>
    </row>
    <row r="156" spans="2:12" x14ac:dyDescent="0.25">
      <c r="B156">
        <f t="shared" si="2"/>
        <v>84</v>
      </c>
      <c r="C156">
        <v>172</v>
      </c>
      <c r="D156">
        <v>12157</v>
      </c>
      <c r="E156">
        <v>411</v>
      </c>
      <c r="G156">
        <v>60</v>
      </c>
      <c r="H156">
        <v>11855</v>
      </c>
      <c r="I156">
        <v>428</v>
      </c>
      <c r="K156">
        <v>31.072555205047319</v>
      </c>
      <c r="L156">
        <v>7798</v>
      </c>
    </row>
    <row r="157" spans="2:12" x14ac:dyDescent="0.25">
      <c r="B157">
        <f t="shared" si="2"/>
        <v>85</v>
      </c>
      <c r="C157">
        <v>173</v>
      </c>
      <c r="D157">
        <v>11923</v>
      </c>
      <c r="E157">
        <v>411</v>
      </c>
      <c r="G157">
        <v>61</v>
      </c>
      <c r="H157">
        <v>11763</v>
      </c>
      <c r="I157">
        <v>428</v>
      </c>
      <c r="K157">
        <v>31.388012618296528</v>
      </c>
      <c r="L157">
        <v>7817</v>
      </c>
    </row>
    <row r="158" spans="2:12" x14ac:dyDescent="0.25">
      <c r="B158">
        <f t="shared" si="2"/>
        <v>86</v>
      </c>
      <c r="C158">
        <v>174</v>
      </c>
      <c r="D158">
        <v>12163</v>
      </c>
      <c r="E158">
        <v>411</v>
      </c>
      <c r="G158">
        <v>62</v>
      </c>
      <c r="H158">
        <v>11797</v>
      </c>
      <c r="I158">
        <v>428</v>
      </c>
      <c r="K158">
        <v>31.703470031545741</v>
      </c>
      <c r="L158">
        <v>7822</v>
      </c>
    </row>
    <row r="159" spans="2:12" x14ac:dyDescent="0.25">
      <c r="B159">
        <f t="shared" si="2"/>
        <v>87</v>
      </c>
      <c r="C159">
        <v>175</v>
      </c>
      <c r="D159">
        <v>12209</v>
      </c>
      <c r="E159">
        <v>411</v>
      </c>
      <c r="G159">
        <v>63</v>
      </c>
      <c r="H159">
        <v>11886</v>
      </c>
      <c r="I159">
        <v>428</v>
      </c>
      <c r="K159">
        <v>32.018927444794947</v>
      </c>
      <c r="L159">
        <v>7853</v>
      </c>
    </row>
    <row r="160" spans="2:12" x14ac:dyDescent="0.25">
      <c r="B160">
        <f t="shared" si="2"/>
        <v>88</v>
      </c>
      <c r="C160">
        <v>176</v>
      </c>
      <c r="D160">
        <v>11822</v>
      </c>
      <c r="E160">
        <v>411</v>
      </c>
      <c r="G160">
        <v>64</v>
      </c>
      <c r="H160">
        <v>11929</v>
      </c>
      <c r="I160">
        <v>428</v>
      </c>
      <c r="K160">
        <v>32.33438485804416</v>
      </c>
      <c r="L160">
        <v>7861</v>
      </c>
    </row>
    <row r="161" spans="2:12" x14ac:dyDescent="0.25">
      <c r="B161">
        <f t="shared" si="2"/>
        <v>89</v>
      </c>
      <c r="C161">
        <v>177</v>
      </c>
      <c r="D161">
        <v>12089</v>
      </c>
      <c r="E161">
        <v>411</v>
      </c>
      <c r="G161">
        <v>65</v>
      </c>
      <c r="H161">
        <v>12125</v>
      </c>
      <c r="I161">
        <v>428</v>
      </c>
      <c r="K161">
        <v>32.649842271293373</v>
      </c>
      <c r="L161">
        <v>7863</v>
      </c>
    </row>
    <row r="162" spans="2:12" x14ac:dyDescent="0.25">
      <c r="B162">
        <f t="shared" si="2"/>
        <v>90</v>
      </c>
      <c r="C162">
        <v>178</v>
      </c>
      <c r="D162">
        <v>12077</v>
      </c>
      <c r="E162">
        <v>411</v>
      </c>
      <c r="G162">
        <v>66</v>
      </c>
      <c r="H162">
        <v>11998</v>
      </c>
      <c r="I162">
        <v>428</v>
      </c>
      <c r="K162">
        <v>32.965299684542579</v>
      </c>
      <c r="L162">
        <v>7878</v>
      </c>
    </row>
    <row r="163" spans="2:12" x14ac:dyDescent="0.25">
      <c r="B163">
        <f t="shared" si="2"/>
        <v>91</v>
      </c>
      <c r="C163">
        <v>179</v>
      </c>
      <c r="D163">
        <v>11910</v>
      </c>
      <c r="E163">
        <v>411</v>
      </c>
      <c r="G163">
        <v>67</v>
      </c>
      <c r="H163">
        <v>12038</v>
      </c>
      <c r="I163">
        <v>428</v>
      </c>
      <c r="K163">
        <v>33.280757097791792</v>
      </c>
      <c r="L163">
        <v>7882</v>
      </c>
    </row>
    <row r="164" spans="2:12" x14ac:dyDescent="0.25">
      <c r="B164">
        <f t="shared" si="2"/>
        <v>92</v>
      </c>
      <c r="C164">
        <v>180</v>
      </c>
      <c r="D164">
        <v>11768</v>
      </c>
      <c r="E164">
        <v>411</v>
      </c>
      <c r="G164">
        <v>68</v>
      </c>
      <c r="H164">
        <v>12447</v>
      </c>
      <c r="I164">
        <v>428</v>
      </c>
      <c r="K164">
        <v>33.596214511041005</v>
      </c>
      <c r="L164">
        <v>7897</v>
      </c>
    </row>
    <row r="165" spans="2:12" x14ac:dyDescent="0.25">
      <c r="B165">
        <f t="shared" si="2"/>
        <v>93</v>
      </c>
      <c r="C165">
        <v>181</v>
      </c>
      <c r="D165">
        <v>11626</v>
      </c>
      <c r="E165">
        <v>411</v>
      </c>
      <c r="G165">
        <v>69</v>
      </c>
      <c r="H165">
        <v>11762</v>
      </c>
      <c r="I165">
        <v>428</v>
      </c>
      <c r="K165">
        <v>33.911671924290218</v>
      </c>
      <c r="L165">
        <v>7923</v>
      </c>
    </row>
    <row r="166" spans="2:12" x14ac:dyDescent="0.25">
      <c r="B166">
        <f t="shared" si="2"/>
        <v>94</v>
      </c>
      <c r="C166">
        <v>182</v>
      </c>
      <c r="D166">
        <v>11902</v>
      </c>
      <c r="E166">
        <v>411</v>
      </c>
      <c r="G166">
        <v>70</v>
      </c>
      <c r="H166">
        <v>11943</v>
      </c>
      <c r="I166">
        <v>428</v>
      </c>
      <c r="K166">
        <v>34.227129337539431</v>
      </c>
      <c r="L166">
        <v>7956</v>
      </c>
    </row>
    <row r="167" spans="2:12" x14ac:dyDescent="0.25">
      <c r="B167">
        <f t="shared" si="2"/>
        <v>95</v>
      </c>
      <c r="C167">
        <v>183</v>
      </c>
      <c r="D167">
        <v>11591</v>
      </c>
      <c r="E167">
        <v>411</v>
      </c>
      <c r="G167">
        <v>71</v>
      </c>
      <c r="H167">
        <v>12010</v>
      </c>
      <c r="I167">
        <v>428</v>
      </c>
      <c r="K167">
        <v>34.542586750788637</v>
      </c>
      <c r="L167">
        <v>7976</v>
      </c>
    </row>
    <row r="168" spans="2:12" x14ac:dyDescent="0.25">
      <c r="B168">
        <f t="shared" si="2"/>
        <v>96</v>
      </c>
      <c r="C168">
        <v>184</v>
      </c>
      <c r="D168">
        <v>11963</v>
      </c>
      <c r="E168">
        <v>411</v>
      </c>
      <c r="G168">
        <v>72</v>
      </c>
      <c r="H168">
        <v>11492</v>
      </c>
      <c r="I168">
        <v>428</v>
      </c>
      <c r="K168">
        <v>34.85804416403785</v>
      </c>
      <c r="L168">
        <v>7981</v>
      </c>
    </row>
    <row r="169" spans="2:12" x14ac:dyDescent="0.25">
      <c r="B169">
        <f t="shared" si="2"/>
        <v>97</v>
      </c>
      <c r="C169">
        <v>185</v>
      </c>
      <c r="D169">
        <v>12160</v>
      </c>
      <c r="E169">
        <v>411</v>
      </c>
      <c r="G169">
        <v>73</v>
      </c>
      <c r="H169">
        <v>11729</v>
      </c>
      <c r="I169">
        <v>428</v>
      </c>
      <c r="K169">
        <v>35.173501577287063</v>
      </c>
      <c r="L169">
        <v>7983</v>
      </c>
    </row>
    <row r="170" spans="2:12" x14ac:dyDescent="0.25">
      <c r="B170">
        <f t="shared" si="2"/>
        <v>98</v>
      </c>
      <c r="C170">
        <v>186</v>
      </c>
      <c r="D170">
        <v>11795</v>
      </c>
      <c r="E170">
        <v>411</v>
      </c>
      <c r="G170">
        <v>74</v>
      </c>
      <c r="H170">
        <v>11733</v>
      </c>
      <c r="I170">
        <v>428</v>
      </c>
      <c r="K170">
        <v>35.488958990536275</v>
      </c>
      <c r="L170">
        <v>8005</v>
      </c>
    </row>
    <row r="171" spans="2:12" x14ac:dyDescent="0.25">
      <c r="B171">
        <f t="shared" si="2"/>
        <v>99</v>
      </c>
      <c r="C171">
        <v>187</v>
      </c>
      <c r="D171">
        <v>11896</v>
      </c>
      <c r="E171">
        <v>411</v>
      </c>
      <c r="G171">
        <v>75</v>
      </c>
      <c r="H171">
        <v>12030</v>
      </c>
      <c r="I171">
        <v>428</v>
      </c>
      <c r="K171">
        <v>35.804416403785481</v>
      </c>
      <c r="L171">
        <v>8064</v>
      </c>
    </row>
    <row r="172" spans="2:12" x14ac:dyDescent="0.25">
      <c r="B172">
        <f t="shared" si="2"/>
        <v>100</v>
      </c>
      <c r="C172">
        <v>188</v>
      </c>
      <c r="D172">
        <v>11407</v>
      </c>
      <c r="E172">
        <v>411</v>
      </c>
      <c r="G172">
        <v>76</v>
      </c>
      <c r="H172">
        <v>11707</v>
      </c>
      <c r="I172">
        <v>428</v>
      </c>
      <c r="K172">
        <v>36.119873817034694</v>
      </c>
      <c r="L172">
        <v>8083</v>
      </c>
    </row>
    <row r="173" spans="2:12" x14ac:dyDescent="0.25">
      <c r="B173">
        <f t="shared" si="2"/>
        <v>101</v>
      </c>
      <c r="C173">
        <v>189</v>
      </c>
      <c r="D173">
        <v>11771</v>
      </c>
      <c r="E173">
        <v>411</v>
      </c>
      <c r="G173">
        <v>77</v>
      </c>
      <c r="H173">
        <v>11968</v>
      </c>
      <c r="I173">
        <v>428</v>
      </c>
      <c r="K173">
        <v>36.435331230283907</v>
      </c>
      <c r="L173">
        <v>8094</v>
      </c>
    </row>
    <row r="174" spans="2:12" x14ac:dyDescent="0.25">
      <c r="B174">
        <f t="shared" si="2"/>
        <v>102</v>
      </c>
      <c r="C174">
        <v>190</v>
      </c>
      <c r="D174">
        <v>11698</v>
      </c>
      <c r="E174">
        <v>411</v>
      </c>
      <c r="G174">
        <v>78</v>
      </c>
      <c r="H174">
        <v>11988</v>
      </c>
      <c r="I174">
        <v>428</v>
      </c>
      <c r="K174">
        <v>36.75078864353312</v>
      </c>
      <c r="L174">
        <v>8118</v>
      </c>
    </row>
    <row r="175" spans="2:12" x14ac:dyDescent="0.25">
      <c r="B175">
        <f t="shared" si="2"/>
        <v>103</v>
      </c>
      <c r="C175">
        <v>191</v>
      </c>
      <c r="D175">
        <v>11763</v>
      </c>
      <c r="E175">
        <v>411</v>
      </c>
      <c r="G175">
        <v>79</v>
      </c>
      <c r="H175">
        <v>11656</v>
      </c>
      <c r="I175">
        <v>428</v>
      </c>
      <c r="K175">
        <v>37.066246056782326</v>
      </c>
      <c r="L175">
        <v>8174</v>
      </c>
    </row>
    <row r="176" spans="2:12" x14ac:dyDescent="0.25">
      <c r="B176">
        <f t="shared" si="2"/>
        <v>104</v>
      </c>
      <c r="C176">
        <v>192</v>
      </c>
      <c r="D176">
        <v>11708</v>
      </c>
      <c r="E176">
        <v>411</v>
      </c>
      <c r="G176">
        <v>80</v>
      </c>
      <c r="H176">
        <v>12049</v>
      </c>
      <c r="I176">
        <v>428</v>
      </c>
      <c r="K176">
        <v>37.381703470031539</v>
      </c>
      <c r="L176">
        <v>8176</v>
      </c>
    </row>
    <row r="177" spans="2:12" x14ac:dyDescent="0.25">
      <c r="B177">
        <f t="shared" si="2"/>
        <v>105</v>
      </c>
      <c r="C177">
        <v>193</v>
      </c>
      <c r="D177">
        <v>11689</v>
      </c>
      <c r="E177">
        <v>411</v>
      </c>
      <c r="G177">
        <v>81</v>
      </c>
      <c r="H177">
        <v>11578</v>
      </c>
      <c r="I177">
        <v>428</v>
      </c>
      <c r="K177">
        <v>37.697160883280752</v>
      </c>
      <c r="L177">
        <v>8188</v>
      </c>
    </row>
    <row r="178" spans="2:12" x14ac:dyDescent="0.25">
      <c r="B178">
        <f t="shared" si="2"/>
        <v>106</v>
      </c>
      <c r="C178">
        <v>194</v>
      </c>
      <c r="D178">
        <v>11408</v>
      </c>
      <c r="E178">
        <v>411</v>
      </c>
      <c r="G178">
        <v>82</v>
      </c>
      <c r="H178">
        <v>11872</v>
      </c>
      <c r="I178">
        <v>428</v>
      </c>
      <c r="K178">
        <v>38.012618296529965</v>
      </c>
      <c r="L178">
        <v>8292</v>
      </c>
    </row>
    <row r="179" spans="2:12" x14ac:dyDescent="0.25">
      <c r="B179">
        <f t="shared" si="2"/>
        <v>107</v>
      </c>
      <c r="C179">
        <v>195</v>
      </c>
      <c r="D179">
        <v>11528</v>
      </c>
      <c r="E179">
        <v>411</v>
      </c>
      <c r="G179">
        <v>83</v>
      </c>
      <c r="H179">
        <v>11795</v>
      </c>
      <c r="I179">
        <v>428</v>
      </c>
      <c r="K179">
        <v>38.328075709779178</v>
      </c>
      <c r="L179">
        <v>8293</v>
      </c>
    </row>
    <row r="180" spans="2:12" x14ac:dyDescent="0.25">
      <c r="B180">
        <f t="shared" si="2"/>
        <v>108</v>
      </c>
      <c r="C180">
        <v>196</v>
      </c>
      <c r="D180">
        <v>11395</v>
      </c>
      <c r="E180">
        <v>411</v>
      </c>
      <c r="G180">
        <v>84</v>
      </c>
      <c r="H180">
        <v>11667</v>
      </c>
      <c r="I180">
        <v>428</v>
      </c>
      <c r="K180">
        <v>38.643533123028384</v>
      </c>
      <c r="L180">
        <v>8303</v>
      </c>
    </row>
    <row r="181" spans="2:12" x14ac:dyDescent="0.25">
      <c r="B181">
        <f t="shared" si="2"/>
        <v>109</v>
      </c>
      <c r="C181">
        <v>197</v>
      </c>
      <c r="D181">
        <v>11199</v>
      </c>
      <c r="E181">
        <v>411</v>
      </c>
      <c r="G181">
        <v>85</v>
      </c>
      <c r="H181">
        <v>11508</v>
      </c>
      <c r="I181">
        <v>428</v>
      </c>
      <c r="K181">
        <v>38.958990536277597</v>
      </c>
      <c r="L181">
        <v>8491</v>
      </c>
    </row>
    <row r="182" spans="2:12" x14ac:dyDescent="0.25">
      <c r="B182">
        <f t="shared" si="2"/>
        <v>110</v>
      </c>
      <c r="C182">
        <v>198</v>
      </c>
      <c r="D182">
        <v>11034</v>
      </c>
      <c r="E182">
        <v>411</v>
      </c>
      <c r="G182">
        <v>86</v>
      </c>
      <c r="H182">
        <v>11598</v>
      </c>
      <c r="I182">
        <v>428</v>
      </c>
      <c r="K182">
        <v>39.27444794952681</v>
      </c>
      <c r="L182">
        <v>8546</v>
      </c>
    </row>
    <row r="183" spans="2:12" x14ac:dyDescent="0.25">
      <c r="B183">
        <f t="shared" si="2"/>
        <v>111</v>
      </c>
      <c r="C183">
        <v>199</v>
      </c>
      <c r="D183">
        <v>10901</v>
      </c>
      <c r="E183">
        <v>411</v>
      </c>
      <c r="G183">
        <v>87</v>
      </c>
      <c r="H183">
        <v>11172</v>
      </c>
      <c r="I183">
        <v>428</v>
      </c>
      <c r="K183">
        <v>39.589905362776022</v>
      </c>
      <c r="L183">
        <v>8618</v>
      </c>
    </row>
    <row r="184" spans="2:12" x14ac:dyDescent="0.25">
      <c r="B184">
        <f t="shared" si="2"/>
        <v>112</v>
      </c>
      <c r="C184">
        <v>200</v>
      </c>
      <c r="D184">
        <v>10256</v>
      </c>
      <c r="E184">
        <v>411</v>
      </c>
      <c r="G184">
        <v>88</v>
      </c>
      <c r="H184">
        <v>11161</v>
      </c>
      <c r="I184">
        <v>428</v>
      </c>
      <c r="K184">
        <v>39.905362776025228</v>
      </c>
      <c r="L184">
        <v>8636</v>
      </c>
    </row>
    <row r="185" spans="2:12" x14ac:dyDescent="0.25">
      <c r="B185">
        <f t="shared" si="2"/>
        <v>113</v>
      </c>
      <c r="C185">
        <v>201</v>
      </c>
      <c r="D185">
        <v>11128</v>
      </c>
      <c r="E185">
        <v>411</v>
      </c>
      <c r="G185">
        <v>89</v>
      </c>
      <c r="H185">
        <v>10634</v>
      </c>
      <c r="I185">
        <v>428</v>
      </c>
      <c r="K185">
        <v>40.220820189274441</v>
      </c>
      <c r="L185">
        <v>8651</v>
      </c>
    </row>
    <row r="186" spans="2:12" x14ac:dyDescent="0.25">
      <c r="B186">
        <f t="shared" si="2"/>
        <v>114</v>
      </c>
      <c r="C186">
        <v>202</v>
      </c>
      <c r="D186">
        <v>10861</v>
      </c>
      <c r="E186">
        <v>411</v>
      </c>
      <c r="G186">
        <v>90</v>
      </c>
      <c r="H186">
        <v>11467</v>
      </c>
      <c r="I186">
        <v>524</v>
      </c>
      <c r="K186">
        <v>40.536277602523654</v>
      </c>
      <c r="L186">
        <v>8678</v>
      </c>
    </row>
    <row r="187" spans="2:12" x14ac:dyDescent="0.25">
      <c r="B187">
        <f t="shared" si="2"/>
        <v>115</v>
      </c>
      <c r="C187">
        <v>203</v>
      </c>
      <c r="D187">
        <v>11021</v>
      </c>
      <c r="E187">
        <v>411</v>
      </c>
      <c r="G187">
        <v>91</v>
      </c>
      <c r="H187">
        <v>10773</v>
      </c>
      <c r="I187">
        <v>428</v>
      </c>
      <c r="K187">
        <v>40.851735015772867</v>
      </c>
      <c r="L187">
        <v>8696</v>
      </c>
    </row>
    <row r="188" spans="2:12" x14ac:dyDescent="0.25">
      <c r="B188">
        <f t="shared" si="2"/>
        <v>116</v>
      </c>
      <c r="C188">
        <v>204</v>
      </c>
      <c r="D188">
        <v>10923</v>
      </c>
      <c r="E188">
        <v>411</v>
      </c>
      <c r="G188">
        <v>92</v>
      </c>
      <c r="H188">
        <v>10804</v>
      </c>
      <c r="I188">
        <v>428</v>
      </c>
      <c r="K188">
        <v>41.16719242902208</v>
      </c>
      <c r="L188">
        <v>8828</v>
      </c>
    </row>
    <row r="189" spans="2:12" x14ac:dyDescent="0.25">
      <c r="B189">
        <f t="shared" si="2"/>
        <v>117</v>
      </c>
      <c r="C189">
        <v>205</v>
      </c>
      <c r="D189">
        <v>10733</v>
      </c>
      <c r="E189">
        <v>411</v>
      </c>
      <c r="G189">
        <v>93</v>
      </c>
      <c r="H189">
        <v>10531</v>
      </c>
      <c r="I189">
        <v>428</v>
      </c>
      <c r="K189">
        <v>41.482649842271286</v>
      </c>
      <c r="L189">
        <v>8828</v>
      </c>
    </row>
    <row r="190" spans="2:12" x14ac:dyDescent="0.25">
      <c r="B190">
        <f t="shared" si="2"/>
        <v>118</v>
      </c>
      <c r="C190">
        <v>206</v>
      </c>
      <c r="D190">
        <v>10786</v>
      </c>
      <c r="E190">
        <v>411</v>
      </c>
      <c r="G190">
        <v>94</v>
      </c>
      <c r="H190">
        <v>10785</v>
      </c>
      <c r="I190">
        <v>428</v>
      </c>
      <c r="K190">
        <v>41.798107255520499</v>
      </c>
      <c r="L190">
        <v>8876</v>
      </c>
    </row>
    <row r="191" spans="2:12" x14ac:dyDescent="0.25">
      <c r="B191">
        <f t="shared" si="2"/>
        <v>119</v>
      </c>
      <c r="C191">
        <v>207</v>
      </c>
      <c r="D191">
        <v>10633</v>
      </c>
      <c r="E191">
        <v>411</v>
      </c>
      <c r="G191">
        <v>95</v>
      </c>
      <c r="H191">
        <v>10756</v>
      </c>
      <c r="I191">
        <v>428</v>
      </c>
      <c r="K191">
        <v>42.113564668769712</v>
      </c>
      <c r="L191">
        <v>8895</v>
      </c>
    </row>
    <row r="192" spans="2:12" x14ac:dyDescent="0.25">
      <c r="B192">
        <f t="shared" si="2"/>
        <v>120</v>
      </c>
      <c r="C192">
        <v>208</v>
      </c>
      <c r="D192">
        <v>10742</v>
      </c>
      <c r="E192">
        <v>411</v>
      </c>
      <c r="G192">
        <v>96</v>
      </c>
      <c r="H192">
        <v>10711</v>
      </c>
      <c r="I192">
        <v>428</v>
      </c>
      <c r="K192">
        <v>42.429022082018925</v>
      </c>
      <c r="L192">
        <v>8926</v>
      </c>
    </row>
    <row r="193" spans="2:12" x14ac:dyDescent="0.25">
      <c r="B193">
        <f t="shared" si="2"/>
        <v>121</v>
      </c>
      <c r="C193">
        <v>209</v>
      </c>
      <c r="D193">
        <v>10636</v>
      </c>
      <c r="E193">
        <v>411</v>
      </c>
      <c r="G193">
        <v>97</v>
      </c>
      <c r="H193">
        <v>10646</v>
      </c>
      <c r="I193">
        <v>428</v>
      </c>
      <c r="K193">
        <v>42.744479495268131</v>
      </c>
      <c r="L193">
        <v>8945</v>
      </c>
    </row>
    <row r="194" spans="2:12" x14ac:dyDescent="0.25">
      <c r="B194">
        <f t="shared" si="2"/>
        <v>122</v>
      </c>
      <c r="C194">
        <v>210</v>
      </c>
      <c r="D194">
        <v>10210</v>
      </c>
      <c r="E194">
        <v>411</v>
      </c>
      <c r="G194">
        <v>98</v>
      </c>
      <c r="H194">
        <v>10562</v>
      </c>
      <c r="I194">
        <v>428</v>
      </c>
      <c r="K194">
        <v>43.059936908517344</v>
      </c>
      <c r="L194">
        <v>8946</v>
      </c>
    </row>
    <row r="195" spans="2:12" x14ac:dyDescent="0.25">
      <c r="B195">
        <f t="shared" si="2"/>
        <v>123</v>
      </c>
      <c r="C195">
        <v>211</v>
      </c>
      <c r="D195">
        <v>10252</v>
      </c>
      <c r="E195">
        <v>411</v>
      </c>
      <c r="G195">
        <v>99</v>
      </c>
      <c r="H195">
        <v>10443</v>
      </c>
      <c r="I195">
        <v>428</v>
      </c>
      <c r="K195">
        <v>43.375394321766557</v>
      </c>
      <c r="L195">
        <v>8961</v>
      </c>
    </row>
    <row r="196" spans="2:12" x14ac:dyDescent="0.25">
      <c r="B196">
        <f t="shared" si="2"/>
        <v>124</v>
      </c>
      <c r="C196">
        <v>212</v>
      </c>
      <c r="D196">
        <v>10085</v>
      </c>
      <c r="E196">
        <v>411</v>
      </c>
      <c r="G196">
        <v>100</v>
      </c>
      <c r="H196">
        <v>10536</v>
      </c>
      <c r="I196">
        <v>428</v>
      </c>
      <c r="K196">
        <v>43.690851735015769</v>
      </c>
      <c r="L196">
        <v>8987</v>
      </c>
    </row>
    <row r="197" spans="2:12" x14ac:dyDescent="0.25">
      <c r="B197">
        <f t="shared" si="2"/>
        <v>125</v>
      </c>
      <c r="C197">
        <v>213</v>
      </c>
      <c r="D197">
        <v>9729</v>
      </c>
      <c r="E197">
        <v>411</v>
      </c>
      <c r="G197">
        <v>101</v>
      </c>
      <c r="H197">
        <v>10635</v>
      </c>
      <c r="I197">
        <v>428</v>
      </c>
      <c r="K197">
        <v>44.006309148264982</v>
      </c>
      <c r="L197">
        <v>9017</v>
      </c>
    </row>
    <row r="198" spans="2:12" x14ac:dyDescent="0.25">
      <c r="B198">
        <f t="shared" ref="B198:B261" si="3">+C198-88</f>
        <v>126</v>
      </c>
      <c r="C198">
        <v>214</v>
      </c>
      <c r="D198">
        <v>9929</v>
      </c>
      <c r="E198">
        <v>411</v>
      </c>
      <c r="G198">
        <v>102</v>
      </c>
      <c r="H198">
        <v>10465</v>
      </c>
      <c r="I198">
        <v>428</v>
      </c>
      <c r="K198">
        <v>44.321766561514188</v>
      </c>
      <c r="L198">
        <v>9029</v>
      </c>
    </row>
    <row r="199" spans="2:12" x14ac:dyDescent="0.25">
      <c r="B199">
        <f t="shared" si="3"/>
        <v>127</v>
      </c>
      <c r="C199">
        <v>215</v>
      </c>
      <c r="D199">
        <v>9858</v>
      </c>
      <c r="E199">
        <v>411</v>
      </c>
      <c r="G199">
        <v>103</v>
      </c>
      <c r="H199">
        <v>10183</v>
      </c>
      <c r="I199">
        <v>428</v>
      </c>
      <c r="K199">
        <v>44.637223974763401</v>
      </c>
      <c r="L199">
        <v>9100</v>
      </c>
    </row>
    <row r="200" spans="2:12" x14ac:dyDescent="0.25">
      <c r="B200">
        <f t="shared" si="3"/>
        <v>128</v>
      </c>
      <c r="C200">
        <v>216</v>
      </c>
      <c r="D200">
        <v>9994</v>
      </c>
      <c r="E200">
        <v>411</v>
      </c>
      <c r="G200">
        <v>104</v>
      </c>
      <c r="H200">
        <v>10141</v>
      </c>
      <c r="I200">
        <v>428</v>
      </c>
      <c r="K200">
        <v>44.952681388012614</v>
      </c>
      <c r="L200">
        <v>9102</v>
      </c>
    </row>
    <row r="201" spans="2:12" x14ac:dyDescent="0.25">
      <c r="B201">
        <f t="shared" si="3"/>
        <v>129</v>
      </c>
      <c r="C201">
        <v>217</v>
      </c>
      <c r="D201">
        <v>9857</v>
      </c>
      <c r="E201">
        <v>411</v>
      </c>
      <c r="G201">
        <v>105</v>
      </c>
      <c r="H201">
        <v>9952</v>
      </c>
      <c r="I201">
        <v>428</v>
      </c>
      <c r="K201">
        <v>45.268138801261827</v>
      </c>
      <c r="L201">
        <v>9114</v>
      </c>
    </row>
    <row r="202" spans="2:12" x14ac:dyDescent="0.25">
      <c r="B202">
        <f t="shared" si="3"/>
        <v>130</v>
      </c>
      <c r="C202">
        <v>218</v>
      </c>
      <c r="D202">
        <v>9703</v>
      </c>
      <c r="E202">
        <v>411</v>
      </c>
      <c r="G202">
        <v>106</v>
      </c>
      <c r="H202">
        <v>9643</v>
      </c>
      <c r="I202">
        <v>428</v>
      </c>
      <c r="K202">
        <v>45.583596214511033</v>
      </c>
      <c r="L202">
        <v>9118</v>
      </c>
    </row>
    <row r="203" spans="2:12" x14ac:dyDescent="0.25">
      <c r="B203">
        <f t="shared" si="3"/>
        <v>131</v>
      </c>
      <c r="C203">
        <v>219</v>
      </c>
      <c r="D203">
        <v>9775</v>
      </c>
      <c r="E203">
        <v>411</v>
      </c>
      <c r="G203">
        <v>107</v>
      </c>
      <c r="H203">
        <v>9868</v>
      </c>
      <c r="I203">
        <v>428</v>
      </c>
      <c r="K203">
        <v>45.899053627760246</v>
      </c>
      <c r="L203">
        <v>9157</v>
      </c>
    </row>
    <row r="204" spans="2:12" x14ac:dyDescent="0.25">
      <c r="B204">
        <f t="shared" si="3"/>
        <v>132</v>
      </c>
      <c r="C204">
        <v>220</v>
      </c>
      <c r="D204">
        <v>9744</v>
      </c>
      <c r="E204">
        <v>411</v>
      </c>
      <c r="G204">
        <v>108</v>
      </c>
      <c r="H204">
        <v>9721</v>
      </c>
      <c r="I204">
        <v>428</v>
      </c>
      <c r="K204">
        <v>46.214511041009459</v>
      </c>
      <c r="L204">
        <v>9253</v>
      </c>
    </row>
    <row r="205" spans="2:12" x14ac:dyDescent="0.25">
      <c r="B205">
        <f t="shared" si="3"/>
        <v>133</v>
      </c>
      <c r="C205">
        <v>221</v>
      </c>
      <c r="D205">
        <v>9356</v>
      </c>
      <c r="E205">
        <v>411</v>
      </c>
      <c r="G205">
        <v>109</v>
      </c>
      <c r="H205">
        <v>10088</v>
      </c>
      <c r="I205">
        <v>428</v>
      </c>
      <c r="K205">
        <v>46.529968454258672</v>
      </c>
      <c r="L205">
        <v>9256</v>
      </c>
    </row>
    <row r="206" spans="2:12" x14ac:dyDescent="0.25">
      <c r="B206">
        <f t="shared" si="3"/>
        <v>134</v>
      </c>
      <c r="C206">
        <v>222</v>
      </c>
      <c r="D206">
        <v>9426</v>
      </c>
      <c r="E206">
        <v>411</v>
      </c>
      <c r="G206">
        <v>110</v>
      </c>
      <c r="H206">
        <v>9773</v>
      </c>
      <c r="I206">
        <v>428</v>
      </c>
      <c r="K206">
        <v>46.845425867507878</v>
      </c>
      <c r="L206">
        <v>9257</v>
      </c>
    </row>
    <row r="207" spans="2:12" x14ac:dyDescent="0.25">
      <c r="B207">
        <f t="shared" si="3"/>
        <v>135</v>
      </c>
      <c r="C207">
        <v>223</v>
      </c>
      <c r="D207">
        <v>9416</v>
      </c>
      <c r="E207">
        <v>411</v>
      </c>
      <c r="G207">
        <v>111</v>
      </c>
      <c r="H207">
        <v>9572</v>
      </c>
      <c r="I207">
        <v>428</v>
      </c>
      <c r="K207">
        <v>47.160883280757091</v>
      </c>
      <c r="L207">
        <v>9313</v>
      </c>
    </row>
    <row r="208" spans="2:12" x14ac:dyDescent="0.25">
      <c r="B208">
        <f t="shared" si="3"/>
        <v>136</v>
      </c>
      <c r="C208">
        <v>224</v>
      </c>
      <c r="D208">
        <v>9337</v>
      </c>
      <c r="E208">
        <v>411</v>
      </c>
      <c r="G208">
        <v>112</v>
      </c>
      <c r="H208">
        <v>9612</v>
      </c>
      <c r="I208">
        <v>428</v>
      </c>
      <c r="K208">
        <v>47.476340694006304</v>
      </c>
      <c r="L208">
        <v>9366</v>
      </c>
    </row>
    <row r="209" spans="2:12" x14ac:dyDescent="0.25">
      <c r="B209">
        <f t="shared" si="3"/>
        <v>137</v>
      </c>
      <c r="C209">
        <v>225</v>
      </c>
      <c r="D209">
        <v>9238</v>
      </c>
      <c r="E209">
        <v>411</v>
      </c>
      <c r="G209">
        <v>113</v>
      </c>
      <c r="H209">
        <v>9557</v>
      </c>
      <c r="I209">
        <v>428</v>
      </c>
      <c r="K209">
        <v>47.791798107255516</v>
      </c>
      <c r="L209">
        <v>9415</v>
      </c>
    </row>
    <row r="210" spans="2:12" x14ac:dyDescent="0.25">
      <c r="B210">
        <f t="shared" si="3"/>
        <v>138</v>
      </c>
      <c r="C210">
        <v>226</v>
      </c>
      <c r="D210">
        <v>9126</v>
      </c>
      <c r="E210">
        <v>411</v>
      </c>
      <c r="G210">
        <v>114</v>
      </c>
      <c r="H210">
        <v>9102</v>
      </c>
      <c r="I210">
        <v>428</v>
      </c>
      <c r="K210">
        <v>48.107255520504729</v>
      </c>
      <c r="L210">
        <v>9441</v>
      </c>
    </row>
    <row r="211" spans="2:12" x14ac:dyDescent="0.25">
      <c r="B211">
        <f t="shared" si="3"/>
        <v>139</v>
      </c>
      <c r="C211">
        <v>227</v>
      </c>
      <c r="D211">
        <v>9243</v>
      </c>
      <c r="E211">
        <v>411</v>
      </c>
      <c r="G211">
        <v>115</v>
      </c>
      <c r="H211">
        <v>9114</v>
      </c>
      <c r="I211">
        <v>428</v>
      </c>
      <c r="K211">
        <v>48.422712933753935</v>
      </c>
      <c r="L211">
        <v>9466</v>
      </c>
    </row>
    <row r="212" spans="2:12" x14ac:dyDescent="0.25">
      <c r="B212">
        <f t="shared" si="3"/>
        <v>140</v>
      </c>
      <c r="C212">
        <v>228</v>
      </c>
      <c r="D212">
        <v>9259</v>
      </c>
      <c r="E212">
        <v>411</v>
      </c>
      <c r="G212">
        <v>116</v>
      </c>
      <c r="H212">
        <v>9253</v>
      </c>
      <c r="I212">
        <v>428</v>
      </c>
      <c r="K212">
        <v>48.738170347003148</v>
      </c>
      <c r="L212">
        <v>9557</v>
      </c>
    </row>
    <row r="213" spans="2:12" x14ac:dyDescent="0.25">
      <c r="B213">
        <f t="shared" si="3"/>
        <v>141</v>
      </c>
      <c r="C213">
        <v>229</v>
      </c>
      <c r="D213">
        <v>9084</v>
      </c>
      <c r="E213">
        <v>411</v>
      </c>
      <c r="G213">
        <v>117</v>
      </c>
      <c r="H213">
        <v>9157</v>
      </c>
      <c r="I213">
        <v>428</v>
      </c>
      <c r="K213">
        <v>49.053627760252361</v>
      </c>
      <c r="L213">
        <v>9572</v>
      </c>
    </row>
    <row r="214" spans="2:12" x14ac:dyDescent="0.25">
      <c r="B214">
        <f t="shared" si="3"/>
        <v>142</v>
      </c>
      <c r="C214">
        <v>230</v>
      </c>
      <c r="D214">
        <v>9317</v>
      </c>
      <c r="E214">
        <v>411</v>
      </c>
      <c r="G214">
        <v>118</v>
      </c>
      <c r="H214">
        <v>9313</v>
      </c>
      <c r="I214">
        <v>428</v>
      </c>
      <c r="K214">
        <v>49.369085173501574</v>
      </c>
      <c r="L214">
        <v>9612</v>
      </c>
    </row>
    <row r="215" spans="2:12" x14ac:dyDescent="0.25">
      <c r="B215">
        <f t="shared" si="3"/>
        <v>143</v>
      </c>
      <c r="C215">
        <v>231</v>
      </c>
      <c r="D215">
        <v>9322</v>
      </c>
      <c r="E215">
        <v>411</v>
      </c>
      <c r="G215">
        <v>119</v>
      </c>
      <c r="H215">
        <v>9441</v>
      </c>
      <c r="I215">
        <v>428</v>
      </c>
      <c r="K215">
        <v>49.68454258675078</v>
      </c>
      <c r="L215">
        <v>9632</v>
      </c>
    </row>
    <row r="216" spans="2:12" x14ac:dyDescent="0.25">
      <c r="B216">
        <f t="shared" si="3"/>
        <v>144</v>
      </c>
      <c r="C216">
        <v>232</v>
      </c>
      <c r="D216">
        <v>9111</v>
      </c>
      <c r="E216">
        <v>411</v>
      </c>
      <c r="G216">
        <v>120</v>
      </c>
      <c r="H216">
        <v>9366</v>
      </c>
      <c r="I216">
        <v>428</v>
      </c>
      <c r="K216">
        <v>49.999999999999993</v>
      </c>
      <c r="L216">
        <v>9640</v>
      </c>
    </row>
    <row r="217" spans="2:12" x14ac:dyDescent="0.25">
      <c r="B217">
        <f t="shared" si="3"/>
        <v>145</v>
      </c>
      <c r="C217">
        <v>233</v>
      </c>
      <c r="D217">
        <v>8736</v>
      </c>
      <c r="E217">
        <v>411</v>
      </c>
      <c r="G217">
        <v>121</v>
      </c>
      <c r="H217">
        <v>9256</v>
      </c>
      <c r="I217">
        <v>428</v>
      </c>
      <c r="K217">
        <v>50.315457413249206</v>
      </c>
      <c r="L217">
        <v>9643</v>
      </c>
    </row>
    <row r="218" spans="2:12" x14ac:dyDescent="0.25">
      <c r="B218">
        <f t="shared" si="3"/>
        <v>146</v>
      </c>
      <c r="C218">
        <v>234</v>
      </c>
      <c r="D218">
        <v>8601</v>
      </c>
      <c r="E218">
        <v>411</v>
      </c>
      <c r="G218">
        <v>122</v>
      </c>
      <c r="H218">
        <v>8987</v>
      </c>
      <c r="I218">
        <v>428</v>
      </c>
      <c r="K218">
        <v>50.630914826498419</v>
      </c>
      <c r="L218">
        <v>9721</v>
      </c>
    </row>
    <row r="219" spans="2:12" x14ac:dyDescent="0.25">
      <c r="B219">
        <f t="shared" si="3"/>
        <v>147</v>
      </c>
      <c r="C219">
        <v>235</v>
      </c>
      <c r="D219">
        <v>8722</v>
      </c>
      <c r="E219">
        <v>411</v>
      </c>
      <c r="G219">
        <v>123</v>
      </c>
      <c r="H219">
        <v>9017</v>
      </c>
      <c r="I219">
        <v>428</v>
      </c>
      <c r="K219">
        <v>50.946372239747632</v>
      </c>
      <c r="L219">
        <v>9773</v>
      </c>
    </row>
    <row r="220" spans="2:12" x14ac:dyDescent="0.25">
      <c r="B220">
        <f t="shared" si="3"/>
        <v>148</v>
      </c>
      <c r="C220">
        <v>236</v>
      </c>
      <c r="D220">
        <v>8881</v>
      </c>
      <c r="E220">
        <v>411</v>
      </c>
      <c r="G220">
        <v>124</v>
      </c>
      <c r="H220">
        <v>9100</v>
      </c>
      <c r="I220">
        <v>428</v>
      </c>
      <c r="K220">
        <v>51.261829652996838</v>
      </c>
      <c r="L220">
        <v>9809</v>
      </c>
    </row>
    <row r="221" spans="2:12" x14ac:dyDescent="0.25">
      <c r="B221">
        <f t="shared" si="3"/>
        <v>149</v>
      </c>
      <c r="C221">
        <v>237</v>
      </c>
      <c r="D221">
        <v>8800</v>
      </c>
      <c r="E221">
        <v>411</v>
      </c>
      <c r="G221">
        <v>125</v>
      </c>
      <c r="H221">
        <v>8895</v>
      </c>
      <c r="I221">
        <v>428</v>
      </c>
      <c r="K221">
        <v>51.577287066246051</v>
      </c>
      <c r="L221">
        <v>9846</v>
      </c>
    </row>
    <row r="222" spans="2:12" x14ac:dyDescent="0.25">
      <c r="B222">
        <f t="shared" si="3"/>
        <v>150</v>
      </c>
      <c r="C222">
        <v>238</v>
      </c>
      <c r="D222">
        <v>8826</v>
      </c>
      <c r="E222">
        <v>411</v>
      </c>
      <c r="G222">
        <v>126</v>
      </c>
      <c r="H222">
        <v>8651</v>
      </c>
      <c r="I222">
        <v>428</v>
      </c>
      <c r="K222">
        <v>51.892744479495263</v>
      </c>
      <c r="L222">
        <v>9868</v>
      </c>
    </row>
    <row r="223" spans="2:12" x14ac:dyDescent="0.25">
      <c r="B223">
        <f t="shared" si="3"/>
        <v>151</v>
      </c>
      <c r="C223">
        <v>239</v>
      </c>
      <c r="D223">
        <v>8752</v>
      </c>
      <c r="E223">
        <v>411</v>
      </c>
      <c r="G223">
        <v>127</v>
      </c>
      <c r="H223">
        <v>8491</v>
      </c>
      <c r="I223">
        <v>428</v>
      </c>
      <c r="K223">
        <v>52.208201892744476</v>
      </c>
      <c r="L223">
        <v>9952</v>
      </c>
    </row>
    <row r="224" spans="2:12" x14ac:dyDescent="0.25">
      <c r="B224">
        <f t="shared" si="3"/>
        <v>152</v>
      </c>
      <c r="C224">
        <v>240</v>
      </c>
      <c r="D224">
        <v>8914</v>
      </c>
      <c r="E224">
        <v>411</v>
      </c>
      <c r="G224">
        <v>128</v>
      </c>
      <c r="H224">
        <v>8636</v>
      </c>
      <c r="I224">
        <v>428</v>
      </c>
      <c r="K224">
        <v>52.523659305993682</v>
      </c>
      <c r="L224">
        <v>10088</v>
      </c>
    </row>
    <row r="225" spans="2:12" x14ac:dyDescent="0.25">
      <c r="B225">
        <f t="shared" si="3"/>
        <v>153</v>
      </c>
      <c r="C225">
        <v>241</v>
      </c>
      <c r="D225">
        <v>8705</v>
      </c>
      <c r="E225">
        <v>411</v>
      </c>
      <c r="G225">
        <v>129</v>
      </c>
      <c r="H225">
        <v>8828</v>
      </c>
      <c r="I225">
        <v>428</v>
      </c>
      <c r="K225">
        <v>52.839116719242895</v>
      </c>
      <c r="L225">
        <v>10127</v>
      </c>
    </row>
    <row r="226" spans="2:12" x14ac:dyDescent="0.25">
      <c r="B226">
        <f t="shared" si="3"/>
        <v>154</v>
      </c>
      <c r="C226">
        <v>242</v>
      </c>
      <c r="D226">
        <v>8561</v>
      </c>
      <c r="E226">
        <v>411</v>
      </c>
      <c r="G226">
        <v>130</v>
      </c>
      <c r="H226">
        <v>8876</v>
      </c>
      <c r="I226">
        <v>428</v>
      </c>
      <c r="K226">
        <v>53.154574132492108</v>
      </c>
      <c r="L226">
        <v>10141</v>
      </c>
    </row>
    <row r="227" spans="2:12" x14ac:dyDescent="0.25">
      <c r="B227">
        <f t="shared" si="3"/>
        <v>155</v>
      </c>
      <c r="C227">
        <v>243</v>
      </c>
      <c r="D227">
        <v>8493</v>
      </c>
      <c r="E227">
        <v>411</v>
      </c>
      <c r="G227">
        <v>131</v>
      </c>
      <c r="H227">
        <v>8945</v>
      </c>
      <c r="I227">
        <v>428</v>
      </c>
      <c r="K227">
        <v>53.470031545741321</v>
      </c>
      <c r="L227">
        <v>10144</v>
      </c>
    </row>
    <row r="228" spans="2:12" x14ac:dyDescent="0.25">
      <c r="B228">
        <f t="shared" si="3"/>
        <v>156</v>
      </c>
      <c r="C228">
        <v>244</v>
      </c>
      <c r="D228">
        <v>8188</v>
      </c>
      <c r="E228">
        <v>411</v>
      </c>
      <c r="G228">
        <v>132</v>
      </c>
      <c r="H228">
        <v>8961</v>
      </c>
      <c r="I228">
        <v>428</v>
      </c>
      <c r="K228">
        <v>53.785488958990527</v>
      </c>
      <c r="L228">
        <v>10183</v>
      </c>
    </row>
    <row r="229" spans="2:12" x14ac:dyDescent="0.25">
      <c r="B229">
        <f t="shared" si="3"/>
        <v>157</v>
      </c>
      <c r="C229">
        <v>245</v>
      </c>
      <c r="D229">
        <v>8245</v>
      </c>
      <c r="E229">
        <v>411</v>
      </c>
      <c r="G229">
        <v>133</v>
      </c>
      <c r="H229">
        <v>9029</v>
      </c>
      <c r="I229">
        <v>428</v>
      </c>
      <c r="K229">
        <v>54.10094637223974</v>
      </c>
      <c r="L229">
        <v>10443</v>
      </c>
    </row>
    <row r="230" spans="2:12" x14ac:dyDescent="0.25">
      <c r="B230">
        <f t="shared" si="3"/>
        <v>158</v>
      </c>
      <c r="C230">
        <v>246</v>
      </c>
      <c r="D230">
        <v>8355</v>
      </c>
      <c r="E230">
        <v>411</v>
      </c>
      <c r="G230">
        <v>134</v>
      </c>
      <c r="H230">
        <v>8696</v>
      </c>
      <c r="I230">
        <v>428</v>
      </c>
      <c r="K230">
        <v>54.416403785488953</v>
      </c>
      <c r="L230">
        <v>10465</v>
      </c>
    </row>
    <row r="231" spans="2:12" x14ac:dyDescent="0.25">
      <c r="B231">
        <f t="shared" si="3"/>
        <v>159</v>
      </c>
      <c r="C231">
        <v>247</v>
      </c>
      <c r="D231">
        <v>8109</v>
      </c>
      <c r="E231">
        <v>411</v>
      </c>
      <c r="G231">
        <v>135</v>
      </c>
      <c r="H231">
        <v>8546</v>
      </c>
      <c r="I231">
        <v>428</v>
      </c>
      <c r="K231">
        <v>54.731861198738166</v>
      </c>
      <c r="L231">
        <v>10469</v>
      </c>
    </row>
    <row r="232" spans="2:12" x14ac:dyDescent="0.25">
      <c r="B232">
        <f t="shared" si="3"/>
        <v>160</v>
      </c>
      <c r="C232">
        <v>248</v>
      </c>
      <c r="D232">
        <v>8109</v>
      </c>
      <c r="E232">
        <v>411</v>
      </c>
      <c r="G232">
        <v>136</v>
      </c>
      <c r="H232">
        <v>8292</v>
      </c>
      <c r="I232">
        <v>428</v>
      </c>
      <c r="K232">
        <v>55.047318611987379</v>
      </c>
      <c r="L232">
        <v>10479</v>
      </c>
    </row>
    <row r="233" spans="2:12" x14ac:dyDescent="0.25">
      <c r="B233">
        <f t="shared" si="3"/>
        <v>161</v>
      </c>
      <c r="C233">
        <v>249</v>
      </c>
      <c r="D233">
        <v>8224</v>
      </c>
      <c r="E233">
        <v>411</v>
      </c>
      <c r="G233">
        <v>137</v>
      </c>
      <c r="H233">
        <v>8118</v>
      </c>
      <c r="I233">
        <v>428</v>
      </c>
      <c r="K233">
        <v>55.362776025236585</v>
      </c>
      <c r="L233">
        <v>10481</v>
      </c>
    </row>
    <row r="234" spans="2:12" x14ac:dyDescent="0.25">
      <c r="B234">
        <f t="shared" si="3"/>
        <v>162</v>
      </c>
      <c r="C234">
        <v>250</v>
      </c>
      <c r="D234">
        <v>8166</v>
      </c>
      <c r="E234">
        <v>411</v>
      </c>
      <c r="G234">
        <v>138</v>
      </c>
      <c r="H234">
        <v>8176</v>
      </c>
      <c r="I234">
        <v>428</v>
      </c>
      <c r="K234">
        <v>55.678233438485798</v>
      </c>
      <c r="L234">
        <v>10531</v>
      </c>
    </row>
    <row r="235" spans="2:12" x14ac:dyDescent="0.25">
      <c r="B235">
        <f t="shared" si="3"/>
        <v>163</v>
      </c>
      <c r="C235">
        <v>251</v>
      </c>
      <c r="D235">
        <v>8117</v>
      </c>
      <c r="E235">
        <v>411</v>
      </c>
      <c r="G235">
        <v>139</v>
      </c>
      <c r="H235">
        <v>8303</v>
      </c>
      <c r="I235">
        <v>428</v>
      </c>
      <c r="K235">
        <v>55.99369085173501</v>
      </c>
      <c r="L235">
        <v>10536</v>
      </c>
    </row>
    <row r="236" spans="2:12" x14ac:dyDescent="0.25">
      <c r="B236">
        <f t="shared" si="3"/>
        <v>164</v>
      </c>
      <c r="C236">
        <v>252</v>
      </c>
      <c r="D236">
        <v>7892</v>
      </c>
      <c r="E236">
        <v>411</v>
      </c>
      <c r="G236">
        <v>140</v>
      </c>
      <c r="H236">
        <v>8174</v>
      </c>
      <c r="I236">
        <v>428</v>
      </c>
      <c r="K236">
        <v>56.309148264984223</v>
      </c>
      <c r="L236">
        <v>10562</v>
      </c>
    </row>
    <row r="237" spans="2:12" x14ac:dyDescent="0.25">
      <c r="B237">
        <f t="shared" si="3"/>
        <v>165</v>
      </c>
      <c r="C237">
        <v>253</v>
      </c>
      <c r="D237">
        <v>8136</v>
      </c>
      <c r="E237">
        <v>411</v>
      </c>
      <c r="G237">
        <v>141</v>
      </c>
      <c r="H237">
        <v>8083</v>
      </c>
      <c r="I237">
        <v>428</v>
      </c>
      <c r="K237">
        <v>56.624605678233429</v>
      </c>
      <c r="L237">
        <v>10582</v>
      </c>
    </row>
    <row r="238" spans="2:12" x14ac:dyDescent="0.25">
      <c r="B238">
        <f t="shared" si="3"/>
        <v>166</v>
      </c>
      <c r="C238">
        <v>254</v>
      </c>
      <c r="D238">
        <v>8035</v>
      </c>
      <c r="E238">
        <v>411</v>
      </c>
      <c r="G238">
        <v>142</v>
      </c>
      <c r="H238">
        <v>8188</v>
      </c>
      <c r="I238">
        <v>428</v>
      </c>
      <c r="K238">
        <v>56.940063091482642</v>
      </c>
      <c r="L238">
        <v>10634</v>
      </c>
    </row>
    <row r="239" spans="2:12" x14ac:dyDescent="0.25">
      <c r="B239">
        <f t="shared" si="3"/>
        <v>167</v>
      </c>
      <c r="C239">
        <v>255</v>
      </c>
      <c r="D239">
        <v>8048</v>
      </c>
      <c r="E239">
        <v>411</v>
      </c>
      <c r="G239">
        <v>143</v>
      </c>
      <c r="H239">
        <v>8094</v>
      </c>
      <c r="I239">
        <v>428</v>
      </c>
      <c r="K239">
        <v>57.255520504731855</v>
      </c>
      <c r="L239">
        <v>10635</v>
      </c>
    </row>
    <row r="240" spans="2:12" x14ac:dyDescent="0.25">
      <c r="B240">
        <f t="shared" si="3"/>
        <v>168</v>
      </c>
      <c r="C240">
        <v>256</v>
      </c>
      <c r="D240">
        <v>7981</v>
      </c>
      <c r="E240">
        <v>411</v>
      </c>
      <c r="G240">
        <v>144</v>
      </c>
      <c r="H240">
        <v>8064</v>
      </c>
      <c r="I240">
        <v>428</v>
      </c>
      <c r="K240">
        <v>57.570977917981068</v>
      </c>
      <c r="L240">
        <v>10646</v>
      </c>
    </row>
    <row r="241" spans="2:12" x14ac:dyDescent="0.25">
      <c r="B241">
        <f t="shared" si="3"/>
        <v>169</v>
      </c>
      <c r="C241">
        <v>257</v>
      </c>
      <c r="D241">
        <v>7885</v>
      </c>
      <c r="E241">
        <v>411</v>
      </c>
      <c r="G241">
        <v>145</v>
      </c>
      <c r="H241">
        <v>7897</v>
      </c>
      <c r="I241">
        <v>428</v>
      </c>
      <c r="K241">
        <v>57.886435331230281</v>
      </c>
      <c r="L241">
        <v>10705</v>
      </c>
    </row>
    <row r="242" spans="2:12" x14ac:dyDescent="0.25">
      <c r="B242">
        <f t="shared" si="3"/>
        <v>170</v>
      </c>
      <c r="C242">
        <v>258</v>
      </c>
      <c r="D242">
        <v>7689</v>
      </c>
      <c r="E242">
        <v>411</v>
      </c>
      <c r="G242">
        <v>146</v>
      </c>
      <c r="H242">
        <v>8005</v>
      </c>
      <c r="I242">
        <v>428</v>
      </c>
      <c r="K242">
        <v>58.201892744479487</v>
      </c>
      <c r="L242">
        <v>10711</v>
      </c>
    </row>
    <row r="243" spans="2:12" x14ac:dyDescent="0.25">
      <c r="B243">
        <f t="shared" si="3"/>
        <v>171</v>
      </c>
      <c r="C243">
        <v>259</v>
      </c>
      <c r="D243">
        <v>7987</v>
      </c>
      <c r="E243">
        <v>411</v>
      </c>
      <c r="G243">
        <v>147</v>
      </c>
      <c r="H243">
        <v>7863</v>
      </c>
      <c r="I243">
        <v>428</v>
      </c>
      <c r="K243">
        <v>58.5173501577287</v>
      </c>
      <c r="L243">
        <v>10756</v>
      </c>
    </row>
    <row r="244" spans="2:12" x14ac:dyDescent="0.25">
      <c r="B244">
        <f t="shared" si="3"/>
        <v>172</v>
      </c>
      <c r="C244">
        <v>260</v>
      </c>
      <c r="D244">
        <v>7899</v>
      </c>
      <c r="E244">
        <v>411</v>
      </c>
      <c r="G244">
        <v>148</v>
      </c>
      <c r="H244">
        <v>7981</v>
      </c>
      <c r="I244">
        <v>428</v>
      </c>
      <c r="K244">
        <v>58.832807570977913</v>
      </c>
      <c r="L244">
        <v>10773</v>
      </c>
    </row>
    <row r="245" spans="2:12" x14ac:dyDescent="0.25">
      <c r="B245">
        <f t="shared" si="3"/>
        <v>173</v>
      </c>
      <c r="C245">
        <v>261</v>
      </c>
      <c r="D245">
        <v>7859</v>
      </c>
      <c r="E245">
        <v>411</v>
      </c>
      <c r="G245">
        <v>149</v>
      </c>
      <c r="H245">
        <v>7878</v>
      </c>
      <c r="I245">
        <v>428</v>
      </c>
      <c r="K245">
        <v>59.148264984227126</v>
      </c>
      <c r="L245">
        <v>10785</v>
      </c>
    </row>
    <row r="246" spans="2:12" x14ac:dyDescent="0.25">
      <c r="B246">
        <f t="shared" si="3"/>
        <v>174</v>
      </c>
      <c r="C246">
        <v>262</v>
      </c>
      <c r="D246">
        <v>7866</v>
      </c>
      <c r="E246">
        <v>411</v>
      </c>
      <c r="G246">
        <v>150</v>
      </c>
      <c r="H246">
        <v>7861</v>
      </c>
      <c r="I246">
        <v>428</v>
      </c>
      <c r="K246">
        <v>59.463722397476332</v>
      </c>
      <c r="L246">
        <v>10804</v>
      </c>
    </row>
    <row r="247" spans="2:12" x14ac:dyDescent="0.25">
      <c r="B247">
        <f t="shared" si="3"/>
        <v>175</v>
      </c>
      <c r="C247">
        <v>263</v>
      </c>
      <c r="D247">
        <v>7728</v>
      </c>
      <c r="E247">
        <v>411</v>
      </c>
      <c r="G247">
        <v>151</v>
      </c>
      <c r="H247">
        <v>7659</v>
      </c>
      <c r="I247">
        <v>428</v>
      </c>
      <c r="K247">
        <v>59.779179810725545</v>
      </c>
      <c r="L247">
        <v>10865</v>
      </c>
    </row>
    <row r="248" spans="2:12" x14ac:dyDescent="0.25">
      <c r="B248">
        <f t="shared" si="3"/>
        <v>176</v>
      </c>
      <c r="C248">
        <v>264</v>
      </c>
      <c r="D248">
        <v>7723</v>
      </c>
      <c r="E248">
        <v>411</v>
      </c>
      <c r="G248">
        <v>152</v>
      </c>
      <c r="H248">
        <v>7956</v>
      </c>
      <c r="I248">
        <v>428</v>
      </c>
      <c r="K248">
        <v>60.094637223974757</v>
      </c>
      <c r="L248">
        <v>10879</v>
      </c>
    </row>
    <row r="249" spans="2:12" x14ac:dyDescent="0.25">
      <c r="B249">
        <f t="shared" si="3"/>
        <v>177</v>
      </c>
      <c r="C249">
        <v>265</v>
      </c>
      <c r="D249">
        <v>7743</v>
      </c>
      <c r="E249">
        <v>411</v>
      </c>
      <c r="G249">
        <v>153</v>
      </c>
      <c r="H249">
        <v>7711</v>
      </c>
      <c r="I249">
        <v>428</v>
      </c>
      <c r="K249">
        <v>60.41009463722397</v>
      </c>
      <c r="L249">
        <v>11161</v>
      </c>
    </row>
    <row r="250" spans="2:12" x14ac:dyDescent="0.25">
      <c r="B250">
        <f t="shared" si="3"/>
        <v>178</v>
      </c>
      <c r="C250">
        <v>266</v>
      </c>
      <c r="D250">
        <v>7685</v>
      </c>
      <c r="E250">
        <v>411</v>
      </c>
      <c r="G250">
        <v>154</v>
      </c>
      <c r="H250">
        <v>7786</v>
      </c>
      <c r="I250">
        <v>428</v>
      </c>
      <c r="K250">
        <v>60.725552050473176</v>
      </c>
      <c r="L250">
        <v>11172</v>
      </c>
    </row>
    <row r="251" spans="2:12" x14ac:dyDescent="0.25">
      <c r="B251">
        <f t="shared" si="3"/>
        <v>179</v>
      </c>
      <c r="C251">
        <v>267</v>
      </c>
      <c r="D251">
        <v>7610</v>
      </c>
      <c r="E251">
        <v>411</v>
      </c>
      <c r="G251">
        <v>155</v>
      </c>
      <c r="H251">
        <v>7882</v>
      </c>
      <c r="I251">
        <v>428</v>
      </c>
      <c r="K251">
        <v>61.041009463722389</v>
      </c>
      <c r="L251">
        <v>11287</v>
      </c>
    </row>
    <row r="252" spans="2:12" x14ac:dyDescent="0.25">
      <c r="B252">
        <f t="shared" si="3"/>
        <v>180</v>
      </c>
      <c r="C252">
        <v>268</v>
      </c>
      <c r="D252">
        <v>7559</v>
      </c>
      <c r="E252">
        <v>411</v>
      </c>
      <c r="G252">
        <v>156</v>
      </c>
      <c r="H252">
        <v>7617</v>
      </c>
      <c r="I252">
        <v>428</v>
      </c>
      <c r="K252">
        <v>61.356466876971602</v>
      </c>
      <c r="L252">
        <v>11355</v>
      </c>
    </row>
    <row r="253" spans="2:12" x14ac:dyDescent="0.25">
      <c r="B253">
        <f t="shared" si="3"/>
        <v>181</v>
      </c>
      <c r="C253">
        <v>269</v>
      </c>
      <c r="D253">
        <v>7546</v>
      </c>
      <c r="E253">
        <v>411</v>
      </c>
      <c r="G253">
        <v>157</v>
      </c>
      <c r="H253">
        <v>7779</v>
      </c>
      <c r="I253">
        <v>428</v>
      </c>
      <c r="K253">
        <v>61.671924290220815</v>
      </c>
      <c r="L253">
        <v>11384</v>
      </c>
    </row>
    <row r="254" spans="2:12" x14ac:dyDescent="0.25">
      <c r="B254">
        <f t="shared" si="3"/>
        <v>182</v>
      </c>
      <c r="C254">
        <v>270</v>
      </c>
      <c r="D254">
        <v>7312</v>
      </c>
      <c r="E254">
        <v>411</v>
      </c>
      <c r="G254">
        <v>158</v>
      </c>
      <c r="H254">
        <v>7715</v>
      </c>
      <c r="I254">
        <v>428</v>
      </c>
      <c r="K254">
        <v>61.987381703470028</v>
      </c>
      <c r="L254">
        <v>11467</v>
      </c>
    </row>
    <row r="255" spans="2:12" x14ac:dyDescent="0.25">
      <c r="B255">
        <f t="shared" si="3"/>
        <v>183</v>
      </c>
      <c r="C255">
        <v>271</v>
      </c>
      <c r="D255">
        <v>7533</v>
      </c>
      <c r="E255">
        <v>411</v>
      </c>
      <c r="G255">
        <v>159</v>
      </c>
      <c r="H255">
        <v>7738</v>
      </c>
      <c r="I255">
        <v>428</v>
      </c>
      <c r="K255">
        <v>62.302839116719234</v>
      </c>
      <c r="L255">
        <v>11492</v>
      </c>
    </row>
    <row r="256" spans="2:12" x14ac:dyDescent="0.25">
      <c r="B256">
        <f t="shared" si="3"/>
        <v>184</v>
      </c>
      <c r="C256">
        <v>272</v>
      </c>
      <c r="D256">
        <v>7302</v>
      </c>
      <c r="E256">
        <v>411</v>
      </c>
      <c r="G256">
        <v>160</v>
      </c>
      <c r="H256">
        <v>7660</v>
      </c>
      <c r="I256">
        <v>428</v>
      </c>
      <c r="K256">
        <v>62.618296529968447</v>
      </c>
      <c r="L256">
        <v>11508</v>
      </c>
    </row>
    <row r="257" spans="2:12" x14ac:dyDescent="0.25">
      <c r="B257">
        <f t="shared" si="3"/>
        <v>185</v>
      </c>
      <c r="C257">
        <v>273</v>
      </c>
      <c r="D257">
        <v>7553</v>
      </c>
      <c r="E257">
        <v>411</v>
      </c>
      <c r="G257">
        <v>161</v>
      </c>
      <c r="H257">
        <v>7649</v>
      </c>
      <c r="I257">
        <v>428</v>
      </c>
      <c r="K257">
        <v>62.93375394321766</v>
      </c>
      <c r="L257">
        <v>11578</v>
      </c>
    </row>
    <row r="258" spans="2:12" x14ac:dyDescent="0.25">
      <c r="B258">
        <f t="shared" si="3"/>
        <v>186</v>
      </c>
      <c r="C258">
        <v>274</v>
      </c>
      <c r="D258">
        <v>7439</v>
      </c>
      <c r="E258">
        <v>411</v>
      </c>
      <c r="G258">
        <v>162</v>
      </c>
      <c r="H258">
        <v>7615</v>
      </c>
      <c r="I258">
        <v>428</v>
      </c>
      <c r="K258">
        <v>63.249211356466873</v>
      </c>
      <c r="L258">
        <v>11598</v>
      </c>
    </row>
    <row r="259" spans="2:12" x14ac:dyDescent="0.25">
      <c r="B259">
        <f t="shared" si="3"/>
        <v>187</v>
      </c>
      <c r="C259">
        <v>275</v>
      </c>
      <c r="D259">
        <v>7420</v>
      </c>
      <c r="E259">
        <v>411</v>
      </c>
      <c r="G259">
        <v>163</v>
      </c>
      <c r="H259">
        <v>7221</v>
      </c>
      <c r="I259">
        <v>428</v>
      </c>
      <c r="K259">
        <v>63.564668769716079</v>
      </c>
      <c r="L259">
        <v>11656</v>
      </c>
    </row>
    <row r="260" spans="2:12" x14ac:dyDescent="0.25">
      <c r="B260">
        <f t="shared" si="3"/>
        <v>188</v>
      </c>
      <c r="C260">
        <v>276</v>
      </c>
      <c r="D260">
        <v>7611</v>
      </c>
      <c r="E260">
        <v>411</v>
      </c>
      <c r="G260">
        <v>164</v>
      </c>
      <c r="H260">
        <v>7442</v>
      </c>
      <c r="I260">
        <v>428</v>
      </c>
      <c r="K260">
        <v>63.880126182965292</v>
      </c>
      <c r="L260">
        <v>11667</v>
      </c>
    </row>
    <row r="261" spans="2:12" x14ac:dyDescent="0.25">
      <c r="B261">
        <f t="shared" si="3"/>
        <v>189</v>
      </c>
      <c r="C261">
        <v>277</v>
      </c>
      <c r="D261">
        <v>7552</v>
      </c>
      <c r="E261">
        <v>411</v>
      </c>
      <c r="G261">
        <v>165</v>
      </c>
      <c r="H261">
        <v>7377</v>
      </c>
      <c r="I261">
        <v>428</v>
      </c>
      <c r="K261">
        <v>64.195583596214519</v>
      </c>
      <c r="L261">
        <v>11704</v>
      </c>
    </row>
    <row r="262" spans="2:12" x14ac:dyDescent="0.25">
      <c r="B262">
        <f t="shared" ref="B262:B316" si="4">+C262-88</f>
        <v>190</v>
      </c>
      <c r="C262">
        <v>278</v>
      </c>
      <c r="D262">
        <v>7807</v>
      </c>
      <c r="E262">
        <v>411</v>
      </c>
      <c r="G262">
        <v>166</v>
      </c>
      <c r="H262">
        <v>7627</v>
      </c>
      <c r="I262">
        <v>428</v>
      </c>
      <c r="K262">
        <v>64.511041009463725</v>
      </c>
      <c r="L262">
        <v>11707</v>
      </c>
    </row>
    <row r="263" spans="2:12" x14ac:dyDescent="0.25">
      <c r="B263">
        <f t="shared" si="4"/>
        <v>191</v>
      </c>
      <c r="C263">
        <v>279</v>
      </c>
      <c r="D263">
        <v>7899</v>
      </c>
      <c r="E263">
        <v>411</v>
      </c>
      <c r="G263">
        <v>167</v>
      </c>
      <c r="H263">
        <v>7723</v>
      </c>
      <c r="I263">
        <v>428</v>
      </c>
      <c r="K263">
        <v>64.82649842271293</v>
      </c>
      <c r="L263">
        <v>11729</v>
      </c>
    </row>
    <row r="264" spans="2:12" x14ac:dyDescent="0.25">
      <c r="B264">
        <f t="shared" si="4"/>
        <v>192</v>
      </c>
      <c r="C264">
        <v>280</v>
      </c>
      <c r="D264">
        <v>7552</v>
      </c>
      <c r="E264">
        <v>411</v>
      </c>
      <c r="G264">
        <v>168</v>
      </c>
      <c r="H264">
        <v>7704</v>
      </c>
      <c r="I264">
        <v>428</v>
      </c>
      <c r="K264">
        <v>65.14195583596215</v>
      </c>
      <c r="L264">
        <v>11733</v>
      </c>
    </row>
    <row r="265" spans="2:12" x14ac:dyDescent="0.25">
      <c r="B265">
        <f t="shared" si="4"/>
        <v>193</v>
      </c>
      <c r="C265">
        <v>281</v>
      </c>
      <c r="D265">
        <v>7890</v>
      </c>
      <c r="E265">
        <v>411</v>
      </c>
      <c r="G265">
        <v>169</v>
      </c>
      <c r="H265">
        <v>7631</v>
      </c>
      <c r="I265">
        <v>428</v>
      </c>
      <c r="K265">
        <v>65.457413249211356</v>
      </c>
      <c r="L265">
        <v>11762</v>
      </c>
    </row>
    <row r="266" spans="2:12" x14ac:dyDescent="0.25">
      <c r="B266">
        <f t="shared" si="4"/>
        <v>194</v>
      </c>
      <c r="C266">
        <v>282</v>
      </c>
      <c r="D266">
        <v>7741</v>
      </c>
      <c r="E266">
        <v>411</v>
      </c>
      <c r="G266">
        <v>170</v>
      </c>
      <c r="H266">
        <v>7725</v>
      </c>
      <c r="I266">
        <v>428</v>
      </c>
      <c r="K266">
        <v>65.772870662460562</v>
      </c>
      <c r="L266">
        <v>11763</v>
      </c>
    </row>
    <row r="267" spans="2:12" x14ac:dyDescent="0.25">
      <c r="B267">
        <f t="shared" si="4"/>
        <v>195</v>
      </c>
      <c r="C267">
        <v>283</v>
      </c>
      <c r="D267">
        <v>7671</v>
      </c>
      <c r="E267">
        <v>411</v>
      </c>
      <c r="G267">
        <v>171</v>
      </c>
      <c r="H267">
        <v>7853</v>
      </c>
      <c r="I267">
        <v>428</v>
      </c>
      <c r="K267">
        <v>66.088328075709782</v>
      </c>
      <c r="L267">
        <v>11767</v>
      </c>
    </row>
    <row r="268" spans="2:12" x14ac:dyDescent="0.25">
      <c r="B268">
        <f t="shared" si="4"/>
        <v>196</v>
      </c>
      <c r="C268">
        <v>284</v>
      </c>
      <c r="D268">
        <v>7621</v>
      </c>
      <c r="E268">
        <v>411</v>
      </c>
      <c r="G268">
        <v>172</v>
      </c>
      <c r="H268">
        <v>7923</v>
      </c>
      <c r="I268">
        <v>428</v>
      </c>
      <c r="K268">
        <v>66.403785488958988</v>
      </c>
      <c r="L268">
        <v>11795</v>
      </c>
    </row>
    <row r="269" spans="2:12" x14ac:dyDescent="0.25">
      <c r="B269">
        <f t="shared" si="4"/>
        <v>197</v>
      </c>
      <c r="C269">
        <v>285</v>
      </c>
      <c r="D269">
        <v>7756</v>
      </c>
      <c r="E269">
        <v>411</v>
      </c>
      <c r="G269">
        <v>173</v>
      </c>
      <c r="H269">
        <v>7738</v>
      </c>
      <c r="I269">
        <v>428</v>
      </c>
      <c r="K269">
        <v>66.719242902208208</v>
      </c>
      <c r="L269">
        <v>11797</v>
      </c>
    </row>
    <row r="270" spans="2:12" x14ac:dyDescent="0.25">
      <c r="B270">
        <f t="shared" si="4"/>
        <v>198</v>
      </c>
      <c r="C270">
        <v>286</v>
      </c>
      <c r="D270">
        <v>7770</v>
      </c>
      <c r="E270">
        <v>411</v>
      </c>
      <c r="G270">
        <v>174</v>
      </c>
      <c r="H270">
        <v>7976</v>
      </c>
      <c r="I270">
        <v>428</v>
      </c>
      <c r="K270">
        <v>67.034700315457414</v>
      </c>
      <c r="L270">
        <v>11845</v>
      </c>
    </row>
    <row r="271" spans="2:12" x14ac:dyDescent="0.25">
      <c r="B271">
        <f t="shared" si="4"/>
        <v>199</v>
      </c>
      <c r="C271">
        <v>287</v>
      </c>
      <c r="D271">
        <v>7806</v>
      </c>
      <c r="E271">
        <v>411</v>
      </c>
      <c r="G271">
        <v>175</v>
      </c>
      <c r="H271">
        <v>7703</v>
      </c>
      <c r="I271">
        <v>428</v>
      </c>
      <c r="K271">
        <v>67.35015772870662</v>
      </c>
      <c r="L271">
        <v>11855</v>
      </c>
    </row>
    <row r="272" spans="2:12" x14ac:dyDescent="0.25">
      <c r="B272">
        <f t="shared" si="4"/>
        <v>200</v>
      </c>
      <c r="C272">
        <v>288</v>
      </c>
      <c r="D272">
        <v>7746</v>
      </c>
      <c r="E272">
        <v>411</v>
      </c>
      <c r="G272">
        <v>176</v>
      </c>
      <c r="H272">
        <v>7694</v>
      </c>
      <c r="I272">
        <v>428</v>
      </c>
      <c r="K272">
        <v>67.66561514195584</v>
      </c>
      <c r="L272">
        <v>11872</v>
      </c>
    </row>
    <row r="273" spans="2:12" x14ac:dyDescent="0.25">
      <c r="B273">
        <f t="shared" si="4"/>
        <v>201</v>
      </c>
      <c r="C273">
        <v>289</v>
      </c>
      <c r="D273">
        <v>7877</v>
      </c>
      <c r="E273">
        <v>411</v>
      </c>
      <c r="G273">
        <v>177</v>
      </c>
      <c r="H273">
        <v>7630</v>
      </c>
      <c r="I273">
        <v>428</v>
      </c>
      <c r="K273">
        <v>67.981072555205046</v>
      </c>
      <c r="L273">
        <v>11886</v>
      </c>
    </row>
    <row r="274" spans="2:12" x14ac:dyDescent="0.25">
      <c r="B274">
        <f t="shared" si="4"/>
        <v>202</v>
      </c>
      <c r="C274">
        <v>290</v>
      </c>
      <c r="D274">
        <v>7614</v>
      </c>
      <c r="E274">
        <v>411</v>
      </c>
      <c r="G274">
        <v>178</v>
      </c>
      <c r="H274">
        <v>7736</v>
      </c>
      <c r="I274">
        <v>428</v>
      </c>
      <c r="K274">
        <v>68.296529968454266</v>
      </c>
      <c r="L274">
        <v>11896</v>
      </c>
    </row>
    <row r="275" spans="2:12" x14ac:dyDescent="0.25">
      <c r="B275">
        <f t="shared" si="4"/>
        <v>203</v>
      </c>
      <c r="C275">
        <v>291</v>
      </c>
      <c r="D275">
        <v>7760</v>
      </c>
      <c r="E275">
        <v>411</v>
      </c>
      <c r="G275">
        <v>179</v>
      </c>
      <c r="H275">
        <v>7780</v>
      </c>
      <c r="I275">
        <v>428</v>
      </c>
      <c r="K275">
        <v>68.611987381703472</v>
      </c>
      <c r="L275">
        <v>11929</v>
      </c>
    </row>
    <row r="276" spans="2:12" x14ac:dyDescent="0.25">
      <c r="B276">
        <f t="shared" si="4"/>
        <v>204</v>
      </c>
      <c r="C276">
        <v>292</v>
      </c>
      <c r="D276">
        <v>7739</v>
      </c>
      <c r="E276">
        <v>411</v>
      </c>
      <c r="G276">
        <v>180</v>
      </c>
      <c r="H276">
        <v>7798</v>
      </c>
      <c r="I276">
        <v>428</v>
      </c>
      <c r="K276">
        <v>68.927444794952677</v>
      </c>
      <c r="L276">
        <v>11943</v>
      </c>
    </row>
    <row r="277" spans="2:12" x14ac:dyDescent="0.25">
      <c r="B277">
        <f t="shared" si="4"/>
        <v>205</v>
      </c>
      <c r="C277">
        <v>293</v>
      </c>
      <c r="D277">
        <v>7672</v>
      </c>
      <c r="E277">
        <v>411</v>
      </c>
      <c r="G277">
        <v>181</v>
      </c>
      <c r="H277">
        <v>7774</v>
      </c>
      <c r="I277">
        <v>428</v>
      </c>
      <c r="K277">
        <v>69.242902208201897</v>
      </c>
      <c r="L277">
        <v>11946</v>
      </c>
    </row>
    <row r="278" spans="2:12" x14ac:dyDescent="0.25">
      <c r="B278">
        <f t="shared" si="4"/>
        <v>206</v>
      </c>
      <c r="C278">
        <v>294</v>
      </c>
      <c r="D278">
        <v>7589</v>
      </c>
      <c r="E278">
        <v>411</v>
      </c>
      <c r="G278">
        <v>182</v>
      </c>
      <c r="H278">
        <v>7822</v>
      </c>
      <c r="I278">
        <v>428</v>
      </c>
      <c r="K278">
        <v>69.558359621451103</v>
      </c>
      <c r="L278">
        <v>11968</v>
      </c>
    </row>
    <row r="279" spans="2:12" x14ac:dyDescent="0.25">
      <c r="B279">
        <f t="shared" si="4"/>
        <v>207</v>
      </c>
      <c r="C279">
        <v>295</v>
      </c>
      <c r="D279">
        <v>7690</v>
      </c>
      <c r="E279">
        <v>411</v>
      </c>
      <c r="G279">
        <v>183</v>
      </c>
      <c r="H279">
        <v>7608</v>
      </c>
      <c r="I279">
        <v>428</v>
      </c>
      <c r="K279">
        <v>69.873817034700309</v>
      </c>
      <c r="L279">
        <v>11988</v>
      </c>
    </row>
    <row r="280" spans="2:12" x14ac:dyDescent="0.25">
      <c r="B280">
        <f t="shared" si="4"/>
        <v>208</v>
      </c>
      <c r="C280">
        <v>296</v>
      </c>
      <c r="D280">
        <v>7575</v>
      </c>
      <c r="E280">
        <v>411</v>
      </c>
      <c r="G280">
        <v>184</v>
      </c>
      <c r="H280">
        <v>7817</v>
      </c>
      <c r="I280">
        <v>428</v>
      </c>
      <c r="K280">
        <v>70.189274447949529</v>
      </c>
      <c r="L280">
        <v>11998</v>
      </c>
    </row>
    <row r="281" spans="2:12" x14ac:dyDescent="0.25">
      <c r="B281">
        <f t="shared" si="4"/>
        <v>209</v>
      </c>
      <c r="C281">
        <v>297</v>
      </c>
      <c r="D281">
        <v>7550</v>
      </c>
      <c r="E281">
        <v>411</v>
      </c>
      <c r="G281">
        <v>185</v>
      </c>
      <c r="H281">
        <v>7665</v>
      </c>
      <c r="I281">
        <v>428</v>
      </c>
      <c r="K281">
        <v>70.504731861198735</v>
      </c>
      <c r="L281">
        <v>11999</v>
      </c>
    </row>
    <row r="282" spans="2:12" x14ac:dyDescent="0.25">
      <c r="B282">
        <f t="shared" si="4"/>
        <v>210</v>
      </c>
      <c r="C282">
        <v>298</v>
      </c>
      <c r="D282">
        <v>7438</v>
      </c>
      <c r="E282">
        <v>411</v>
      </c>
      <c r="G282">
        <v>186</v>
      </c>
      <c r="H282">
        <v>7687</v>
      </c>
      <c r="I282">
        <v>428</v>
      </c>
      <c r="K282">
        <v>70.820189274447955</v>
      </c>
      <c r="L282">
        <v>12006</v>
      </c>
    </row>
    <row r="283" spans="2:12" x14ac:dyDescent="0.25">
      <c r="B283">
        <f t="shared" si="4"/>
        <v>211</v>
      </c>
      <c r="C283">
        <v>299</v>
      </c>
      <c r="D283">
        <v>7362</v>
      </c>
      <c r="E283">
        <v>411</v>
      </c>
      <c r="G283">
        <v>187</v>
      </c>
      <c r="H283">
        <v>7636</v>
      </c>
      <c r="I283">
        <v>428</v>
      </c>
      <c r="K283">
        <v>71.135646687697161</v>
      </c>
      <c r="L283">
        <v>12010</v>
      </c>
    </row>
    <row r="284" spans="2:12" x14ac:dyDescent="0.25">
      <c r="B284">
        <f t="shared" si="4"/>
        <v>212</v>
      </c>
      <c r="C284">
        <v>300</v>
      </c>
      <c r="D284">
        <v>7649</v>
      </c>
      <c r="E284">
        <v>411</v>
      </c>
      <c r="G284">
        <v>188</v>
      </c>
      <c r="H284">
        <v>7572</v>
      </c>
      <c r="I284">
        <v>428</v>
      </c>
      <c r="K284">
        <v>71.451104100946367</v>
      </c>
      <c r="L284">
        <v>12025</v>
      </c>
    </row>
    <row r="285" spans="2:12" x14ac:dyDescent="0.25">
      <c r="B285">
        <f t="shared" si="4"/>
        <v>213</v>
      </c>
      <c r="C285">
        <v>301</v>
      </c>
      <c r="D285">
        <v>7818</v>
      </c>
      <c r="E285">
        <v>411</v>
      </c>
      <c r="G285">
        <v>189</v>
      </c>
      <c r="H285">
        <v>7593</v>
      </c>
      <c r="I285">
        <v>428</v>
      </c>
      <c r="K285">
        <v>71.766561514195587</v>
      </c>
      <c r="L285">
        <v>12030</v>
      </c>
    </row>
    <row r="286" spans="2:12" x14ac:dyDescent="0.25">
      <c r="B286">
        <f t="shared" si="4"/>
        <v>214</v>
      </c>
      <c r="C286">
        <v>302</v>
      </c>
      <c r="D286">
        <v>7326</v>
      </c>
      <c r="E286">
        <v>411</v>
      </c>
      <c r="G286">
        <v>190</v>
      </c>
      <c r="H286">
        <v>7592</v>
      </c>
      <c r="I286">
        <v>428</v>
      </c>
      <c r="K286">
        <v>72.082018927444793</v>
      </c>
      <c r="L286">
        <v>12038</v>
      </c>
    </row>
    <row r="287" spans="2:12" x14ac:dyDescent="0.25">
      <c r="B287">
        <f t="shared" si="4"/>
        <v>215</v>
      </c>
      <c r="C287">
        <v>303</v>
      </c>
      <c r="D287">
        <v>7371</v>
      </c>
      <c r="E287">
        <v>411</v>
      </c>
      <c r="G287">
        <v>191</v>
      </c>
      <c r="H287">
        <v>7401</v>
      </c>
      <c r="I287">
        <v>428</v>
      </c>
      <c r="K287">
        <v>72.397476340694013</v>
      </c>
      <c r="L287">
        <v>12039</v>
      </c>
    </row>
    <row r="288" spans="2:12" x14ac:dyDescent="0.25">
      <c r="B288">
        <f t="shared" si="4"/>
        <v>216</v>
      </c>
      <c r="C288">
        <v>304</v>
      </c>
      <c r="D288">
        <v>7211</v>
      </c>
      <c r="E288">
        <v>411</v>
      </c>
      <c r="G288">
        <v>192</v>
      </c>
      <c r="H288">
        <v>7346</v>
      </c>
      <c r="I288">
        <v>428</v>
      </c>
      <c r="K288">
        <v>72.712933753943219</v>
      </c>
      <c r="L288">
        <v>12049</v>
      </c>
    </row>
    <row r="289" spans="2:12" x14ac:dyDescent="0.25">
      <c r="B289">
        <f t="shared" si="4"/>
        <v>217</v>
      </c>
      <c r="C289">
        <v>305</v>
      </c>
      <c r="D289">
        <v>7189</v>
      </c>
      <c r="E289">
        <v>411</v>
      </c>
      <c r="G289">
        <v>193</v>
      </c>
      <c r="H289">
        <v>7494</v>
      </c>
      <c r="I289">
        <v>428</v>
      </c>
      <c r="K289">
        <v>73.028391167192424</v>
      </c>
      <c r="L289">
        <v>12050</v>
      </c>
    </row>
    <row r="290" spans="2:12" x14ac:dyDescent="0.25">
      <c r="B290">
        <f t="shared" si="4"/>
        <v>218</v>
      </c>
      <c r="C290">
        <v>306</v>
      </c>
      <c r="D290">
        <v>6816</v>
      </c>
      <c r="E290">
        <v>411</v>
      </c>
      <c r="G290">
        <v>194</v>
      </c>
      <c r="H290">
        <v>7625</v>
      </c>
      <c r="I290">
        <v>428</v>
      </c>
      <c r="K290">
        <v>73.343848580441644</v>
      </c>
      <c r="L290">
        <v>12074</v>
      </c>
    </row>
    <row r="291" spans="2:12" x14ac:dyDescent="0.25">
      <c r="B291">
        <f t="shared" si="4"/>
        <v>219</v>
      </c>
      <c r="C291">
        <v>307</v>
      </c>
      <c r="D291">
        <v>6741</v>
      </c>
      <c r="E291">
        <v>411</v>
      </c>
      <c r="G291">
        <v>195</v>
      </c>
      <c r="H291">
        <v>7220</v>
      </c>
      <c r="I291">
        <v>428</v>
      </c>
      <c r="K291">
        <v>73.65930599369085</v>
      </c>
      <c r="L291">
        <v>12096</v>
      </c>
    </row>
    <row r="292" spans="2:12" x14ac:dyDescent="0.25">
      <c r="B292">
        <f t="shared" si="4"/>
        <v>220</v>
      </c>
      <c r="C292">
        <v>308</v>
      </c>
      <c r="D292">
        <v>6739</v>
      </c>
      <c r="E292">
        <v>411</v>
      </c>
      <c r="G292">
        <v>196</v>
      </c>
      <c r="H292">
        <v>7275</v>
      </c>
      <c r="I292">
        <v>428</v>
      </c>
      <c r="K292">
        <v>73.974763406940056</v>
      </c>
      <c r="L292">
        <v>12125</v>
      </c>
    </row>
    <row r="293" spans="2:12" x14ac:dyDescent="0.25">
      <c r="B293">
        <f t="shared" si="4"/>
        <v>221</v>
      </c>
      <c r="C293">
        <v>309</v>
      </c>
      <c r="D293">
        <v>6853</v>
      </c>
      <c r="E293">
        <v>411</v>
      </c>
      <c r="G293">
        <v>197</v>
      </c>
      <c r="H293">
        <v>7267</v>
      </c>
      <c r="I293">
        <v>428</v>
      </c>
      <c r="K293">
        <v>74.290220820189276</v>
      </c>
      <c r="L293">
        <v>12140</v>
      </c>
    </row>
    <row r="294" spans="2:12" x14ac:dyDescent="0.25">
      <c r="B294">
        <f t="shared" si="4"/>
        <v>222</v>
      </c>
      <c r="C294">
        <v>310</v>
      </c>
      <c r="D294">
        <v>6771</v>
      </c>
      <c r="E294">
        <v>411</v>
      </c>
      <c r="G294">
        <v>198</v>
      </c>
      <c r="H294">
        <v>7292</v>
      </c>
      <c r="I294">
        <v>428</v>
      </c>
      <c r="K294">
        <v>74.605678233438482</v>
      </c>
      <c r="L294">
        <v>12196</v>
      </c>
    </row>
    <row r="295" spans="2:12" x14ac:dyDescent="0.25">
      <c r="B295">
        <f t="shared" si="4"/>
        <v>223</v>
      </c>
      <c r="C295">
        <v>311</v>
      </c>
      <c r="D295">
        <v>7249</v>
      </c>
      <c r="E295">
        <v>411</v>
      </c>
      <c r="G295">
        <v>199</v>
      </c>
      <c r="H295">
        <v>6705</v>
      </c>
      <c r="I295">
        <v>428</v>
      </c>
      <c r="K295">
        <v>74.921135646687702</v>
      </c>
      <c r="L295">
        <v>12218</v>
      </c>
    </row>
    <row r="296" spans="2:12" x14ac:dyDescent="0.25">
      <c r="B296">
        <f t="shared" si="4"/>
        <v>224</v>
      </c>
      <c r="C296">
        <v>312</v>
      </c>
      <c r="D296">
        <v>6894</v>
      </c>
      <c r="E296">
        <v>411</v>
      </c>
      <c r="G296">
        <v>200</v>
      </c>
      <c r="H296">
        <v>6663</v>
      </c>
      <c r="I296">
        <v>428</v>
      </c>
      <c r="K296">
        <v>75.236593059936908</v>
      </c>
      <c r="L296">
        <v>12254</v>
      </c>
    </row>
    <row r="297" spans="2:12" x14ac:dyDescent="0.25">
      <c r="B297">
        <f t="shared" si="4"/>
        <v>225</v>
      </c>
      <c r="C297">
        <v>313</v>
      </c>
      <c r="D297">
        <v>6151</v>
      </c>
      <c r="E297">
        <v>411</v>
      </c>
      <c r="G297">
        <v>201</v>
      </c>
      <c r="H297">
        <v>6579</v>
      </c>
      <c r="I297">
        <v>428</v>
      </c>
      <c r="K297">
        <v>75.552050473186114</v>
      </c>
      <c r="L297">
        <v>12311</v>
      </c>
    </row>
    <row r="298" spans="2:12" x14ac:dyDescent="0.25">
      <c r="B298">
        <f t="shared" si="4"/>
        <v>226</v>
      </c>
      <c r="C298">
        <v>314</v>
      </c>
      <c r="D298">
        <v>6369</v>
      </c>
      <c r="E298">
        <v>411</v>
      </c>
      <c r="G298">
        <v>202</v>
      </c>
      <c r="H298">
        <v>6642</v>
      </c>
      <c r="I298">
        <v>428</v>
      </c>
      <c r="K298">
        <v>75.867507886435334</v>
      </c>
      <c r="L298">
        <v>12330</v>
      </c>
    </row>
    <row r="299" spans="2:12" x14ac:dyDescent="0.25">
      <c r="B299">
        <f t="shared" si="4"/>
        <v>227</v>
      </c>
      <c r="C299">
        <v>315</v>
      </c>
      <c r="D299">
        <v>7303</v>
      </c>
      <c r="E299">
        <v>411</v>
      </c>
      <c r="G299">
        <v>203</v>
      </c>
      <c r="H299">
        <v>6777</v>
      </c>
      <c r="I299">
        <v>428</v>
      </c>
      <c r="K299">
        <v>76.18296529968454</v>
      </c>
      <c r="L299">
        <v>12335</v>
      </c>
    </row>
    <row r="300" spans="2:12" x14ac:dyDescent="0.25">
      <c r="B300">
        <f t="shared" si="4"/>
        <v>228</v>
      </c>
      <c r="C300">
        <v>316</v>
      </c>
      <c r="D300">
        <v>6147</v>
      </c>
      <c r="E300">
        <v>411</v>
      </c>
      <c r="G300">
        <v>204</v>
      </c>
      <c r="H300">
        <v>6663</v>
      </c>
      <c r="I300">
        <v>524</v>
      </c>
      <c r="K300">
        <v>76.49842271293376</v>
      </c>
      <c r="L300">
        <v>12337</v>
      </c>
    </row>
    <row r="301" spans="2:12" x14ac:dyDescent="0.25">
      <c r="B301">
        <f t="shared" si="4"/>
        <v>229</v>
      </c>
      <c r="C301">
        <v>317</v>
      </c>
      <c r="D301">
        <v>6989</v>
      </c>
      <c r="E301">
        <v>411</v>
      </c>
      <c r="G301">
        <v>205</v>
      </c>
      <c r="H301">
        <v>7020</v>
      </c>
      <c r="I301">
        <v>428</v>
      </c>
      <c r="K301">
        <v>76.813880126182966</v>
      </c>
      <c r="L301">
        <v>12356</v>
      </c>
    </row>
    <row r="302" spans="2:12" x14ac:dyDescent="0.25">
      <c r="B302">
        <f t="shared" si="4"/>
        <v>230</v>
      </c>
      <c r="C302">
        <v>318</v>
      </c>
      <c r="D302">
        <v>5915</v>
      </c>
      <c r="E302">
        <v>411</v>
      </c>
      <c r="G302">
        <v>206</v>
      </c>
      <c r="H302">
        <v>6238</v>
      </c>
      <c r="I302">
        <v>428</v>
      </c>
      <c r="K302">
        <v>77.129337539432171</v>
      </c>
      <c r="L302">
        <v>12365</v>
      </c>
    </row>
    <row r="303" spans="2:12" x14ac:dyDescent="0.25">
      <c r="B303">
        <f t="shared" si="4"/>
        <v>231</v>
      </c>
      <c r="C303">
        <v>319</v>
      </c>
      <c r="D303">
        <v>6835</v>
      </c>
      <c r="E303">
        <v>411</v>
      </c>
      <c r="G303">
        <v>207</v>
      </c>
      <c r="H303">
        <v>6426</v>
      </c>
      <c r="I303">
        <v>428</v>
      </c>
      <c r="K303">
        <v>77.444794952681391</v>
      </c>
      <c r="L303">
        <v>12444</v>
      </c>
    </row>
    <row r="304" spans="2:12" x14ac:dyDescent="0.25">
      <c r="B304">
        <f t="shared" si="4"/>
        <v>232</v>
      </c>
      <c r="C304">
        <v>320</v>
      </c>
      <c r="D304">
        <v>5779</v>
      </c>
      <c r="E304">
        <v>411</v>
      </c>
      <c r="G304">
        <v>208</v>
      </c>
      <c r="H304">
        <v>7255</v>
      </c>
      <c r="I304">
        <v>428</v>
      </c>
      <c r="K304">
        <v>77.760252365930597</v>
      </c>
      <c r="L304">
        <v>12447</v>
      </c>
    </row>
    <row r="305" spans="2:12" x14ac:dyDescent="0.25">
      <c r="B305">
        <f t="shared" si="4"/>
        <v>233</v>
      </c>
      <c r="C305">
        <v>321</v>
      </c>
      <c r="D305">
        <v>6306</v>
      </c>
      <c r="E305">
        <v>411</v>
      </c>
      <c r="G305">
        <v>209</v>
      </c>
      <c r="H305">
        <v>5948</v>
      </c>
      <c r="I305">
        <v>428</v>
      </c>
      <c r="K305">
        <v>78.075709779179817</v>
      </c>
      <c r="L305">
        <v>12513</v>
      </c>
    </row>
    <row r="306" spans="2:12" x14ac:dyDescent="0.25">
      <c r="B306">
        <f t="shared" si="4"/>
        <v>234</v>
      </c>
      <c r="C306">
        <v>322</v>
      </c>
      <c r="D306">
        <v>5403</v>
      </c>
      <c r="E306">
        <v>411</v>
      </c>
      <c r="G306">
        <v>210</v>
      </c>
      <c r="H306">
        <v>6861</v>
      </c>
      <c r="I306">
        <v>428</v>
      </c>
      <c r="K306">
        <v>78.391167192429023</v>
      </c>
      <c r="L306">
        <v>12601</v>
      </c>
    </row>
    <row r="307" spans="2:12" x14ac:dyDescent="0.25">
      <c r="B307">
        <f t="shared" si="4"/>
        <v>235</v>
      </c>
      <c r="C307">
        <v>323</v>
      </c>
      <c r="D307">
        <v>4864</v>
      </c>
      <c r="E307">
        <v>411</v>
      </c>
      <c r="G307">
        <v>211</v>
      </c>
      <c r="H307">
        <v>5459</v>
      </c>
      <c r="I307">
        <v>428</v>
      </c>
      <c r="K307">
        <v>78.706624605678229</v>
      </c>
      <c r="L307">
        <v>12632</v>
      </c>
    </row>
    <row r="308" spans="2:12" x14ac:dyDescent="0.25">
      <c r="B308">
        <f t="shared" si="4"/>
        <v>236</v>
      </c>
      <c r="C308">
        <v>324</v>
      </c>
      <c r="D308">
        <v>4850</v>
      </c>
      <c r="E308">
        <v>411</v>
      </c>
      <c r="G308">
        <v>212</v>
      </c>
      <c r="H308">
        <v>6193</v>
      </c>
      <c r="I308">
        <v>428</v>
      </c>
      <c r="K308">
        <v>79.022082018927449</v>
      </c>
      <c r="L308">
        <v>12712</v>
      </c>
    </row>
    <row r="309" spans="2:12" x14ac:dyDescent="0.25">
      <c r="B309">
        <f t="shared" si="4"/>
        <v>237</v>
      </c>
      <c r="C309">
        <v>325</v>
      </c>
      <c r="D309">
        <v>4055</v>
      </c>
      <c r="E309">
        <v>411</v>
      </c>
      <c r="G309">
        <v>213</v>
      </c>
      <c r="H309">
        <v>5323</v>
      </c>
      <c r="I309">
        <v>428</v>
      </c>
      <c r="K309">
        <v>79.337539432176655</v>
      </c>
      <c r="L309">
        <v>12736</v>
      </c>
    </row>
    <row r="310" spans="2:12" x14ac:dyDescent="0.25">
      <c r="B310">
        <f t="shared" si="4"/>
        <v>238</v>
      </c>
      <c r="C310">
        <v>326</v>
      </c>
      <c r="D310">
        <v>3905</v>
      </c>
      <c r="E310">
        <v>411</v>
      </c>
      <c r="G310">
        <v>214</v>
      </c>
      <c r="H310">
        <v>5502</v>
      </c>
      <c r="I310">
        <v>428</v>
      </c>
      <c r="K310">
        <v>79.652996845425861</v>
      </c>
      <c r="L310">
        <v>12778</v>
      </c>
    </row>
    <row r="311" spans="2:12" x14ac:dyDescent="0.25">
      <c r="B311">
        <f t="shared" si="4"/>
        <v>239</v>
      </c>
      <c r="C311">
        <v>327</v>
      </c>
      <c r="D311">
        <v>2250</v>
      </c>
      <c r="E311">
        <v>411</v>
      </c>
      <c r="G311">
        <v>215</v>
      </c>
      <c r="H311">
        <v>4266</v>
      </c>
      <c r="I311">
        <v>524</v>
      </c>
      <c r="K311">
        <v>79.968454258675081</v>
      </c>
      <c r="L311">
        <v>12785</v>
      </c>
    </row>
    <row r="312" spans="2:12" x14ac:dyDescent="0.25">
      <c r="B312">
        <f t="shared" si="4"/>
        <v>240</v>
      </c>
      <c r="C312">
        <v>328</v>
      </c>
      <c r="D312">
        <v>1911</v>
      </c>
      <c r="E312">
        <v>504</v>
      </c>
      <c r="G312">
        <v>216</v>
      </c>
      <c r="H312">
        <v>3340</v>
      </c>
      <c r="I312">
        <v>524</v>
      </c>
      <c r="K312">
        <v>80.283911671924287</v>
      </c>
      <c r="L312">
        <v>12793</v>
      </c>
    </row>
    <row r="313" spans="2:12" x14ac:dyDescent="0.25">
      <c r="B313">
        <f t="shared" si="4"/>
        <v>241</v>
      </c>
      <c r="C313">
        <v>329</v>
      </c>
      <c r="D313">
        <v>1509</v>
      </c>
      <c r="E313">
        <v>713</v>
      </c>
      <c r="G313">
        <v>217</v>
      </c>
      <c r="H313">
        <v>4590</v>
      </c>
      <c r="I313">
        <v>524</v>
      </c>
      <c r="K313">
        <v>80.599369085173507</v>
      </c>
      <c r="L313">
        <v>12801</v>
      </c>
    </row>
    <row r="314" spans="2:12" x14ac:dyDescent="0.25">
      <c r="B314">
        <f t="shared" si="4"/>
        <v>242</v>
      </c>
      <c r="C314">
        <v>330</v>
      </c>
      <c r="D314">
        <v>1509</v>
      </c>
      <c r="E314">
        <v>713</v>
      </c>
      <c r="G314">
        <v>218</v>
      </c>
      <c r="H314">
        <v>3855</v>
      </c>
      <c r="I314">
        <v>524</v>
      </c>
      <c r="K314">
        <v>80.914826498422713</v>
      </c>
      <c r="L314">
        <v>12916</v>
      </c>
    </row>
    <row r="315" spans="2:12" x14ac:dyDescent="0.25">
      <c r="B315">
        <f t="shared" si="4"/>
        <v>243</v>
      </c>
      <c r="C315">
        <v>331</v>
      </c>
      <c r="D315">
        <v>1622</v>
      </c>
      <c r="E315">
        <v>713</v>
      </c>
      <c r="G315">
        <v>219</v>
      </c>
      <c r="H315">
        <v>3669</v>
      </c>
      <c r="I315">
        <v>524</v>
      </c>
      <c r="K315">
        <v>81.230283911671918</v>
      </c>
      <c r="L315">
        <v>12950</v>
      </c>
    </row>
    <row r="316" spans="2:12" x14ac:dyDescent="0.25">
      <c r="B316">
        <f t="shared" si="4"/>
        <v>244</v>
      </c>
      <c r="C316">
        <v>332</v>
      </c>
      <c r="D316">
        <v>1593</v>
      </c>
      <c r="E316">
        <v>713</v>
      </c>
      <c r="G316">
        <v>220</v>
      </c>
      <c r="H316">
        <v>1910</v>
      </c>
      <c r="I316">
        <v>524</v>
      </c>
      <c r="K316">
        <v>81.545741324921138</v>
      </c>
      <c r="L316">
        <v>12970</v>
      </c>
    </row>
    <row r="317" spans="2:12" x14ac:dyDescent="0.25">
      <c r="C317">
        <v>333</v>
      </c>
      <c r="D317">
        <v>1593</v>
      </c>
      <c r="E317">
        <v>713</v>
      </c>
      <c r="G317">
        <v>221</v>
      </c>
      <c r="H317">
        <v>1910</v>
      </c>
      <c r="I317">
        <v>524</v>
      </c>
      <c r="K317">
        <v>81.861198738170344</v>
      </c>
      <c r="L317">
        <v>12971</v>
      </c>
    </row>
    <row r="318" spans="2:12" x14ac:dyDescent="0.25">
      <c r="C318">
        <v>334</v>
      </c>
      <c r="D318">
        <v>1209</v>
      </c>
      <c r="E318">
        <v>713</v>
      </c>
      <c r="G318">
        <v>222</v>
      </c>
      <c r="H318">
        <v>1529</v>
      </c>
      <c r="I318">
        <v>742</v>
      </c>
      <c r="K318">
        <v>82.176656151419564</v>
      </c>
      <c r="L318">
        <v>12976</v>
      </c>
    </row>
    <row r="319" spans="2:12" x14ac:dyDescent="0.25">
      <c r="C319">
        <v>335</v>
      </c>
      <c r="D319">
        <v>1209</v>
      </c>
      <c r="E319">
        <v>713</v>
      </c>
      <c r="G319">
        <v>223</v>
      </c>
      <c r="H319">
        <v>1529</v>
      </c>
      <c r="I319">
        <v>742</v>
      </c>
      <c r="K319">
        <v>82.49211356466877</v>
      </c>
      <c r="L319">
        <v>13061</v>
      </c>
    </row>
    <row r="320" spans="2:12" x14ac:dyDescent="0.25">
      <c r="C320">
        <v>336</v>
      </c>
      <c r="D320">
        <v>801</v>
      </c>
      <c r="E320">
        <v>713</v>
      </c>
      <c r="G320">
        <v>224</v>
      </c>
      <c r="H320">
        <v>1642</v>
      </c>
      <c r="I320">
        <v>742</v>
      </c>
      <c r="K320">
        <v>82.807570977917976</v>
      </c>
      <c r="L320">
        <v>13069</v>
      </c>
    </row>
    <row r="321" spans="3:12" x14ac:dyDescent="0.25">
      <c r="C321" t="s">
        <v>9</v>
      </c>
      <c r="D321" t="s">
        <v>10</v>
      </c>
      <c r="E321" t="s">
        <v>10</v>
      </c>
      <c r="G321">
        <v>225</v>
      </c>
      <c r="H321">
        <v>1613</v>
      </c>
      <c r="I321">
        <v>742</v>
      </c>
      <c r="K321">
        <v>83.123028391167196</v>
      </c>
      <c r="L321">
        <v>13083</v>
      </c>
    </row>
    <row r="322" spans="3:12" x14ac:dyDescent="0.25">
      <c r="C322">
        <v>1</v>
      </c>
      <c r="D322">
        <v>8857.1</v>
      </c>
      <c r="E322">
        <v>41</v>
      </c>
      <c r="G322">
        <v>226</v>
      </c>
      <c r="H322">
        <v>1613</v>
      </c>
      <c r="I322">
        <v>742</v>
      </c>
      <c r="K322">
        <v>83.438485804416402</v>
      </c>
      <c r="L322">
        <v>13085</v>
      </c>
    </row>
    <row r="323" spans="3:12" x14ac:dyDescent="0.25">
      <c r="C323">
        <v>2</v>
      </c>
      <c r="D323">
        <v>9851.5</v>
      </c>
      <c r="E323">
        <v>42</v>
      </c>
      <c r="G323">
        <v>227</v>
      </c>
      <c r="H323">
        <v>1229</v>
      </c>
      <c r="I323">
        <v>742</v>
      </c>
      <c r="K323">
        <v>83.753943217665608</v>
      </c>
      <c r="L323">
        <v>13109</v>
      </c>
    </row>
    <row r="324" spans="3:12" x14ac:dyDescent="0.25">
      <c r="C324">
        <v>3</v>
      </c>
      <c r="D324">
        <v>9766.9</v>
      </c>
      <c r="E324">
        <v>40.6</v>
      </c>
      <c r="G324">
        <v>228</v>
      </c>
      <c r="H324">
        <v>1229</v>
      </c>
      <c r="I324">
        <v>742</v>
      </c>
      <c r="K324">
        <v>84.069400630914828</v>
      </c>
      <c r="L324">
        <v>13141</v>
      </c>
    </row>
    <row r="325" spans="3:12" x14ac:dyDescent="0.25">
      <c r="G325">
        <v>229</v>
      </c>
      <c r="H325">
        <v>821</v>
      </c>
      <c r="I325">
        <v>742</v>
      </c>
      <c r="K325">
        <v>84.384858044164034</v>
      </c>
      <c r="L325">
        <v>13146</v>
      </c>
    </row>
    <row r="326" spans="3:12" x14ac:dyDescent="0.25">
      <c r="K326">
        <v>84.700315457413254</v>
      </c>
      <c r="L326">
        <v>13196</v>
      </c>
    </row>
    <row r="327" spans="3:12" x14ac:dyDescent="0.25">
      <c r="K327">
        <v>85.01577287066246</v>
      </c>
      <c r="L327">
        <v>13212</v>
      </c>
    </row>
    <row r="328" spans="3:12" x14ac:dyDescent="0.25">
      <c r="K328">
        <v>85.331230283911665</v>
      </c>
      <c r="L328">
        <v>13219</v>
      </c>
    </row>
    <row r="329" spans="3:12" x14ac:dyDescent="0.25">
      <c r="K329">
        <v>85.646687697160885</v>
      </c>
      <c r="L329">
        <v>13259</v>
      </c>
    </row>
    <row r="330" spans="3:12" x14ac:dyDescent="0.25">
      <c r="K330">
        <v>85.962145110410091</v>
      </c>
      <c r="L330">
        <v>13354</v>
      </c>
    </row>
    <row r="331" spans="3:12" x14ac:dyDescent="0.25">
      <c r="K331">
        <v>86.277602523659311</v>
      </c>
      <c r="L331">
        <v>13417</v>
      </c>
    </row>
    <row r="332" spans="3:12" x14ac:dyDescent="0.25">
      <c r="K332">
        <v>86.593059936908517</v>
      </c>
      <c r="L332">
        <v>13435</v>
      </c>
    </row>
    <row r="333" spans="3:12" x14ac:dyDescent="0.25">
      <c r="K333">
        <v>86.908517350157723</v>
      </c>
      <c r="L333">
        <v>13445</v>
      </c>
    </row>
    <row r="334" spans="3:12" x14ac:dyDescent="0.25">
      <c r="K334">
        <v>87.223974763406943</v>
      </c>
      <c r="L334">
        <v>13458</v>
      </c>
    </row>
    <row r="335" spans="3:12" x14ac:dyDescent="0.25">
      <c r="K335">
        <v>87.539432176656149</v>
      </c>
      <c r="L335">
        <v>13470</v>
      </c>
    </row>
    <row r="336" spans="3:12" x14ac:dyDescent="0.25">
      <c r="K336">
        <v>87.854889589905369</v>
      </c>
      <c r="L336">
        <v>13473</v>
      </c>
    </row>
    <row r="337" spans="11:12" x14ac:dyDescent="0.25">
      <c r="K337">
        <v>88.170347003154575</v>
      </c>
      <c r="L337">
        <v>13499</v>
      </c>
    </row>
    <row r="338" spans="11:12" x14ac:dyDescent="0.25">
      <c r="K338">
        <v>88.485804416403781</v>
      </c>
      <c r="L338">
        <v>13504</v>
      </c>
    </row>
    <row r="339" spans="11:12" x14ac:dyDescent="0.25">
      <c r="K339">
        <v>88.801261829653001</v>
      </c>
      <c r="L339">
        <v>13557</v>
      </c>
    </row>
    <row r="340" spans="11:12" x14ac:dyDescent="0.25">
      <c r="K340">
        <v>89.116719242902207</v>
      </c>
      <c r="L340">
        <v>13586</v>
      </c>
    </row>
    <row r="341" spans="11:12" x14ac:dyDescent="0.25">
      <c r="K341">
        <v>89.432176656151412</v>
      </c>
      <c r="L341">
        <v>13628</v>
      </c>
    </row>
    <row r="342" spans="11:12" x14ac:dyDescent="0.25">
      <c r="K342">
        <v>89.747634069400632</v>
      </c>
      <c r="L342">
        <v>13643</v>
      </c>
    </row>
    <row r="343" spans="11:12" x14ac:dyDescent="0.25">
      <c r="K343">
        <v>90.063091482649838</v>
      </c>
      <c r="L343">
        <v>13645</v>
      </c>
    </row>
    <row r="344" spans="11:12" x14ac:dyDescent="0.25">
      <c r="K344">
        <v>90.378548895899058</v>
      </c>
      <c r="L344">
        <v>13647</v>
      </c>
    </row>
    <row r="345" spans="11:12" x14ac:dyDescent="0.25">
      <c r="K345">
        <v>90.694006309148264</v>
      </c>
      <c r="L345">
        <v>13660</v>
      </c>
    </row>
    <row r="346" spans="11:12" x14ac:dyDescent="0.25">
      <c r="K346">
        <v>91.00946372239747</v>
      </c>
      <c r="L346">
        <v>13701</v>
      </c>
    </row>
    <row r="347" spans="11:12" x14ac:dyDescent="0.25">
      <c r="K347">
        <v>91.32492113564669</v>
      </c>
      <c r="L347">
        <v>13716</v>
      </c>
    </row>
    <row r="348" spans="11:12" x14ac:dyDescent="0.25">
      <c r="K348">
        <v>91.640378548895896</v>
      </c>
      <c r="L348">
        <v>13723</v>
      </c>
    </row>
    <row r="349" spans="11:12" x14ac:dyDescent="0.25">
      <c r="K349">
        <v>91.955835962145116</v>
      </c>
      <c r="L349">
        <v>13750</v>
      </c>
    </row>
    <row r="350" spans="11:12" x14ac:dyDescent="0.25">
      <c r="K350">
        <v>92.271293375394322</v>
      </c>
      <c r="L350">
        <v>13792</v>
      </c>
    </row>
    <row r="351" spans="11:12" x14ac:dyDescent="0.25">
      <c r="K351">
        <v>92.586750788643528</v>
      </c>
      <c r="L351">
        <v>13811</v>
      </c>
    </row>
    <row r="352" spans="11:12" x14ac:dyDescent="0.25">
      <c r="K352">
        <v>92.902208201892748</v>
      </c>
      <c r="L352">
        <v>13826</v>
      </c>
    </row>
    <row r="353" spans="11:12" x14ac:dyDescent="0.25">
      <c r="K353">
        <v>93.217665615141954</v>
      </c>
      <c r="L353">
        <v>13844</v>
      </c>
    </row>
    <row r="354" spans="11:12" x14ac:dyDescent="0.25">
      <c r="K354">
        <v>93.533123028391159</v>
      </c>
      <c r="L354">
        <v>13883</v>
      </c>
    </row>
    <row r="355" spans="11:12" x14ac:dyDescent="0.25">
      <c r="K355">
        <v>93.848580441640379</v>
      </c>
      <c r="L355">
        <v>13887</v>
      </c>
    </row>
    <row r="356" spans="11:12" x14ac:dyDescent="0.25">
      <c r="K356">
        <v>94.164037854889585</v>
      </c>
      <c r="L356">
        <v>13928</v>
      </c>
    </row>
    <row r="357" spans="11:12" x14ac:dyDescent="0.25">
      <c r="K357">
        <v>94.479495268138805</v>
      </c>
      <c r="L357">
        <v>13963</v>
      </c>
    </row>
    <row r="358" spans="11:12" x14ac:dyDescent="0.25">
      <c r="K358">
        <v>94.794952681388011</v>
      </c>
      <c r="L358">
        <v>14024</v>
      </c>
    </row>
    <row r="359" spans="11:12" x14ac:dyDescent="0.25">
      <c r="K359">
        <v>95.110410094637217</v>
      </c>
      <c r="L359">
        <v>14053</v>
      </c>
    </row>
    <row r="360" spans="11:12" x14ac:dyDescent="0.25">
      <c r="K360">
        <v>95.425867507886437</v>
      </c>
      <c r="L360">
        <v>14057</v>
      </c>
    </row>
    <row r="361" spans="11:12" x14ac:dyDescent="0.25">
      <c r="K361">
        <v>95.741324921135643</v>
      </c>
      <c r="L361">
        <v>14058</v>
      </c>
    </row>
    <row r="362" spans="11:12" x14ac:dyDescent="0.25">
      <c r="K362">
        <v>96.056782334384863</v>
      </c>
      <c r="L362">
        <v>14093</v>
      </c>
    </row>
    <row r="363" spans="11:12" x14ac:dyDescent="0.25">
      <c r="K363">
        <v>96.372239747634069</v>
      </c>
      <c r="L363">
        <v>14120</v>
      </c>
    </row>
    <row r="364" spans="11:12" x14ac:dyDescent="0.25">
      <c r="K364">
        <v>96.687697160883275</v>
      </c>
      <c r="L364">
        <v>14131</v>
      </c>
    </row>
    <row r="365" spans="11:12" x14ac:dyDescent="0.25">
      <c r="K365">
        <v>97.003154574132495</v>
      </c>
      <c r="L365">
        <v>14154</v>
      </c>
    </row>
    <row r="366" spans="11:12" x14ac:dyDescent="0.25">
      <c r="K366">
        <v>97.318611987381701</v>
      </c>
      <c r="L366">
        <v>14164</v>
      </c>
    </row>
    <row r="367" spans="11:12" x14ac:dyDescent="0.25">
      <c r="K367">
        <v>97.634069400630906</v>
      </c>
      <c r="L367">
        <v>14208</v>
      </c>
    </row>
    <row r="368" spans="11:12" x14ac:dyDescent="0.25">
      <c r="K368">
        <v>97.949526813880126</v>
      </c>
      <c r="L368">
        <v>14220</v>
      </c>
    </row>
    <row r="369" spans="11:12" x14ac:dyDescent="0.25">
      <c r="K369">
        <v>98.264984227129332</v>
      </c>
      <c r="L369">
        <v>14222</v>
      </c>
    </row>
    <row r="370" spans="11:12" x14ac:dyDescent="0.25">
      <c r="K370">
        <v>98.580441640378552</v>
      </c>
      <c r="L370">
        <v>14271</v>
      </c>
    </row>
    <row r="371" spans="11:12" x14ac:dyDescent="0.25">
      <c r="K371">
        <v>98.895899053627758</v>
      </c>
      <c r="L371">
        <v>14282</v>
      </c>
    </row>
    <row r="372" spans="11:12" x14ac:dyDescent="0.25">
      <c r="K372">
        <v>99.211356466876964</v>
      </c>
      <c r="L372">
        <v>14296</v>
      </c>
    </row>
    <row r="373" spans="11:12" x14ac:dyDescent="0.25">
      <c r="K373">
        <v>99.526813880126184</v>
      </c>
      <c r="L373">
        <v>14362</v>
      </c>
    </row>
    <row r="374" spans="11:12" ht="15.75" thickBot="1" x14ac:dyDescent="0.3">
      <c r="K374" s="22">
        <v>99.84227129337539</v>
      </c>
      <c r="L374" s="22">
        <v>14660</v>
      </c>
    </row>
  </sheetData>
  <sortState xmlns:xlrd2="http://schemas.microsoft.com/office/spreadsheetml/2017/richdata2" ref="L58:L374">
    <sortCondition ref="L58"/>
  </sortState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21"/>
  <sheetViews>
    <sheetView topLeftCell="A2" workbookViewId="0">
      <selection activeCell="H11" sqref="H11:H129"/>
    </sheetView>
  </sheetViews>
  <sheetFormatPr defaultRowHeight="15" x14ac:dyDescent="0.25"/>
  <cols>
    <col min="1" max="1" width="18.7109375" customWidth="1"/>
    <col min="2" max="5" width="12.7109375" style="16" customWidth="1"/>
  </cols>
  <sheetData>
    <row r="1" spans="1:8" ht="45" x14ac:dyDescent="0.25">
      <c r="A1" t="s">
        <v>0</v>
      </c>
      <c r="B1" s="15" t="s">
        <v>11</v>
      </c>
      <c r="C1" s="15" t="s">
        <v>12</v>
      </c>
      <c r="D1" s="15" t="s">
        <v>13</v>
      </c>
      <c r="E1" s="15" t="s">
        <v>14</v>
      </c>
      <c r="F1" s="2"/>
      <c r="G1" s="2" t="s">
        <v>6</v>
      </c>
    </row>
    <row r="2" spans="1:8" x14ac:dyDescent="0.25">
      <c r="A2" s="1">
        <v>43301</v>
      </c>
      <c r="E2" s="16">
        <v>0.09</v>
      </c>
      <c r="G2" t="s">
        <v>7</v>
      </c>
      <c r="H2" t="s">
        <v>8</v>
      </c>
    </row>
    <row r="3" spans="1:8" x14ac:dyDescent="0.25">
      <c r="A3" s="1">
        <v>43302</v>
      </c>
      <c r="E3" s="16">
        <v>0.11</v>
      </c>
      <c r="G3" t="s">
        <v>9</v>
      </c>
      <c r="H3" t="s">
        <v>10</v>
      </c>
    </row>
    <row r="4" spans="1:8" x14ac:dyDescent="0.25">
      <c r="A4" s="1">
        <v>43303</v>
      </c>
      <c r="E4" s="16">
        <v>0.11</v>
      </c>
      <c r="G4">
        <v>2018</v>
      </c>
      <c r="H4">
        <v>1.33849</v>
      </c>
    </row>
    <row r="5" spans="1:8" x14ac:dyDescent="0.25">
      <c r="A5" s="1">
        <v>43304</v>
      </c>
      <c r="E5" s="16">
        <v>0.13</v>
      </c>
      <c r="G5">
        <v>2019</v>
      </c>
      <c r="H5">
        <v>1.52658</v>
      </c>
    </row>
    <row r="6" spans="1:8" x14ac:dyDescent="0.25">
      <c r="A6" s="1">
        <v>43305</v>
      </c>
      <c r="C6" s="16">
        <v>0.12</v>
      </c>
      <c r="E6" s="16">
        <v>0.13</v>
      </c>
      <c r="G6">
        <v>2020</v>
      </c>
      <c r="H6">
        <v>1.4608699999999999</v>
      </c>
    </row>
    <row r="7" spans="1:8" x14ac:dyDescent="0.25">
      <c r="A7" s="1">
        <v>43306</v>
      </c>
      <c r="B7" s="16">
        <v>0.17</v>
      </c>
      <c r="C7" s="16">
        <v>0.12</v>
      </c>
      <c r="E7" s="16">
        <v>0.16</v>
      </c>
      <c r="G7" t="s">
        <v>5</v>
      </c>
      <c r="H7" t="s">
        <v>10</v>
      </c>
    </row>
    <row r="8" spans="1:8" x14ac:dyDescent="0.25">
      <c r="A8" s="1">
        <v>43307</v>
      </c>
      <c r="B8" s="16">
        <v>0.17</v>
      </c>
      <c r="C8" s="16">
        <v>0.21</v>
      </c>
      <c r="D8" s="16">
        <v>0.06</v>
      </c>
      <c r="E8" s="16">
        <v>0.16</v>
      </c>
      <c r="G8">
        <v>-84</v>
      </c>
      <c r="H8">
        <v>-2.46E-2</v>
      </c>
    </row>
    <row r="9" spans="1:8" x14ac:dyDescent="0.25">
      <c r="A9" s="1">
        <v>43308</v>
      </c>
      <c r="B9" s="16">
        <v>0.28000000000000003</v>
      </c>
      <c r="C9" s="16">
        <v>0.21</v>
      </c>
      <c r="D9" s="16">
        <v>0.06</v>
      </c>
      <c r="E9" s="16">
        <v>0.2</v>
      </c>
      <c r="G9">
        <v>-83</v>
      </c>
      <c r="H9">
        <v>0.10539999999999999</v>
      </c>
    </row>
    <row r="10" spans="1:8" x14ac:dyDescent="0.25">
      <c r="A10" s="1">
        <v>43309</v>
      </c>
      <c r="B10" s="16">
        <v>0.28000000000000003</v>
      </c>
      <c r="C10" s="16">
        <v>0.34</v>
      </c>
      <c r="D10" s="16">
        <v>0.19</v>
      </c>
      <c r="E10" s="16">
        <v>0.2</v>
      </c>
      <c r="G10">
        <v>-82</v>
      </c>
      <c r="H10">
        <v>0.10324999999999999</v>
      </c>
    </row>
    <row r="11" spans="1:8" x14ac:dyDescent="0.25">
      <c r="A11" s="1">
        <v>43310</v>
      </c>
      <c r="B11" s="16">
        <v>0.41</v>
      </c>
      <c r="C11" s="16">
        <v>0.34</v>
      </c>
      <c r="D11" s="16">
        <v>0.19</v>
      </c>
      <c r="E11" s="16">
        <v>0.25</v>
      </c>
      <c r="G11">
        <v>-81</v>
      </c>
      <c r="H11">
        <v>0.16325000000000001</v>
      </c>
    </row>
    <row r="12" spans="1:8" x14ac:dyDescent="0.25">
      <c r="A12" s="1">
        <v>43311</v>
      </c>
      <c r="B12" s="16">
        <v>0.41</v>
      </c>
      <c r="C12" s="16">
        <v>0.5</v>
      </c>
      <c r="D12" s="16">
        <v>0.31</v>
      </c>
      <c r="E12" s="16">
        <v>0.25</v>
      </c>
      <c r="G12">
        <v>-80</v>
      </c>
      <c r="H12">
        <v>0.20824999999999999</v>
      </c>
    </row>
    <row r="13" spans="1:8" x14ac:dyDescent="0.25">
      <c r="A13" s="1">
        <v>43312</v>
      </c>
      <c r="B13" s="16">
        <v>0.49</v>
      </c>
      <c r="C13" s="16">
        <v>0.5</v>
      </c>
      <c r="D13" s="16">
        <v>0.31</v>
      </c>
      <c r="E13" s="16">
        <v>0.28000000000000003</v>
      </c>
      <c r="G13">
        <v>-79</v>
      </c>
      <c r="H13">
        <v>0.27324999999999999</v>
      </c>
    </row>
    <row r="14" spans="1:8" x14ac:dyDescent="0.25">
      <c r="A14" s="1">
        <v>43313</v>
      </c>
      <c r="B14" s="16">
        <v>0.61</v>
      </c>
      <c r="C14" s="16">
        <v>0.65</v>
      </c>
      <c r="D14" s="16">
        <v>0.44</v>
      </c>
      <c r="E14" s="16">
        <v>0.28000000000000003</v>
      </c>
      <c r="G14">
        <v>-78</v>
      </c>
      <c r="H14">
        <v>0.33825</v>
      </c>
    </row>
    <row r="15" spans="1:8" x14ac:dyDescent="0.25">
      <c r="A15" s="1">
        <v>43314</v>
      </c>
      <c r="B15" s="16">
        <v>0.61</v>
      </c>
      <c r="C15" s="16">
        <v>0.65</v>
      </c>
      <c r="D15" s="16">
        <v>0.44</v>
      </c>
      <c r="E15" s="16">
        <v>0.34</v>
      </c>
      <c r="G15">
        <v>-77</v>
      </c>
      <c r="H15">
        <v>0.32111000000000001</v>
      </c>
    </row>
    <row r="16" spans="1:8" x14ac:dyDescent="0.25">
      <c r="A16" s="1">
        <v>43315</v>
      </c>
      <c r="B16" s="16">
        <v>0.71</v>
      </c>
      <c r="C16" s="16">
        <v>0.76</v>
      </c>
      <c r="D16" s="16">
        <v>0.77</v>
      </c>
      <c r="E16" s="16">
        <v>0.34</v>
      </c>
      <c r="G16">
        <v>-76</v>
      </c>
      <c r="H16">
        <v>0.41825000000000001</v>
      </c>
    </row>
    <row r="17" spans="1:8" x14ac:dyDescent="0.25">
      <c r="A17" s="1">
        <v>43316</v>
      </c>
      <c r="B17" s="16">
        <v>0.8</v>
      </c>
      <c r="C17" s="16">
        <v>0.76</v>
      </c>
      <c r="D17" s="16">
        <v>0.44</v>
      </c>
      <c r="E17" s="16">
        <v>0.39</v>
      </c>
      <c r="G17">
        <v>-75</v>
      </c>
      <c r="H17">
        <v>0.41825000000000001</v>
      </c>
    </row>
    <row r="18" spans="1:8" x14ac:dyDescent="0.25">
      <c r="A18" s="1">
        <v>43317</v>
      </c>
      <c r="B18" s="16">
        <v>0.8</v>
      </c>
      <c r="C18" s="16">
        <v>0.88</v>
      </c>
      <c r="D18" s="16">
        <v>0.44</v>
      </c>
      <c r="E18" s="16">
        <v>0.39</v>
      </c>
      <c r="G18">
        <v>-74</v>
      </c>
      <c r="H18">
        <v>0.63824999999999998</v>
      </c>
    </row>
    <row r="19" spans="1:8" x14ac:dyDescent="0.25">
      <c r="A19" s="1">
        <v>43318</v>
      </c>
      <c r="B19" s="16">
        <v>0.88</v>
      </c>
      <c r="C19" s="16">
        <v>0.88</v>
      </c>
      <c r="D19" s="16">
        <v>0.73</v>
      </c>
      <c r="E19" s="16">
        <v>0.42</v>
      </c>
      <c r="G19">
        <v>-73</v>
      </c>
      <c r="H19">
        <v>0.61</v>
      </c>
    </row>
    <row r="20" spans="1:8" x14ac:dyDescent="0.25">
      <c r="A20" s="1">
        <v>43319</v>
      </c>
      <c r="B20" s="16">
        <v>0.88</v>
      </c>
      <c r="C20" s="16">
        <v>1</v>
      </c>
      <c r="D20" s="16">
        <v>0.84</v>
      </c>
      <c r="E20" s="16">
        <v>0.42</v>
      </c>
      <c r="G20">
        <v>-72</v>
      </c>
      <c r="H20">
        <v>0.66332999999999998</v>
      </c>
    </row>
    <row r="21" spans="1:8" x14ac:dyDescent="0.25">
      <c r="A21" s="1">
        <v>43320</v>
      </c>
      <c r="B21" s="16">
        <v>1</v>
      </c>
      <c r="C21" s="16">
        <v>1</v>
      </c>
      <c r="D21" s="16">
        <v>0.84</v>
      </c>
      <c r="E21" s="16">
        <v>0.5</v>
      </c>
      <c r="G21">
        <v>-71</v>
      </c>
      <c r="H21">
        <v>0.69333</v>
      </c>
    </row>
    <row r="22" spans="1:8" x14ac:dyDescent="0.25">
      <c r="A22" s="1">
        <v>43321</v>
      </c>
      <c r="B22" s="16">
        <v>1</v>
      </c>
      <c r="C22" s="16">
        <v>1.1100000000000001</v>
      </c>
      <c r="D22" s="16">
        <v>0.93</v>
      </c>
      <c r="E22" s="16">
        <v>0.5</v>
      </c>
      <c r="G22">
        <v>-70</v>
      </c>
      <c r="H22">
        <v>0.74333000000000005</v>
      </c>
    </row>
    <row r="23" spans="1:8" x14ac:dyDescent="0.25">
      <c r="A23" s="1">
        <v>43322</v>
      </c>
      <c r="B23" s="16">
        <v>1.0900000000000001</v>
      </c>
      <c r="C23" s="16">
        <v>1.1100000000000001</v>
      </c>
      <c r="D23" s="16">
        <v>0.93</v>
      </c>
      <c r="E23" s="16">
        <v>0.57999999999999996</v>
      </c>
      <c r="G23">
        <v>-69</v>
      </c>
      <c r="H23">
        <v>0.90325</v>
      </c>
    </row>
    <row r="24" spans="1:8" x14ac:dyDescent="0.25">
      <c r="A24" s="1">
        <v>43323</v>
      </c>
      <c r="B24" s="16">
        <v>1.0900000000000001</v>
      </c>
      <c r="C24" s="16">
        <v>1.1299999999999999</v>
      </c>
      <c r="D24" s="16">
        <v>1.03</v>
      </c>
      <c r="E24" s="16">
        <v>0.57999999999999996</v>
      </c>
      <c r="G24">
        <v>-68</v>
      </c>
      <c r="H24">
        <v>0.96325000000000005</v>
      </c>
    </row>
    <row r="25" spans="1:8" x14ac:dyDescent="0.25">
      <c r="A25" s="1">
        <v>43324</v>
      </c>
      <c r="B25" s="16">
        <v>1.1299999999999999</v>
      </c>
      <c r="C25" s="16">
        <v>1.1200000000000001</v>
      </c>
      <c r="D25" s="16">
        <v>1.03</v>
      </c>
      <c r="E25" s="16">
        <v>0.66</v>
      </c>
      <c r="G25">
        <v>-67</v>
      </c>
      <c r="H25">
        <v>0.99324999999999997</v>
      </c>
    </row>
    <row r="26" spans="1:8" x14ac:dyDescent="0.25">
      <c r="A26" s="1">
        <v>43325</v>
      </c>
      <c r="B26" s="16">
        <v>1.2</v>
      </c>
      <c r="C26" s="16">
        <v>1.18</v>
      </c>
      <c r="D26" s="16">
        <v>1.0900000000000001</v>
      </c>
      <c r="E26" s="16">
        <v>0.66</v>
      </c>
      <c r="G26">
        <v>-66</v>
      </c>
      <c r="H26">
        <v>1.05325</v>
      </c>
    </row>
    <row r="27" spans="1:8" x14ac:dyDescent="0.25">
      <c r="A27" s="1">
        <v>43326</v>
      </c>
      <c r="B27" s="16">
        <v>1.23</v>
      </c>
      <c r="C27" s="16">
        <v>1.26</v>
      </c>
      <c r="D27" s="16">
        <v>1.1000000000000001</v>
      </c>
      <c r="E27" s="16">
        <v>0.77</v>
      </c>
      <c r="G27">
        <v>-65</v>
      </c>
      <c r="H27">
        <v>1.06325</v>
      </c>
    </row>
    <row r="28" spans="1:8" x14ac:dyDescent="0.25">
      <c r="A28" s="1">
        <v>43327</v>
      </c>
      <c r="B28" s="16">
        <v>1.26</v>
      </c>
      <c r="C28" s="16">
        <v>1.22</v>
      </c>
      <c r="D28" s="16">
        <v>1.1200000000000001</v>
      </c>
      <c r="E28" s="16">
        <v>0.77</v>
      </c>
      <c r="G28">
        <v>-64</v>
      </c>
      <c r="H28">
        <v>0.98</v>
      </c>
    </row>
    <row r="29" spans="1:8" x14ac:dyDescent="0.25">
      <c r="A29" s="1">
        <v>43328</v>
      </c>
      <c r="B29" s="16">
        <v>1.29</v>
      </c>
      <c r="C29" s="16">
        <v>1.25</v>
      </c>
      <c r="D29" s="16">
        <v>1.1499999999999999</v>
      </c>
      <c r="E29" s="16">
        <v>0.79</v>
      </c>
      <c r="G29">
        <v>-63</v>
      </c>
      <c r="H29">
        <v>1.0033300000000001</v>
      </c>
    </row>
    <row r="30" spans="1:8" x14ac:dyDescent="0.25">
      <c r="A30" s="1">
        <v>43329</v>
      </c>
      <c r="B30" s="16">
        <v>1.32</v>
      </c>
      <c r="C30" s="16">
        <v>1.26</v>
      </c>
      <c r="D30" s="16">
        <v>1.23</v>
      </c>
      <c r="E30" s="16">
        <v>0.79</v>
      </c>
      <c r="G30">
        <v>-62</v>
      </c>
      <c r="H30">
        <v>1.06</v>
      </c>
    </row>
    <row r="31" spans="1:8" x14ac:dyDescent="0.25">
      <c r="A31" s="1">
        <v>43330</v>
      </c>
      <c r="B31" s="16">
        <v>1.38</v>
      </c>
      <c r="C31" s="16">
        <v>1.27</v>
      </c>
      <c r="D31" s="16">
        <v>1.23</v>
      </c>
      <c r="E31" s="16">
        <v>0.76</v>
      </c>
      <c r="G31">
        <v>-61</v>
      </c>
      <c r="H31">
        <v>1.09667</v>
      </c>
    </row>
    <row r="32" spans="1:8" x14ac:dyDescent="0.25">
      <c r="A32" s="1">
        <v>43331</v>
      </c>
      <c r="B32" s="16">
        <v>1.35</v>
      </c>
      <c r="C32" s="16">
        <v>1.28</v>
      </c>
      <c r="D32" s="16">
        <v>1.26</v>
      </c>
      <c r="E32" s="16">
        <v>0.76</v>
      </c>
      <c r="G32">
        <v>-60</v>
      </c>
      <c r="H32">
        <v>1.1033299999999999</v>
      </c>
    </row>
    <row r="33" spans="1:8" x14ac:dyDescent="0.25">
      <c r="A33" s="1">
        <v>43332</v>
      </c>
      <c r="B33" s="16">
        <v>1.42</v>
      </c>
      <c r="C33" s="16">
        <v>1.33</v>
      </c>
      <c r="D33" s="16">
        <v>1.3</v>
      </c>
      <c r="E33" s="16">
        <v>0.88</v>
      </c>
      <c r="G33">
        <v>-59</v>
      </c>
      <c r="H33">
        <v>1.1166700000000001</v>
      </c>
    </row>
    <row r="34" spans="1:8" x14ac:dyDescent="0.25">
      <c r="A34" s="1">
        <v>43333</v>
      </c>
      <c r="B34" s="16">
        <v>1.49</v>
      </c>
      <c r="C34" s="16">
        <v>1.35</v>
      </c>
      <c r="D34" s="16">
        <v>1.31</v>
      </c>
      <c r="E34" s="16">
        <v>0.88</v>
      </c>
      <c r="G34">
        <v>-58</v>
      </c>
      <c r="H34">
        <v>1.25325</v>
      </c>
    </row>
    <row r="35" spans="1:8" x14ac:dyDescent="0.25">
      <c r="A35" s="1">
        <v>43334</v>
      </c>
      <c r="B35" s="16">
        <v>1.49</v>
      </c>
      <c r="C35" s="16">
        <v>1.42</v>
      </c>
      <c r="D35" s="16">
        <v>1.35</v>
      </c>
      <c r="E35" s="16">
        <v>0.98</v>
      </c>
      <c r="G35">
        <v>-57</v>
      </c>
      <c r="H35">
        <v>1.2782500000000001</v>
      </c>
    </row>
    <row r="36" spans="1:8" x14ac:dyDescent="0.25">
      <c r="A36" s="1">
        <v>43335</v>
      </c>
      <c r="B36" s="16">
        <v>1.46</v>
      </c>
      <c r="C36" s="16">
        <v>1.41</v>
      </c>
      <c r="D36" s="16">
        <v>1.39</v>
      </c>
      <c r="E36" s="16">
        <v>0.98</v>
      </c>
      <c r="G36">
        <v>-56</v>
      </c>
      <c r="H36">
        <v>1.19333</v>
      </c>
    </row>
    <row r="37" spans="1:8" x14ac:dyDescent="0.25">
      <c r="A37" s="1">
        <v>43336</v>
      </c>
      <c r="B37" s="16">
        <v>1.48</v>
      </c>
      <c r="C37" s="16">
        <v>1.41</v>
      </c>
      <c r="D37" s="16">
        <v>1.42</v>
      </c>
      <c r="E37" s="16">
        <v>1.08</v>
      </c>
      <c r="G37">
        <v>-55</v>
      </c>
      <c r="H37">
        <v>1.3532500000000001</v>
      </c>
    </row>
    <row r="38" spans="1:8" x14ac:dyDescent="0.25">
      <c r="A38" s="1">
        <v>43337</v>
      </c>
      <c r="B38" s="16">
        <v>1.45</v>
      </c>
      <c r="C38" s="16">
        <v>1.41</v>
      </c>
      <c r="D38" s="16">
        <v>1.48</v>
      </c>
      <c r="E38" s="16">
        <v>1.08</v>
      </c>
      <c r="G38">
        <v>-54</v>
      </c>
      <c r="H38">
        <v>1.2733300000000001</v>
      </c>
    </row>
    <row r="39" spans="1:8" x14ac:dyDescent="0.25">
      <c r="A39" s="1">
        <v>43338</v>
      </c>
      <c r="B39" s="16">
        <v>1.51</v>
      </c>
      <c r="C39" s="16">
        <v>1.37</v>
      </c>
      <c r="D39" s="16">
        <v>1.49</v>
      </c>
      <c r="E39" s="16">
        <v>1.1399999999999999</v>
      </c>
      <c r="G39">
        <v>-53</v>
      </c>
      <c r="H39">
        <v>1.29</v>
      </c>
    </row>
    <row r="40" spans="1:8" x14ac:dyDescent="0.25">
      <c r="A40" s="1">
        <v>43339</v>
      </c>
      <c r="B40" s="16">
        <v>1.54</v>
      </c>
      <c r="C40" s="16">
        <v>1.38</v>
      </c>
      <c r="D40" s="16">
        <v>1.47</v>
      </c>
      <c r="E40" s="16">
        <v>1.1399999999999999</v>
      </c>
      <c r="G40">
        <v>-52</v>
      </c>
      <c r="H40">
        <v>1.3433299999999999</v>
      </c>
    </row>
    <row r="41" spans="1:8" x14ac:dyDescent="0.25">
      <c r="A41" s="1">
        <v>43340</v>
      </c>
      <c r="B41" s="16">
        <v>1.53</v>
      </c>
      <c r="C41" s="16">
        <v>1.39</v>
      </c>
      <c r="D41" s="16">
        <v>1.54</v>
      </c>
      <c r="E41" s="16">
        <v>1.17</v>
      </c>
      <c r="G41">
        <v>-51</v>
      </c>
      <c r="H41">
        <v>1.33</v>
      </c>
    </row>
    <row r="42" spans="1:8" x14ac:dyDescent="0.25">
      <c r="A42" s="1">
        <v>43341</v>
      </c>
      <c r="B42" s="16">
        <v>1.58</v>
      </c>
      <c r="C42" s="16">
        <v>1.43</v>
      </c>
      <c r="D42" s="16">
        <v>1.5</v>
      </c>
      <c r="E42" s="16">
        <v>1.1200000000000001</v>
      </c>
      <c r="G42">
        <v>-50</v>
      </c>
      <c r="H42">
        <v>1.3833299999999999</v>
      </c>
    </row>
    <row r="43" spans="1:8" x14ac:dyDescent="0.25">
      <c r="A43" s="1">
        <v>43342</v>
      </c>
      <c r="B43" s="16">
        <v>1.51</v>
      </c>
      <c r="C43" s="16">
        <v>1.43</v>
      </c>
      <c r="D43" s="16">
        <v>1.6</v>
      </c>
      <c r="E43" s="16">
        <v>1.21</v>
      </c>
      <c r="G43">
        <v>-49</v>
      </c>
      <c r="H43">
        <v>1.36</v>
      </c>
    </row>
    <row r="44" spans="1:8" x14ac:dyDescent="0.25">
      <c r="A44" s="1">
        <v>43343</v>
      </c>
      <c r="B44" s="16">
        <v>1.57</v>
      </c>
      <c r="C44" s="16">
        <v>1.44</v>
      </c>
      <c r="D44" s="16">
        <v>1.57</v>
      </c>
      <c r="E44" s="16">
        <v>1.23</v>
      </c>
      <c r="G44">
        <v>-48</v>
      </c>
      <c r="H44">
        <v>1.38</v>
      </c>
    </row>
    <row r="45" spans="1:8" x14ac:dyDescent="0.25">
      <c r="A45" s="1">
        <v>43344</v>
      </c>
      <c r="B45" s="16">
        <v>1.57</v>
      </c>
      <c r="C45" s="16">
        <v>1.47</v>
      </c>
      <c r="D45" s="16">
        <v>1.59</v>
      </c>
      <c r="E45" s="16">
        <v>1.2</v>
      </c>
      <c r="G45">
        <v>-47</v>
      </c>
      <c r="H45">
        <v>1.3833299999999999</v>
      </c>
    </row>
    <row r="46" spans="1:8" x14ac:dyDescent="0.25">
      <c r="A46" s="1">
        <v>43345</v>
      </c>
      <c r="B46" s="16">
        <v>1.64</v>
      </c>
      <c r="C46" s="16">
        <v>1.47</v>
      </c>
      <c r="D46" s="16">
        <v>1.64</v>
      </c>
      <c r="E46" s="16">
        <v>1.26</v>
      </c>
      <c r="G46">
        <v>-46</v>
      </c>
      <c r="H46">
        <v>1.4266700000000001</v>
      </c>
    </row>
    <row r="47" spans="1:8" x14ac:dyDescent="0.25">
      <c r="A47" s="1">
        <v>43346</v>
      </c>
      <c r="B47" s="16">
        <v>1.63</v>
      </c>
      <c r="C47" s="16">
        <v>1.44</v>
      </c>
      <c r="D47" s="16">
        <v>1.64</v>
      </c>
      <c r="E47" s="16">
        <v>1.28</v>
      </c>
      <c r="G47">
        <v>-45</v>
      </c>
      <c r="H47">
        <v>1.3433299999999999</v>
      </c>
    </row>
    <row r="48" spans="1:8" x14ac:dyDescent="0.25">
      <c r="A48" s="1">
        <v>43347</v>
      </c>
      <c r="B48" s="16">
        <v>1.66</v>
      </c>
      <c r="C48" s="16">
        <v>1.49</v>
      </c>
      <c r="D48" s="16">
        <v>1.37</v>
      </c>
      <c r="E48" s="16">
        <v>1.27</v>
      </c>
      <c r="G48">
        <v>-44</v>
      </c>
      <c r="H48">
        <v>1.42</v>
      </c>
    </row>
    <row r="49" spans="1:8" x14ac:dyDescent="0.25">
      <c r="A49" s="1">
        <v>43348</v>
      </c>
      <c r="B49" s="16">
        <v>1.64</v>
      </c>
      <c r="C49" s="16">
        <v>1.51</v>
      </c>
      <c r="D49" s="16">
        <v>1.62</v>
      </c>
      <c r="E49" s="16">
        <v>1.25</v>
      </c>
      <c r="G49">
        <v>-43</v>
      </c>
      <c r="H49">
        <v>1.4566699999999999</v>
      </c>
    </row>
    <row r="50" spans="1:8" x14ac:dyDescent="0.25">
      <c r="A50" s="1">
        <v>43349</v>
      </c>
      <c r="B50" s="16">
        <v>1.63</v>
      </c>
      <c r="C50" s="16">
        <v>1.53</v>
      </c>
      <c r="D50" s="16">
        <v>1.64</v>
      </c>
      <c r="E50" s="16">
        <v>1.27</v>
      </c>
      <c r="G50">
        <v>-42</v>
      </c>
      <c r="H50">
        <v>1.46333</v>
      </c>
    </row>
    <row r="51" spans="1:8" x14ac:dyDescent="0.25">
      <c r="A51" s="1">
        <v>43350</v>
      </c>
      <c r="B51" s="16">
        <v>1.68</v>
      </c>
      <c r="C51" s="16">
        <v>1.56</v>
      </c>
      <c r="D51" s="16">
        <v>1.64</v>
      </c>
      <c r="E51" s="16">
        <v>1.32</v>
      </c>
      <c r="G51">
        <v>-41</v>
      </c>
      <c r="H51">
        <v>1.47333</v>
      </c>
    </row>
    <row r="52" spans="1:8" x14ac:dyDescent="0.25">
      <c r="A52" s="1">
        <v>43351</v>
      </c>
      <c r="B52" s="16">
        <v>1.63</v>
      </c>
      <c r="C52" s="16">
        <v>1.62</v>
      </c>
      <c r="D52" s="16">
        <v>1.71</v>
      </c>
      <c r="E52" s="16">
        <v>1.29</v>
      </c>
      <c r="G52">
        <v>-40</v>
      </c>
      <c r="H52">
        <v>1.47</v>
      </c>
    </row>
    <row r="53" spans="1:8" x14ac:dyDescent="0.25">
      <c r="A53" s="1">
        <v>43352</v>
      </c>
      <c r="B53" s="16">
        <v>1.67</v>
      </c>
      <c r="C53" s="16">
        <v>1.61</v>
      </c>
      <c r="D53" s="16">
        <v>1.67</v>
      </c>
      <c r="E53" s="16">
        <v>1.4</v>
      </c>
      <c r="G53">
        <v>-39</v>
      </c>
      <c r="H53">
        <v>1.4966699999999999</v>
      </c>
    </row>
    <row r="54" spans="1:8" x14ac:dyDescent="0.25">
      <c r="A54" s="1">
        <v>43353</v>
      </c>
      <c r="B54" s="16">
        <v>1.65</v>
      </c>
      <c r="C54" s="16">
        <v>1.65</v>
      </c>
      <c r="D54" s="16">
        <v>1.71</v>
      </c>
      <c r="E54" s="16">
        <v>1.39</v>
      </c>
      <c r="G54">
        <v>-38</v>
      </c>
      <c r="H54">
        <v>1.5233300000000001</v>
      </c>
    </row>
    <row r="55" spans="1:8" x14ac:dyDescent="0.25">
      <c r="A55" s="1">
        <v>43354</v>
      </c>
      <c r="B55" s="16">
        <v>1.65</v>
      </c>
      <c r="C55" s="16">
        <v>1.67</v>
      </c>
      <c r="D55" s="16">
        <v>1.72</v>
      </c>
      <c r="E55" s="16">
        <v>1.39</v>
      </c>
      <c r="G55">
        <v>-37</v>
      </c>
      <c r="H55">
        <v>1.50667</v>
      </c>
    </row>
    <row r="56" spans="1:8" x14ac:dyDescent="0.25">
      <c r="A56" s="1">
        <v>43355</v>
      </c>
      <c r="B56" s="16">
        <v>1.64</v>
      </c>
      <c r="C56" s="16">
        <v>1.66</v>
      </c>
      <c r="D56" s="16">
        <v>1.67</v>
      </c>
      <c r="E56" s="16">
        <v>1.42</v>
      </c>
      <c r="G56">
        <v>-36</v>
      </c>
      <c r="H56">
        <v>1.56667</v>
      </c>
    </row>
    <row r="57" spans="1:8" x14ac:dyDescent="0.25">
      <c r="A57" s="1">
        <v>43356</v>
      </c>
      <c r="B57" s="16">
        <v>1.71</v>
      </c>
      <c r="C57" s="16">
        <v>1.68</v>
      </c>
      <c r="D57" s="16">
        <v>1.68</v>
      </c>
      <c r="E57" s="16">
        <v>1.43</v>
      </c>
      <c r="G57">
        <v>-35</v>
      </c>
      <c r="H57">
        <v>1.58667</v>
      </c>
    </row>
    <row r="58" spans="1:8" x14ac:dyDescent="0.25">
      <c r="A58" s="1">
        <v>43357</v>
      </c>
      <c r="B58" s="16">
        <v>1.7</v>
      </c>
      <c r="C58" s="16">
        <v>1.7</v>
      </c>
      <c r="D58" s="16">
        <v>1.76</v>
      </c>
      <c r="E58" s="16">
        <v>1.46</v>
      </c>
      <c r="G58">
        <v>-34</v>
      </c>
      <c r="H58">
        <v>1.6</v>
      </c>
    </row>
    <row r="59" spans="1:8" x14ac:dyDescent="0.25">
      <c r="A59" s="1">
        <v>43358</v>
      </c>
      <c r="B59" s="16">
        <v>1.75</v>
      </c>
      <c r="C59" s="16">
        <v>1.7</v>
      </c>
      <c r="D59" s="16">
        <v>1.76</v>
      </c>
      <c r="E59" s="16">
        <v>1.41</v>
      </c>
      <c r="G59">
        <v>-33</v>
      </c>
      <c r="H59">
        <v>1.62</v>
      </c>
    </row>
    <row r="60" spans="1:8" x14ac:dyDescent="0.25">
      <c r="A60" s="1">
        <v>43359</v>
      </c>
      <c r="B60" s="16">
        <v>1.74</v>
      </c>
      <c r="C60" s="16">
        <v>1.71</v>
      </c>
      <c r="D60" s="16">
        <v>1.77</v>
      </c>
      <c r="E60" s="16">
        <v>1.48</v>
      </c>
      <c r="G60">
        <v>-32</v>
      </c>
      <c r="H60">
        <v>1.64</v>
      </c>
    </row>
    <row r="61" spans="1:8" x14ac:dyDescent="0.25">
      <c r="A61" s="1">
        <v>43360</v>
      </c>
      <c r="B61" s="16">
        <v>1.76</v>
      </c>
      <c r="C61" s="16">
        <v>1.75</v>
      </c>
      <c r="D61" s="16">
        <v>1.83</v>
      </c>
      <c r="E61" s="16">
        <v>1.5</v>
      </c>
      <c r="G61">
        <v>-31</v>
      </c>
      <c r="H61">
        <v>1.66333</v>
      </c>
    </row>
    <row r="62" spans="1:8" x14ac:dyDescent="0.25">
      <c r="A62" s="1">
        <v>43361</v>
      </c>
      <c r="B62" s="16">
        <v>1.76</v>
      </c>
      <c r="C62" s="16">
        <v>1.78</v>
      </c>
      <c r="D62" s="16">
        <v>1.85</v>
      </c>
      <c r="E62" s="16">
        <v>1.58</v>
      </c>
      <c r="G62">
        <v>-30</v>
      </c>
      <c r="H62">
        <v>1.6666700000000001</v>
      </c>
    </row>
    <row r="63" spans="1:8" x14ac:dyDescent="0.25">
      <c r="A63" s="1">
        <v>43362</v>
      </c>
      <c r="B63" s="16">
        <v>1.8</v>
      </c>
      <c r="C63" s="16">
        <v>1.8</v>
      </c>
      <c r="D63" s="16">
        <v>1.89</v>
      </c>
      <c r="E63" s="16">
        <v>1.61</v>
      </c>
      <c r="G63">
        <v>-29</v>
      </c>
      <c r="H63">
        <v>1.7066699999999999</v>
      </c>
    </row>
    <row r="64" spans="1:8" x14ac:dyDescent="0.25">
      <c r="A64" s="1">
        <v>43363</v>
      </c>
      <c r="B64" s="16">
        <v>1.83</v>
      </c>
      <c r="C64" s="16">
        <v>1.8</v>
      </c>
      <c r="D64" s="16">
        <v>1.94</v>
      </c>
      <c r="E64" s="16">
        <v>1.57</v>
      </c>
      <c r="G64">
        <v>-28</v>
      </c>
      <c r="H64">
        <v>1.7166699999999999</v>
      </c>
    </row>
    <row r="65" spans="1:8" x14ac:dyDescent="0.25">
      <c r="A65" s="1">
        <v>43364</v>
      </c>
      <c r="B65" s="16">
        <v>1.88</v>
      </c>
      <c r="C65" s="16">
        <v>1.8</v>
      </c>
      <c r="D65" s="16">
        <v>1.94</v>
      </c>
      <c r="E65" s="16">
        <v>1.61</v>
      </c>
      <c r="G65">
        <v>-27</v>
      </c>
      <c r="H65">
        <v>1.78</v>
      </c>
    </row>
    <row r="66" spans="1:8" x14ac:dyDescent="0.25">
      <c r="A66" s="1">
        <v>43365</v>
      </c>
      <c r="B66" s="16">
        <v>1.89</v>
      </c>
      <c r="C66" s="16">
        <v>1.82</v>
      </c>
      <c r="D66" s="16">
        <v>2.0099999999999998</v>
      </c>
      <c r="E66" s="16">
        <v>1.69</v>
      </c>
      <c r="G66">
        <v>-26</v>
      </c>
      <c r="H66">
        <v>1.8033300000000001</v>
      </c>
    </row>
    <row r="67" spans="1:8" x14ac:dyDescent="0.25">
      <c r="A67" s="1">
        <v>43366</v>
      </c>
      <c r="B67" s="16">
        <f>AVERAGE(B66,B68)</f>
        <v>1.9449999999999998</v>
      </c>
      <c r="C67" s="16">
        <v>1.86</v>
      </c>
      <c r="D67" s="16">
        <v>2.02</v>
      </c>
      <c r="E67" s="16">
        <v>1.67</v>
      </c>
      <c r="G67">
        <v>-25</v>
      </c>
      <c r="H67">
        <v>1.80667</v>
      </c>
    </row>
    <row r="68" spans="1:8" x14ac:dyDescent="0.25">
      <c r="A68" s="1">
        <v>43367</v>
      </c>
      <c r="B68" s="16">
        <v>2</v>
      </c>
      <c r="C68" s="16">
        <v>1.88</v>
      </c>
      <c r="D68" s="16">
        <v>2.0499999999999998</v>
      </c>
      <c r="E68" s="16">
        <v>1.71</v>
      </c>
      <c r="G68">
        <v>-24</v>
      </c>
      <c r="H68">
        <v>1.8433299999999999</v>
      </c>
    </row>
    <row r="69" spans="1:8" x14ac:dyDescent="0.25">
      <c r="A69" s="1">
        <v>43368</v>
      </c>
      <c r="B69" s="16">
        <v>1.97</v>
      </c>
      <c r="C69" s="16">
        <v>1.9</v>
      </c>
      <c r="D69" s="16">
        <v>2.12</v>
      </c>
      <c r="E69" s="16">
        <v>1.61</v>
      </c>
      <c r="G69">
        <v>-23</v>
      </c>
      <c r="H69">
        <v>1.83667</v>
      </c>
    </row>
    <row r="70" spans="1:8" x14ac:dyDescent="0.25">
      <c r="A70" s="1">
        <v>43369</v>
      </c>
      <c r="B70" s="16">
        <v>1.94</v>
      </c>
      <c r="C70" s="16">
        <v>1.87</v>
      </c>
      <c r="D70" s="16">
        <v>2.02</v>
      </c>
      <c r="E70" s="16">
        <v>1.82</v>
      </c>
      <c r="G70">
        <v>-22</v>
      </c>
      <c r="H70">
        <v>1.8633299999999999</v>
      </c>
    </row>
    <row r="71" spans="1:8" x14ac:dyDescent="0.25">
      <c r="A71" s="1">
        <v>43370</v>
      </c>
      <c r="B71" s="16">
        <v>1.99</v>
      </c>
      <c r="C71" s="16">
        <v>1.7</v>
      </c>
      <c r="D71" s="16">
        <v>2.1</v>
      </c>
      <c r="E71" s="16">
        <v>1.76</v>
      </c>
      <c r="G71">
        <v>-21</v>
      </c>
      <c r="H71">
        <v>1.89</v>
      </c>
    </row>
    <row r="72" spans="1:8" x14ac:dyDescent="0.25">
      <c r="A72" s="1">
        <v>43371</v>
      </c>
      <c r="B72" s="16">
        <v>2.0099999999999998</v>
      </c>
      <c r="C72" s="16">
        <v>1.87</v>
      </c>
      <c r="D72" s="16">
        <v>2.1</v>
      </c>
      <c r="E72" s="16">
        <v>1.91</v>
      </c>
      <c r="G72">
        <v>-20</v>
      </c>
      <c r="H72">
        <v>1.83</v>
      </c>
    </row>
    <row r="73" spans="1:8" x14ac:dyDescent="0.25">
      <c r="A73" s="1">
        <v>43372</v>
      </c>
      <c r="B73" s="16">
        <v>1.93</v>
      </c>
      <c r="C73" s="16">
        <v>1.85</v>
      </c>
      <c r="D73" s="16">
        <v>2</v>
      </c>
      <c r="E73" s="16">
        <v>1.81</v>
      </c>
      <c r="G73">
        <v>-19</v>
      </c>
      <c r="H73">
        <v>1.92333</v>
      </c>
    </row>
    <row r="74" spans="1:8" x14ac:dyDescent="0.25">
      <c r="A74" s="1">
        <v>43373</v>
      </c>
      <c r="B74" s="16">
        <f>AVERAGE(B73,B75)</f>
        <v>1.9699999999999998</v>
      </c>
      <c r="C74" s="16">
        <v>1.86</v>
      </c>
      <c r="D74" s="16">
        <v>2.0499999999999998</v>
      </c>
      <c r="E74" s="16">
        <v>1.82</v>
      </c>
      <c r="G74">
        <v>-18</v>
      </c>
      <c r="H74">
        <v>1.8866700000000001</v>
      </c>
    </row>
    <row r="75" spans="1:8" x14ac:dyDescent="0.25">
      <c r="A75" s="1">
        <v>43374</v>
      </c>
      <c r="B75" s="16">
        <v>2.0099999999999998</v>
      </c>
      <c r="C75" s="16">
        <v>1.9</v>
      </c>
      <c r="D75" s="16">
        <v>2.0299999999999998</v>
      </c>
      <c r="E75" s="16">
        <v>1.79</v>
      </c>
      <c r="G75">
        <v>-17</v>
      </c>
      <c r="H75">
        <v>1.9254</v>
      </c>
    </row>
    <row r="76" spans="1:8" x14ac:dyDescent="0.25">
      <c r="A76" s="1">
        <v>43375</v>
      </c>
      <c r="B76" s="16">
        <v>2.0099999999999998</v>
      </c>
      <c r="C76" s="16">
        <v>1.9</v>
      </c>
      <c r="D76" s="16">
        <v>2.0099999999999998</v>
      </c>
      <c r="E76" s="16">
        <v>1.75</v>
      </c>
      <c r="G76">
        <v>-16</v>
      </c>
      <c r="H76">
        <v>1.8966700000000001</v>
      </c>
    </row>
    <row r="77" spans="1:8" x14ac:dyDescent="0.25">
      <c r="A77" s="1">
        <v>43376</v>
      </c>
      <c r="B77" s="16">
        <v>1.92</v>
      </c>
      <c r="C77" s="16">
        <v>1.95</v>
      </c>
      <c r="D77" s="16">
        <v>2.0099999999999998</v>
      </c>
      <c r="E77" s="16">
        <v>1.75</v>
      </c>
      <c r="G77">
        <v>-15</v>
      </c>
      <c r="H77">
        <v>1.9</v>
      </c>
    </row>
    <row r="78" spans="1:8" x14ac:dyDescent="0.25">
      <c r="A78" s="1">
        <v>43377</v>
      </c>
      <c r="B78" s="16">
        <v>1.96</v>
      </c>
      <c r="C78" s="16">
        <v>1.97</v>
      </c>
      <c r="D78" s="16">
        <v>2.0299999999999998</v>
      </c>
      <c r="E78" s="16">
        <v>1.43</v>
      </c>
      <c r="G78">
        <v>-14</v>
      </c>
      <c r="H78">
        <v>1.8833299999999999</v>
      </c>
    </row>
    <row r="79" spans="1:8" x14ac:dyDescent="0.25">
      <c r="A79" s="1">
        <v>43378</v>
      </c>
      <c r="B79" s="16">
        <v>1.86</v>
      </c>
      <c r="C79" s="16">
        <v>2.02</v>
      </c>
      <c r="D79" s="16">
        <v>2</v>
      </c>
      <c r="E79" s="16">
        <v>1.73</v>
      </c>
      <c r="G79">
        <v>-13</v>
      </c>
      <c r="H79">
        <v>1.8833299999999999</v>
      </c>
    </row>
    <row r="80" spans="1:8" x14ac:dyDescent="0.25">
      <c r="A80" s="1">
        <v>43379</v>
      </c>
      <c r="B80" s="16">
        <v>2.04</v>
      </c>
      <c r="C80" s="16">
        <v>2.0299999999999998</v>
      </c>
      <c r="D80" s="16">
        <v>2</v>
      </c>
      <c r="E80" s="16">
        <v>1.79</v>
      </c>
      <c r="G80">
        <v>-12</v>
      </c>
      <c r="H80">
        <v>1.89</v>
      </c>
    </row>
    <row r="81" spans="1:8" x14ac:dyDescent="0.25">
      <c r="A81" s="1">
        <v>43380</v>
      </c>
      <c r="B81" s="16">
        <v>1.97</v>
      </c>
      <c r="C81" s="16">
        <v>1.99</v>
      </c>
      <c r="D81" s="16">
        <v>2.02</v>
      </c>
      <c r="E81" s="16">
        <v>1.63</v>
      </c>
      <c r="G81">
        <v>-11</v>
      </c>
      <c r="H81">
        <v>1.9032500000000001</v>
      </c>
    </row>
    <row r="82" spans="1:8" x14ac:dyDescent="0.25">
      <c r="A82" s="1">
        <v>43381</v>
      </c>
      <c r="B82" s="16">
        <v>2.0099999999999998</v>
      </c>
      <c r="C82" s="16">
        <v>2.11</v>
      </c>
      <c r="D82" s="16">
        <v>1.96</v>
      </c>
      <c r="E82" s="16">
        <v>1.84</v>
      </c>
      <c r="G82">
        <v>-10</v>
      </c>
      <c r="H82">
        <v>1.9166700000000001</v>
      </c>
    </row>
    <row r="83" spans="1:8" x14ac:dyDescent="0.25">
      <c r="A83" s="1">
        <v>43382</v>
      </c>
      <c r="B83" s="16">
        <v>1.98</v>
      </c>
      <c r="C83" s="16">
        <v>2.0299999999999998</v>
      </c>
      <c r="D83" s="16">
        <v>2.0499999999999998</v>
      </c>
      <c r="E83" s="16">
        <v>1.8</v>
      </c>
      <c r="G83">
        <v>-9</v>
      </c>
      <c r="H83">
        <v>1.94</v>
      </c>
    </row>
    <row r="84" spans="1:8" x14ac:dyDescent="0.25">
      <c r="A84" s="1">
        <v>43383</v>
      </c>
      <c r="B84" s="16">
        <v>2.0499999999999998</v>
      </c>
      <c r="C84" s="16">
        <v>2.0699999999999998</v>
      </c>
      <c r="D84" s="16">
        <v>2.0099999999999998</v>
      </c>
      <c r="E84" s="16">
        <v>1.81</v>
      </c>
      <c r="G84">
        <v>-8</v>
      </c>
      <c r="H84">
        <v>1.8866700000000001</v>
      </c>
    </row>
    <row r="85" spans="1:8" x14ac:dyDescent="0.25">
      <c r="A85" s="1">
        <v>43384</v>
      </c>
      <c r="B85" s="16">
        <v>1.97</v>
      </c>
      <c r="C85" s="16">
        <v>2.0699999999999998</v>
      </c>
      <c r="D85" s="16">
        <v>2</v>
      </c>
      <c r="E85" s="16">
        <v>1.87</v>
      </c>
      <c r="G85">
        <v>-7</v>
      </c>
      <c r="H85">
        <v>1.95333</v>
      </c>
    </row>
    <row r="86" spans="1:8" x14ac:dyDescent="0.25">
      <c r="A86" s="1">
        <v>43385</v>
      </c>
      <c r="B86" s="16">
        <v>2</v>
      </c>
      <c r="C86" s="16">
        <v>2.06</v>
      </c>
      <c r="D86" s="16">
        <v>2.0299999999999998</v>
      </c>
      <c r="E86" s="16">
        <v>1.9</v>
      </c>
      <c r="G86">
        <v>-6</v>
      </c>
      <c r="H86">
        <v>1.9566699999999999</v>
      </c>
    </row>
    <row r="87" spans="1:8" x14ac:dyDescent="0.25">
      <c r="A87" s="1">
        <v>43386</v>
      </c>
      <c r="B87" s="16">
        <v>2.02</v>
      </c>
      <c r="C87" s="16">
        <v>2.09</v>
      </c>
      <c r="D87" s="16">
        <v>1.96</v>
      </c>
      <c r="E87" s="16">
        <v>1.96</v>
      </c>
      <c r="G87">
        <v>-5</v>
      </c>
      <c r="H87">
        <v>1.98</v>
      </c>
    </row>
    <row r="88" spans="1:8" x14ac:dyDescent="0.25">
      <c r="A88" s="1">
        <v>43387</v>
      </c>
      <c r="B88" s="16">
        <v>1.97</v>
      </c>
      <c r="C88" s="16">
        <v>2.1</v>
      </c>
      <c r="D88" s="16">
        <v>2.1</v>
      </c>
      <c r="E88" s="16">
        <v>1.99</v>
      </c>
      <c r="G88">
        <v>-4</v>
      </c>
      <c r="H88">
        <v>2</v>
      </c>
    </row>
    <row r="89" spans="1:8" x14ac:dyDescent="0.25">
      <c r="A89" s="1">
        <v>43388</v>
      </c>
      <c r="B89" s="16">
        <v>1.97</v>
      </c>
      <c r="C89" s="16">
        <v>2.04</v>
      </c>
      <c r="D89" s="16">
        <v>2.06</v>
      </c>
      <c r="E89" s="16">
        <v>1.99</v>
      </c>
      <c r="G89">
        <v>-3</v>
      </c>
      <c r="H89">
        <v>2.02</v>
      </c>
    </row>
    <row r="90" spans="1:8" x14ac:dyDescent="0.25">
      <c r="A90" s="1">
        <v>43389</v>
      </c>
      <c r="B90" s="16">
        <v>2.02</v>
      </c>
      <c r="C90" s="16">
        <v>2.17</v>
      </c>
      <c r="D90" s="16">
        <v>2.09</v>
      </c>
      <c r="E90" s="16">
        <v>1.8</v>
      </c>
      <c r="G90">
        <v>-2</v>
      </c>
      <c r="H90">
        <v>2.0299999999999998</v>
      </c>
    </row>
    <row r="91" spans="1:8" x14ac:dyDescent="0.25">
      <c r="A91" s="1">
        <v>43390</v>
      </c>
      <c r="B91" s="16">
        <v>2</v>
      </c>
      <c r="C91" s="16">
        <v>2.09</v>
      </c>
      <c r="D91" s="16">
        <v>2.0699999999999998</v>
      </c>
      <c r="E91" s="16">
        <v>1.89</v>
      </c>
      <c r="G91">
        <v>-1</v>
      </c>
      <c r="H91">
        <v>2.0233300000000001</v>
      </c>
    </row>
    <row r="92" spans="1:8" x14ac:dyDescent="0.25">
      <c r="A92" s="1">
        <v>43391</v>
      </c>
      <c r="B92" s="16">
        <v>2.0499999999999998</v>
      </c>
      <c r="C92" s="16">
        <v>2.08</v>
      </c>
      <c r="D92" s="16">
        <v>1.99</v>
      </c>
      <c r="E92" s="16">
        <v>1.92</v>
      </c>
      <c r="G92">
        <v>0</v>
      </c>
      <c r="H92">
        <v>2.0633300000000001</v>
      </c>
    </row>
    <row r="93" spans="1:8" x14ac:dyDescent="0.25">
      <c r="A93" s="1">
        <v>43392</v>
      </c>
      <c r="B93" s="16">
        <v>2.06</v>
      </c>
      <c r="C93" s="16">
        <v>2.09</v>
      </c>
      <c r="D93" s="16">
        <v>2.1</v>
      </c>
      <c r="E93" s="16">
        <v>1.87</v>
      </c>
      <c r="G93">
        <v>1</v>
      </c>
      <c r="H93">
        <v>1.97333</v>
      </c>
    </row>
    <row r="94" spans="1:8" x14ac:dyDescent="0.25">
      <c r="A94" s="1">
        <v>43393</v>
      </c>
      <c r="B94" s="16">
        <v>1.99</v>
      </c>
      <c r="C94" s="16">
        <v>2.06</v>
      </c>
      <c r="D94" s="16">
        <v>2.08</v>
      </c>
      <c r="E94" s="16">
        <v>1.85</v>
      </c>
      <c r="G94">
        <v>2</v>
      </c>
      <c r="H94">
        <v>2.0299999999999998</v>
      </c>
    </row>
    <row r="95" spans="1:8" x14ac:dyDescent="0.25">
      <c r="A95" s="1">
        <v>43394</v>
      </c>
      <c r="B95" s="16">
        <v>2.11</v>
      </c>
      <c r="C95" s="16">
        <v>2.06</v>
      </c>
      <c r="D95" s="16">
        <v>2.0299999999999998</v>
      </c>
      <c r="E95" s="16">
        <v>1.92</v>
      </c>
      <c r="G95">
        <v>3</v>
      </c>
      <c r="H95">
        <v>2.03667</v>
      </c>
    </row>
    <row r="96" spans="1:8" x14ac:dyDescent="0.25">
      <c r="A96" s="1">
        <v>43395</v>
      </c>
      <c r="B96" s="16">
        <v>2.02</v>
      </c>
      <c r="C96" s="16">
        <v>2.0299999999999998</v>
      </c>
      <c r="D96" s="16">
        <v>2.1</v>
      </c>
      <c r="E96" s="16">
        <v>1.9</v>
      </c>
      <c r="G96">
        <v>4</v>
      </c>
      <c r="H96">
        <v>2.02</v>
      </c>
    </row>
    <row r="97" spans="1:8" x14ac:dyDescent="0.25">
      <c r="A97" s="1">
        <v>43396</v>
      </c>
      <c r="B97" s="16">
        <v>2.0299999999999998</v>
      </c>
      <c r="C97" s="16">
        <v>2.06</v>
      </c>
      <c r="D97" s="16">
        <v>2.11</v>
      </c>
      <c r="E97" s="16">
        <v>1.93</v>
      </c>
      <c r="G97">
        <v>5</v>
      </c>
      <c r="H97">
        <v>2.0033300000000001</v>
      </c>
    </row>
    <row r="98" spans="1:8" x14ac:dyDescent="0.25">
      <c r="A98" s="1">
        <v>43397</v>
      </c>
      <c r="B98" s="16">
        <v>2.02</v>
      </c>
      <c r="C98" s="16">
        <v>2.06</v>
      </c>
      <c r="D98" s="16">
        <v>2.0699999999999998</v>
      </c>
      <c r="E98" s="16">
        <v>1.86</v>
      </c>
      <c r="G98">
        <v>6</v>
      </c>
      <c r="H98">
        <v>2.0299999999999998</v>
      </c>
    </row>
    <row r="99" spans="1:8" x14ac:dyDescent="0.25">
      <c r="A99" s="1">
        <v>43398</v>
      </c>
      <c r="B99" s="16">
        <v>1.99</v>
      </c>
      <c r="C99" s="16">
        <v>2.02</v>
      </c>
      <c r="D99" s="16">
        <v>2.11</v>
      </c>
      <c r="E99" s="16">
        <v>1.8</v>
      </c>
      <c r="G99">
        <v>7</v>
      </c>
      <c r="H99">
        <v>2.0133299999999998</v>
      </c>
    </row>
    <row r="100" spans="1:8" x14ac:dyDescent="0.25">
      <c r="A100" s="1">
        <v>43399</v>
      </c>
      <c r="B100" s="16">
        <v>1.97</v>
      </c>
      <c r="C100" s="16">
        <v>2.0699999999999998</v>
      </c>
      <c r="D100" s="16">
        <v>2.08</v>
      </c>
      <c r="E100" s="16">
        <v>1.8</v>
      </c>
      <c r="G100">
        <v>8</v>
      </c>
      <c r="H100">
        <v>2.02</v>
      </c>
    </row>
    <row r="101" spans="1:8" x14ac:dyDescent="0.25">
      <c r="A101" s="1">
        <v>43400</v>
      </c>
      <c r="B101" s="16">
        <v>2.02</v>
      </c>
      <c r="C101" s="16">
        <v>1.97</v>
      </c>
      <c r="D101" s="16">
        <v>2.1</v>
      </c>
      <c r="E101" s="16">
        <v>1.81</v>
      </c>
      <c r="G101">
        <v>9</v>
      </c>
      <c r="H101">
        <v>2.0133299999999998</v>
      </c>
    </row>
    <row r="102" spans="1:8" x14ac:dyDescent="0.25">
      <c r="A102" s="1">
        <v>43401</v>
      </c>
      <c r="B102" s="16">
        <v>1.97</v>
      </c>
      <c r="C102" s="16">
        <v>1.94</v>
      </c>
      <c r="D102" s="16">
        <v>2.12</v>
      </c>
      <c r="E102" s="16">
        <v>1.82</v>
      </c>
      <c r="G102">
        <v>10</v>
      </c>
      <c r="H102">
        <v>1.98333</v>
      </c>
    </row>
    <row r="103" spans="1:8" x14ac:dyDescent="0.25">
      <c r="A103" s="1">
        <v>43402</v>
      </c>
      <c r="B103" s="16">
        <v>1.97</v>
      </c>
      <c r="C103" s="16">
        <v>1.95</v>
      </c>
      <c r="D103" s="16">
        <v>2.09</v>
      </c>
      <c r="E103" s="16">
        <v>1.84</v>
      </c>
      <c r="G103">
        <v>11</v>
      </c>
      <c r="H103">
        <v>1.9666699999999999</v>
      </c>
    </row>
    <row r="104" spans="1:8" x14ac:dyDescent="0.25">
      <c r="A104" s="1">
        <v>43403</v>
      </c>
      <c r="B104" s="16">
        <v>1.99</v>
      </c>
      <c r="C104" s="16">
        <v>1.96</v>
      </c>
      <c r="D104" s="16">
        <v>2.08</v>
      </c>
      <c r="E104" s="16">
        <v>1.84</v>
      </c>
      <c r="G104">
        <v>12</v>
      </c>
      <c r="H104">
        <v>1.9566699999999999</v>
      </c>
    </row>
    <row r="105" spans="1:8" x14ac:dyDescent="0.25">
      <c r="A105" s="1">
        <v>43404</v>
      </c>
      <c r="B105" s="16">
        <v>1.92</v>
      </c>
      <c r="C105" s="16">
        <v>1.98</v>
      </c>
      <c r="D105" s="16">
        <v>1.99</v>
      </c>
      <c r="E105" s="16">
        <v>1.84</v>
      </c>
      <c r="G105">
        <v>13</v>
      </c>
      <c r="H105">
        <v>1.9266700000000001</v>
      </c>
    </row>
    <row r="106" spans="1:8" x14ac:dyDescent="0.25">
      <c r="A106" s="1">
        <v>43405</v>
      </c>
      <c r="B106" s="16">
        <v>1.9</v>
      </c>
      <c r="C106" s="16">
        <v>1.9</v>
      </c>
      <c r="D106" s="16">
        <v>1.99</v>
      </c>
      <c r="E106" s="16">
        <v>1.91</v>
      </c>
      <c r="G106">
        <v>14</v>
      </c>
      <c r="H106">
        <v>1.92333</v>
      </c>
    </row>
    <row r="107" spans="1:8" x14ac:dyDescent="0.25">
      <c r="A107" s="1">
        <v>43406</v>
      </c>
      <c r="B107" s="16">
        <v>1.94</v>
      </c>
      <c r="C107" s="16">
        <v>1.88</v>
      </c>
      <c r="D107" s="16">
        <v>1.99</v>
      </c>
      <c r="E107" s="16">
        <v>1.89</v>
      </c>
      <c r="G107">
        <v>15</v>
      </c>
      <c r="H107">
        <v>1.94</v>
      </c>
    </row>
    <row r="108" spans="1:8" x14ac:dyDescent="0.25">
      <c r="A108" s="1">
        <v>43407</v>
      </c>
      <c r="B108" s="16">
        <v>1.97</v>
      </c>
      <c r="C108" s="16">
        <v>1.95</v>
      </c>
      <c r="D108" s="16">
        <v>2.0299999999999998</v>
      </c>
      <c r="E108" s="16">
        <v>1.85</v>
      </c>
      <c r="G108">
        <v>16</v>
      </c>
      <c r="H108">
        <v>1.95333</v>
      </c>
    </row>
    <row r="109" spans="1:8" x14ac:dyDescent="0.25">
      <c r="A109" s="1">
        <v>43408</v>
      </c>
      <c r="B109" s="16">
        <v>1.98</v>
      </c>
      <c r="C109" s="16">
        <v>1.95</v>
      </c>
      <c r="D109" s="16">
        <v>2.06</v>
      </c>
      <c r="E109" s="16">
        <v>1.82</v>
      </c>
      <c r="G109">
        <v>17</v>
      </c>
      <c r="H109">
        <v>1.9766699999999999</v>
      </c>
    </row>
    <row r="110" spans="1:8" x14ac:dyDescent="0.25">
      <c r="A110" s="1">
        <v>43409</v>
      </c>
      <c r="B110" s="16">
        <v>1.97</v>
      </c>
      <c r="C110" s="16">
        <v>1.92</v>
      </c>
      <c r="D110" s="16">
        <v>2.04</v>
      </c>
      <c r="E110" s="16">
        <v>1.85</v>
      </c>
      <c r="G110">
        <v>18</v>
      </c>
      <c r="H110">
        <v>1.95</v>
      </c>
    </row>
    <row r="111" spans="1:8" x14ac:dyDescent="0.25">
      <c r="A111" s="1">
        <v>43410</v>
      </c>
      <c r="B111" s="16">
        <v>1.93</v>
      </c>
      <c r="C111" s="16">
        <v>1.92</v>
      </c>
      <c r="D111" s="16">
        <v>2.06</v>
      </c>
      <c r="E111" s="16">
        <v>1.86</v>
      </c>
      <c r="G111">
        <v>19</v>
      </c>
      <c r="H111">
        <v>1.92333</v>
      </c>
    </row>
    <row r="112" spans="1:8" x14ac:dyDescent="0.25">
      <c r="A112" s="1">
        <v>43411</v>
      </c>
      <c r="B112" s="16">
        <v>1.92</v>
      </c>
      <c r="C112" s="16">
        <v>1.98</v>
      </c>
      <c r="D112" s="16">
        <v>2.04</v>
      </c>
      <c r="E112" s="16">
        <v>1.87</v>
      </c>
      <c r="G112">
        <v>20</v>
      </c>
      <c r="H112">
        <v>1.93</v>
      </c>
    </row>
    <row r="113" spans="1:8" x14ac:dyDescent="0.25">
      <c r="A113" s="1">
        <v>43412</v>
      </c>
      <c r="B113" s="16">
        <v>1.95</v>
      </c>
      <c r="C113" s="16">
        <v>1.89</v>
      </c>
      <c r="D113" s="16">
        <v>2.02</v>
      </c>
      <c r="E113" s="16">
        <v>1.79</v>
      </c>
      <c r="G113">
        <v>21</v>
      </c>
      <c r="H113">
        <v>1.94</v>
      </c>
    </row>
    <row r="114" spans="1:8" x14ac:dyDescent="0.25">
      <c r="A114" s="1">
        <v>43413</v>
      </c>
      <c r="B114" s="16">
        <v>1.98</v>
      </c>
      <c r="C114" s="16">
        <v>1.94</v>
      </c>
      <c r="D114" s="16">
        <v>2.02</v>
      </c>
      <c r="E114" s="16">
        <v>1.77</v>
      </c>
      <c r="G114">
        <v>22</v>
      </c>
      <c r="H114">
        <v>1.92</v>
      </c>
    </row>
    <row r="115" spans="1:8" x14ac:dyDescent="0.25">
      <c r="A115" s="1">
        <v>43414</v>
      </c>
      <c r="B115" s="16">
        <v>1.95</v>
      </c>
      <c r="C115" s="16">
        <v>1.91</v>
      </c>
      <c r="D115" s="16">
        <v>1.98</v>
      </c>
      <c r="E115" s="16">
        <v>1.78</v>
      </c>
      <c r="G115">
        <v>23</v>
      </c>
      <c r="H115">
        <v>1.9166700000000001</v>
      </c>
    </row>
    <row r="116" spans="1:8" x14ac:dyDescent="0.25">
      <c r="A116" s="1">
        <v>43415</v>
      </c>
      <c r="B116" s="16">
        <v>1.92</v>
      </c>
      <c r="C116" s="16">
        <v>1.94</v>
      </c>
      <c r="D116" s="16">
        <v>1.96</v>
      </c>
      <c r="E116" s="16">
        <v>1.75</v>
      </c>
      <c r="G116">
        <v>24</v>
      </c>
      <c r="H116">
        <v>1.93</v>
      </c>
    </row>
    <row r="117" spans="1:8" x14ac:dyDescent="0.25">
      <c r="A117" s="1">
        <v>43416</v>
      </c>
      <c r="B117" s="16">
        <v>1.93</v>
      </c>
      <c r="C117" s="16">
        <v>1.87</v>
      </c>
      <c r="D117" s="16">
        <v>2.02</v>
      </c>
      <c r="E117" s="16">
        <v>1.82</v>
      </c>
      <c r="G117">
        <v>25</v>
      </c>
      <c r="H117">
        <v>1.90333</v>
      </c>
    </row>
    <row r="118" spans="1:8" x14ac:dyDescent="0.25">
      <c r="A118" s="1">
        <v>43417</v>
      </c>
      <c r="B118" s="16">
        <v>1.99</v>
      </c>
      <c r="C118" s="16">
        <v>1.85</v>
      </c>
      <c r="D118" s="16">
        <v>2.0499999999999998</v>
      </c>
      <c r="E118" s="16">
        <v>1.77</v>
      </c>
      <c r="G118">
        <v>26</v>
      </c>
      <c r="H118">
        <v>1.90333</v>
      </c>
    </row>
    <row r="119" spans="1:8" x14ac:dyDescent="0.25">
      <c r="A119" s="1">
        <v>43418</v>
      </c>
      <c r="B119" s="16">
        <v>1.87</v>
      </c>
      <c r="C119" s="16">
        <v>1.82</v>
      </c>
      <c r="D119" s="16">
        <v>1.99</v>
      </c>
      <c r="E119" s="16">
        <v>1.75</v>
      </c>
      <c r="G119">
        <v>27</v>
      </c>
      <c r="H119">
        <v>1.89333</v>
      </c>
    </row>
    <row r="120" spans="1:8" x14ac:dyDescent="0.25">
      <c r="A120" s="1">
        <v>43419</v>
      </c>
      <c r="B120" s="16">
        <v>1.87</v>
      </c>
      <c r="C120" s="16">
        <v>1.84</v>
      </c>
      <c r="D120" s="16">
        <v>2.02</v>
      </c>
      <c r="E120" s="16">
        <v>1.83</v>
      </c>
      <c r="G120">
        <v>28</v>
      </c>
      <c r="H120">
        <v>1.91333</v>
      </c>
    </row>
    <row r="121" spans="1:8" x14ac:dyDescent="0.25">
      <c r="A121" s="1">
        <v>43420</v>
      </c>
      <c r="B121" s="16">
        <v>1.89</v>
      </c>
      <c r="C121" s="16">
        <v>1.79</v>
      </c>
      <c r="D121" s="16">
        <v>1.98</v>
      </c>
      <c r="E121" s="16">
        <v>1.71</v>
      </c>
      <c r="G121">
        <v>29</v>
      </c>
      <c r="H121">
        <v>1.85667</v>
      </c>
    </row>
    <row r="122" spans="1:8" x14ac:dyDescent="0.25">
      <c r="A122" s="1">
        <v>43421</v>
      </c>
      <c r="B122" s="16">
        <v>1.84</v>
      </c>
      <c r="C122" s="16">
        <v>1.84</v>
      </c>
      <c r="D122" s="16">
        <v>1.93</v>
      </c>
      <c r="E122" s="16">
        <v>1.66</v>
      </c>
      <c r="G122">
        <v>30</v>
      </c>
      <c r="H122">
        <v>1.84667</v>
      </c>
    </row>
    <row r="123" spans="1:8" x14ac:dyDescent="0.25">
      <c r="A123" s="1">
        <v>43422</v>
      </c>
      <c r="B123" s="16">
        <v>1.81</v>
      </c>
      <c r="C123" s="16">
        <v>1.85</v>
      </c>
      <c r="D123" s="16">
        <v>1.94</v>
      </c>
      <c r="E123" s="16">
        <v>1.66</v>
      </c>
      <c r="G123">
        <v>31</v>
      </c>
      <c r="H123">
        <v>1.86</v>
      </c>
    </row>
    <row r="124" spans="1:8" x14ac:dyDescent="0.25">
      <c r="A124" s="1">
        <v>43423</v>
      </c>
      <c r="B124" s="16">
        <v>1.83</v>
      </c>
      <c r="C124" s="16">
        <v>1.88</v>
      </c>
      <c r="D124" s="16">
        <v>1.93</v>
      </c>
      <c r="E124" s="16">
        <v>1.74</v>
      </c>
      <c r="G124">
        <v>32</v>
      </c>
      <c r="H124">
        <v>1.82667</v>
      </c>
    </row>
    <row r="125" spans="1:8" x14ac:dyDescent="0.25">
      <c r="A125" s="1">
        <v>43424</v>
      </c>
      <c r="B125" s="16">
        <v>1.81</v>
      </c>
      <c r="C125" s="16">
        <v>1.85</v>
      </c>
      <c r="D125" s="16">
        <v>1.93</v>
      </c>
      <c r="E125" s="16">
        <v>1.8</v>
      </c>
      <c r="G125">
        <v>33</v>
      </c>
      <c r="H125">
        <v>1.75</v>
      </c>
    </row>
    <row r="126" spans="1:8" x14ac:dyDescent="0.25">
      <c r="A126" s="1">
        <v>43425</v>
      </c>
      <c r="C126" s="16">
        <v>1.82</v>
      </c>
      <c r="D126" s="16">
        <v>1.8</v>
      </c>
      <c r="E126" s="16">
        <v>1.76</v>
      </c>
      <c r="G126">
        <v>34</v>
      </c>
      <c r="H126">
        <v>1.81667</v>
      </c>
    </row>
    <row r="127" spans="1:8" x14ac:dyDescent="0.25">
      <c r="A127" s="1">
        <v>43426</v>
      </c>
      <c r="C127" s="16">
        <v>1.87</v>
      </c>
      <c r="D127" s="16">
        <v>1.95</v>
      </c>
      <c r="E127" s="16">
        <v>1.76</v>
      </c>
      <c r="G127">
        <v>35</v>
      </c>
      <c r="H127">
        <v>1.84667</v>
      </c>
    </row>
    <row r="128" spans="1:8" x14ac:dyDescent="0.25">
      <c r="A128" s="1">
        <v>43427</v>
      </c>
      <c r="C128" s="16">
        <v>1.82</v>
      </c>
      <c r="D128" s="16">
        <v>1.95</v>
      </c>
      <c r="E128" s="16">
        <v>1.75</v>
      </c>
      <c r="G128">
        <v>36</v>
      </c>
      <c r="H128">
        <v>1.8833299999999999</v>
      </c>
    </row>
    <row r="129" spans="1:8" x14ac:dyDescent="0.25">
      <c r="A129" s="1">
        <v>43428</v>
      </c>
      <c r="C129" s="16">
        <v>1.86</v>
      </c>
      <c r="D129" s="16">
        <v>1.97</v>
      </c>
      <c r="E129" s="16">
        <v>1.68</v>
      </c>
      <c r="G129">
        <v>37</v>
      </c>
      <c r="H129">
        <v>1.8533299999999999</v>
      </c>
    </row>
    <row r="130" spans="1:8" x14ac:dyDescent="0.25">
      <c r="A130" s="1">
        <v>43429</v>
      </c>
      <c r="C130" s="16">
        <v>1.81</v>
      </c>
      <c r="D130" s="16">
        <v>1.95</v>
      </c>
      <c r="E130" s="16">
        <v>1.72</v>
      </c>
      <c r="G130">
        <v>38</v>
      </c>
      <c r="H130">
        <v>1.86</v>
      </c>
    </row>
    <row r="131" spans="1:8" x14ac:dyDescent="0.25">
      <c r="A131" s="1">
        <v>43430</v>
      </c>
      <c r="C131" s="16">
        <v>1.78</v>
      </c>
      <c r="D131" s="16">
        <v>2</v>
      </c>
      <c r="E131" s="16">
        <v>1.76</v>
      </c>
      <c r="G131">
        <v>39</v>
      </c>
      <c r="H131">
        <v>1.84667</v>
      </c>
    </row>
    <row r="132" spans="1:8" x14ac:dyDescent="0.25">
      <c r="A132" s="1">
        <v>43431</v>
      </c>
      <c r="C132" s="16">
        <v>1.74</v>
      </c>
      <c r="D132" s="16">
        <v>1.92</v>
      </c>
      <c r="E132" s="16">
        <v>1.74</v>
      </c>
      <c r="G132">
        <v>40</v>
      </c>
      <c r="H132">
        <v>1.82</v>
      </c>
    </row>
    <row r="133" spans="1:8" x14ac:dyDescent="0.25">
      <c r="A133" s="1">
        <v>43432</v>
      </c>
      <c r="C133" s="16">
        <v>1.72</v>
      </c>
      <c r="D133" s="16">
        <v>1.96</v>
      </c>
      <c r="E133" s="16">
        <v>1.67</v>
      </c>
      <c r="G133">
        <v>41</v>
      </c>
      <c r="H133">
        <v>1.83</v>
      </c>
    </row>
    <row r="134" spans="1:8" x14ac:dyDescent="0.25">
      <c r="A134" s="1">
        <v>43433</v>
      </c>
      <c r="C134" s="16">
        <v>1.75</v>
      </c>
      <c r="D134" s="16">
        <v>1.91</v>
      </c>
      <c r="E134" s="16">
        <v>1.78</v>
      </c>
      <c r="G134">
        <v>42</v>
      </c>
      <c r="H134">
        <v>1.81667</v>
      </c>
    </row>
    <row r="135" spans="1:8" x14ac:dyDescent="0.25">
      <c r="A135" s="1">
        <v>43434</v>
      </c>
      <c r="C135" s="16">
        <v>1.73</v>
      </c>
      <c r="D135" s="16">
        <v>1.88</v>
      </c>
      <c r="E135" s="16">
        <v>1.76</v>
      </c>
      <c r="G135">
        <v>43</v>
      </c>
      <c r="H135">
        <v>1.77</v>
      </c>
    </row>
    <row r="136" spans="1:8" x14ac:dyDescent="0.25">
      <c r="A136" s="1">
        <v>43435</v>
      </c>
      <c r="C136" s="16">
        <v>1.74</v>
      </c>
      <c r="D136" s="16">
        <v>1.79</v>
      </c>
      <c r="E136" s="16">
        <v>1.67</v>
      </c>
      <c r="G136">
        <v>44</v>
      </c>
      <c r="H136">
        <v>1.76667</v>
      </c>
    </row>
    <row r="137" spans="1:8" x14ac:dyDescent="0.25">
      <c r="A137" s="1">
        <v>43436</v>
      </c>
      <c r="C137" s="16">
        <v>1.7</v>
      </c>
      <c r="D137" s="16">
        <v>1.89</v>
      </c>
      <c r="E137" s="16">
        <v>1.68</v>
      </c>
      <c r="G137">
        <v>45</v>
      </c>
      <c r="H137">
        <v>1.80667</v>
      </c>
    </row>
    <row r="138" spans="1:8" x14ac:dyDescent="0.25">
      <c r="A138" s="1">
        <v>43437</v>
      </c>
      <c r="C138" s="16">
        <v>1.66</v>
      </c>
      <c r="D138" s="16">
        <v>1.92</v>
      </c>
      <c r="E138" s="16">
        <v>1.8</v>
      </c>
      <c r="G138">
        <v>46</v>
      </c>
      <c r="H138">
        <v>1.79667</v>
      </c>
    </row>
    <row r="139" spans="1:8" x14ac:dyDescent="0.25">
      <c r="A139" s="1">
        <v>43438</v>
      </c>
      <c r="C139" s="16">
        <v>1.68</v>
      </c>
      <c r="D139" s="16">
        <v>1.88</v>
      </c>
      <c r="E139" s="16">
        <v>1.5</v>
      </c>
      <c r="G139">
        <v>47</v>
      </c>
      <c r="H139">
        <v>1.75</v>
      </c>
    </row>
    <row r="140" spans="1:8" x14ac:dyDescent="0.25">
      <c r="A140" s="1">
        <v>43439</v>
      </c>
      <c r="C140" s="16">
        <v>1.69</v>
      </c>
      <c r="D140" s="16">
        <v>1.85</v>
      </c>
      <c r="E140" s="16">
        <v>1.62</v>
      </c>
      <c r="G140">
        <v>48</v>
      </c>
      <c r="H140">
        <v>1.7533300000000001</v>
      </c>
    </row>
    <row r="141" spans="1:8" x14ac:dyDescent="0.25">
      <c r="A141" s="1">
        <v>43440</v>
      </c>
      <c r="C141" s="16">
        <v>1.69</v>
      </c>
      <c r="D141" s="16">
        <v>1.84</v>
      </c>
      <c r="E141" s="16">
        <v>1.67</v>
      </c>
      <c r="G141">
        <v>49</v>
      </c>
      <c r="H141">
        <v>1.7933300000000001</v>
      </c>
    </row>
    <row r="142" spans="1:8" x14ac:dyDescent="0.25">
      <c r="A142" s="1">
        <v>43441</v>
      </c>
      <c r="C142" s="16">
        <v>1.68</v>
      </c>
      <c r="D142" s="16">
        <v>1.88</v>
      </c>
      <c r="E142" s="16">
        <v>1.69</v>
      </c>
      <c r="G142">
        <v>50</v>
      </c>
      <c r="H142">
        <v>1.68</v>
      </c>
    </row>
    <row r="143" spans="1:8" x14ac:dyDescent="0.25">
      <c r="A143" s="1">
        <v>43442</v>
      </c>
      <c r="C143" s="16">
        <v>1.66</v>
      </c>
      <c r="D143" s="16">
        <v>1.88</v>
      </c>
      <c r="E143" s="16">
        <v>1.69</v>
      </c>
      <c r="G143">
        <v>51</v>
      </c>
      <c r="H143">
        <v>1.74</v>
      </c>
    </row>
    <row r="144" spans="1:8" x14ac:dyDescent="0.25">
      <c r="A144" s="1">
        <v>43443</v>
      </c>
      <c r="C144" s="16">
        <v>1.71</v>
      </c>
      <c r="D144" s="16">
        <v>1.92</v>
      </c>
      <c r="E144" s="16">
        <v>1.72</v>
      </c>
      <c r="G144">
        <v>52</v>
      </c>
      <c r="H144">
        <v>1.75667</v>
      </c>
    </row>
    <row r="145" spans="1:8" x14ac:dyDescent="0.25">
      <c r="A145" s="1">
        <v>43444</v>
      </c>
      <c r="C145" s="16">
        <v>1.7</v>
      </c>
      <c r="D145" s="16">
        <v>1.91</v>
      </c>
      <c r="E145" s="16">
        <v>1.75</v>
      </c>
      <c r="G145">
        <v>53</v>
      </c>
      <c r="H145">
        <v>1.76667</v>
      </c>
    </row>
    <row r="146" spans="1:8" x14ac:dyDescent="0.25">
      <c r="A146" s="1">
        <v>43445</v>
      </c>
      <c r="C146" s="16">
        <v>1.69</v>
      </c>
      <c r="D146" s="16">
        <v>1.92</v>
      </c>
      <c r="E146" s="16">
        <v>1.65</v>
      </c>
      <c r="G146">
        <v>54</v>
      </c>
      <c r="H146">
        <v>1.7633300000000001</v>
      </c>
    </row>
    <row r="147" spans="1:8" x14ac:dyDescent="0.25">
      <c r="A147" s="1">
        <v>43446</v>
      </c>
      <c r="C147" s="16">
        <v>1.64</v>
      </c>
      <c r="D147" s="16">
        <v>1.92</v>
      </c>
      <c r="E147" s="16">
        <v>1.75</v>
      </c>
      <c r="G147">
        <v>55</v>
      </c>
      <c r="H147">
        <v>1.75667</v>
      </c>
    </row>
    <row r="148" spans="1:8" x14ac:dyDescent="0.25">
      <c r="A148" s="1">
        <v>43447</v>
      </c>
      <c r="C148" s="16">
        <v>1.69</v>
      </c>
      <c r="D148" s="16">
        <v>1.89</v>
      </c>
      <c r="E148" s="16">
        <v>1.69</v>
      </c>
      <c r="G148">
        <v>56</v>
      </c>
      <c r="H148">
        <v>1.77667</v>
      </c>
    </row>
    <row r="149" spans="1:8" x14ac:dyDescent="0.25">
      <c r="A149" s="1">
        <v>43448</v>
      </c>
      <c r="C149" s="16">
        <v>1.68</v>
      </c>
      <c r="D149" s="16">
        <v>1.87</v>
      </c>
      <c r="E149" s="16">
        <v>1.6</v>
      </c>
      <c r="G149">
        <v>57</v>
      </c>
      <c r="H149">
        <v>1.7266699999999999</v>
      </c>
    </row>
    <row r="150" spans="1:8" x14ac:dyDescent="0.25">
      <c r="A150" s="1">
        <v>43449</v>
      </c>
      <c r="C150" s="16">
        <v>1.68</v>
      </c>
      <c r="D150" s="16">
        <v>1.83</v>
      </c>
      <c r="E150" s="16">
        <v>1.6</v>
      </c>
      <c r="G150">
        <v>58</v>
      </c>
      <c r="H150">
        <v>1.7633300000000001</v>
      </c>
    </row>
    <row r="151" spans="1:8" x14ac:dyDescent="0.25">
      <c r="A151" s="1">
        <v>43450</v>
      </c>
      <c r="C151" s="16">
        <v>1.65</v>
      </c>
      <c r="D151" s="16">
        <v>1.85</v>
      </c>
      <c r="E151" s="16">
        <v>1.62</v>
      </c>
      <c r="G151">
        <v>59</v>
      </c>
      <c r="H151">
        <v>1.73</v>
      </c>
    </row>
    <row r="152" spans="1:8" x14ac:dyDescent="0.25">
      <c r="A152" s="1">
        <v>43451</v>
      </c>
      <c r="C152" s="16">
        <v>1.73</v>
      </c>
      <c r="D152" s="16">
        <v>1.86</v>
      </c>
      <c r="E152" s="16">
        <v>1.62</v>
      </c>
      <c r="G152">
        <v>60</v>
      </c>
      <c r="H152">
        <v>1.71</v>
      </c>
    </row>
    <row r="153" spans="1:8" x14ac:dyDescent="0.25">
      <c r="A153" s="1">
        <v>43452</v>
      </c>
      <c r="C153" s="16">
        <v>1.73</v>
      </c>
      <c r="D153" s="16">
        <v>1.84</v>
      </c>
      <c r="E153" s="16">
        <v>1.6</v>
      </c>
      <c r="G153">
        <v>61</v>
      </c>
      <c r="H153">
        <v>1.7266699999999999</v>
      </c>
    </row>
    <row r="154" spans="1:8" x14ac:dyDescent="0.25">
      <c r="A154" s="1">
        <v>43453</v>
      </c>
      <c r="C154" s="16">
        <v>1.72</v>
      </c>
      <c r="D154" s="16">
        <v>1.9</v>
      </c>
      <c r="E154" s="16">
        <v>1.66</v>
      </c>
      <c r="G154">
        <v>62</v>
      </c>
      <c r="H154">
        <v>1.73333</v>
      </c>
    </row>
    <row r="155" spans="1:8" x14ac:dyDescent="0.25">
      <c r="A155" s="1">
        <v>43454</v>
      </c>
      <c r="C155" s="16">
        <v>1.76</v>
      </c>
      <c r="D155" s="16">
        <v>1.9</v>
      </c>
      <c r="E155" s="16">
        <v>1.6</v>
      </c>
      <c r="G155">
        <v>63</v>
      </c>
      <c r="H155">
        <v>1.72</v>
      </c>
    </row>
    <row r="156" spans="1:8" x14ac:dyDescent="0.25">
      <c r="A156" s="1">
        <v>43455</v>
      </c>
      <c r="C156" s="16">
        <v>1.78</v>
      </c>
      <c r="D156" s="16">
        <v>1.89</v>
      </c>
      <c r="E156" s="16">
        <v>1.64</v>
      </c>
      <c r="G156">
        <v>64</v>
      </c>
      <c r="H156">
        <v>1.75</v>
      </c>
    </row>
    <row r="157" spans="1:8" x14ac:dyDescent="0.25">
      <c r="A157" s="1">
        <v>43456</v>
      </c>
      <c r="C157" s="16">
        <v>1.75</v>
      </c>
      <c r="D157" s="16">
        <v>1.92</v>
      </c>
      <c r="E157" s="16">
        <v>1.63</v>
      </c>
      <c r="G157">
        <v>65</v>
      </c>
      <c r="H157">
        <v>1.75667</v>
      </c>
    </row>
    <row r="158" spans="1:8" x14ac:dyDescent="0.25">
      <c r="A158" s="1">
        <v>43457</v>
      </c>
      <c r="C158" s="16">
        <v>1.72</v>
      </c>
      <c r="D158" s="16">
        <v>1.88</v>
      </c>
      <c r="E158" s="16">
        <v>1.55</v>
      </c>
      <c r="G158">
        <v>66</v>
      </c>
      <c r="H158">
        <v>1.73</v>
      </c>
    </row>
    <row r="159" spans="1:8" x14ac:dyDescent="0.25">
      <c r="A159" s="1">
        <v>43458</v>
      </c>
      <c r="C159" s="16">
        <v>1.72</v>
      </c>
      <c r="D159" s="16">
        <v>1.87</v>
      </c>
      <c r="E159" s="16">
        <v>1.61</v>
      </c>
      <c r="G159">
        <v>67</v>
      </c>
      <c r="H159">
        <v>1.74333</v>
      </c>
    </row>
    <row r="160" spans="1:8" x14ac:dyDescent="0.25">
      <c r="A160" s="1">
        <v>43459</v>
      </c>
      <c r="C160" s="16">
        <v>1.63</v>
      </c>
      <c r="D160" s="16">
        <v>1.83</v>
      </c>
      <c r="E160" s="16">
        <v>1.71</v>
      </c>
      <c r="G160">
        <v>68</v>
      </c>
      <c r="H160">
        <v>1.79667</v>
      </c>
    </row>
    <row r="161" spans="1:8" x14ac:dyDescent="0.25">
      <c r="A161" s="1">
        <v>43460</v>
      </c>
      <c r="C161" s="16">
        <v>1.62</v>
      </c>
      <c r="D161" s="16">
        <v>1.98</v>
      </c>
      <c r="E161" s="16">
        <v>1.63</v>
      </c>
      <c r="G161">
        <v>69</v>
      </c>
      <c r="H161">
        <v>1.7166699999999999</v>
      </c>
    </row>
    <row r="162" spans="1:8" x14ac:dyDescent="0.25">
      <c r="A162" s="1">
        <v>43461</v>
      </c>
      <c r="C162" s="16">
        <v>1.68</v>
      </c>
      <c r="D162" s="16">
        <v>1.85</v>
      </c>
      <c r="E162" s="16">
        <v>1.58</v>
      </c>
      <c r="G162">
        <v>70</v>
      </c>
      <c r="H162">
        <v>1.71333</v>
      </c>
    </row>
    <row r="163" spans="1:8" x14ac:dyDescent="0.25">
      <c r="A163" s="1">
        <v>43462</v>
      </c>
      <c r="C163" s="16">
        <v>1.77</v>
      </c>
      <c r="D163" s="16">
        <v>1.81</v>
      </c>
      <c r="E163" s="16">
        <v>1.6</v>
      </c>
      <c r="G163">
        <v>71</v>
      </c>
      <c r="H163">
        <v>1.7533300000000001</v>
      </c>
    </row>
    <row r="164" spans="1:8" x14ac:dyDescent="0.25">
      <c r="A164" s="1">
        <v>43463</v>
      </c>
      <c r="C164" s="16">
        <v>1.68</v>
      </c>
      <c r="D164" s="16">
        <v>1.83</v>
      </c>
      <c r="E164" s="16">
        <v>1.6</v>
      </c>
      <c r="G164">
        <v>72</v>
      </c>
      <c r="H164">
        <v>1.7</v>
      </c>
    </row>
    <row r="165" spans="1:8" x14ac:dyDescent="0.25">
      <c r="A165" s="1">
        <v>43464</v>
      </c>
      <c r="C165" s="16">
        <v>1.81</v>
      </c>
      <c r="D165" s="16">
        <v>1.84</v>
      </c>
      <c r="E165" s="16">
        <v>1.6</v>
      </c>
      <c r="G165">
        <v>73</v>
      </c>
      <c r="H165">
        <v>1.6866699999999999</v>
      </c>
    </row>
    <row r="166" spans="1:8" x14ac:dyDescent="0.25">
      <c r="A166" s="1">
        <v>43465</v>
      </c>
      <c r="C166" s="16">
        <v>1.76</v>
      </c>
      <c r="D166" s="16">
        <v>1.86</v>
      </c>
      <c r="E166" s="16">
        <v>1.63</v>
      </c>
      <c r="G166">
        <v>74</v>
      </c>
      <c r="H166">
        <v>1.72</v>
      </c>
    </row>
    <row r="167" spans="1:8" x14ac:dyDescent="0.25">
      <c r="A167" s="1">
        <v>43466</v>
      </c>
      <c r="C167" s="16">
        <v>1.74</v>
      </c>
      <c r="D167" s="16">
        <v>1.88</v>
      </c>
      <c r="E167" s="16">
        <v>1.62</v>
      </c>
      <c r="G167">
        <v>75</v>
      </c>
      <c r="H167">
        <v>1.74</v>
      </c>
    </row>
    <row r="168" spans="1:8" x14ac:dyDescent="0.25">
      <c r="A168" s="1">
        <v>43467</v>
      </c>
      <c r="C168" s="16">
        <v>1.73</v>
      </c>
      <c r="D168" s="16">
        <v>1.85</v>
      </c>
      <c r="E168" s="16">
        <v>1.52</v>
      </c>
      <c r="G168">
        <v>76</v>
      </c>
      <c r="H168">
        <v>1.7066699999999999</v>
      </c>
    </row>
    <row r="169" spans="1:8" x14ac:dyDescent="0.25">
      <c r="A169" s="1">
        <v>43468</v>
      </c>
      <c r="C169" s="16">
        <v>1.67</v>
      </c>
      <c r="D169" s="16">
        <v>1.84</v>
      </c>
      <c r="E169" s="16">
        <v>1.6</v>
      </c>
      <c r="G169">
        <v>77</v>
      </c>
      <c r="H169">
        <v>1.7366699999999999</v>
      </c>
    </row>
    <row r="170" spans="1:8" x14ac:dyDescent="0.25">
      <c r="A170" s="1">
        <v>43469</v>
      </c>
      <c r="C170" s="16">
        <v>1.68</v>
      </c>
      <c r="D170" s="16">
        <v>1.77</v>
      </c>
      <c r="E170" s="16">
        <v>1.54</v>
      </c>
      <c r="G170">
        <v>78</v>
      </c>
      <c r="H170">
        <v>1.75</v>
      </c>
    </row>
    <row r="171" spans="1:8" x14ac:dyDescent="0.25">
      <c r="A171" s="1">
        <v>43470</v>
      </c>
      <c r="C171" s="16">
        <v>1.68</v>
      </c>
      <c r="D171" s="16">
        <v>1.87</v>
      </c>
      <c r="E171" s="16">
        <v>1.65</v>
      </c>
      <c r="G171">
        <v>79</v>
      </c>
      <c r="H171">
        <v>1.70333</v>
      </c>
    </row>
    <row r="172" spans="1:8" x14ac:dyDescent="0.25">
      <c r="A172" s="1">
        <v>43471</v>
      </c>
      <c r="C172" s="16">
        <v>1.62</v>
      </c>
      <c r="D172" s="16">
        <v>1.85</v>
      </c>
      <c r="E172" s="16">
        <v>1.62</v>
      </c>
      <c r="G172">
        <v>80</v>
      </c>
      <c r="H172">
        <v>1.7466699999999999</v>
      </c>
    </row>
    <row r="173" spans="1:8" x14ac:dyDescent="0.25">
      <c r="A173" s="1">
        <v>43472</v>
      </c>
      <c r="C173" s="16">
        <v>1.65</v>
      </c>
      <c r="D173" s="16">
        <v>1.91</v>
      </c>
      <c r="E173" s="16">
        <v>1.6</v>
      </c>
      <c r="G173">
        <v>81</v>
      </c>
      <c r="H173">
        <v>1.7066699999999999</v>
      </c>
    </row>
    <row r="174" spans="1:8" x14ac:dyDescent="0.25">
      <c r="A174" s="1">
        <v>43473</v>
      </c>
      <c r="C174" s="16">
        <v>1.64</v>
      </c>
      <c r="D174" s="16">
        <v>1.91</v>
      </c>
      <c r="E174" s="16">
        <v>1.57</v>
      </c>
      <c r="G174">
        <v>82</v>
      </c>
      <c r="H174">
        <v>1.7366699999999999</v>
      </c>
    </row>
    <row r="175" spans="1:8" x14ac:dyDescent="0.25">
      <c r="A175" s="1">
        <v>43474</v>
      </c>
      <c r="C175" s="16">
        <v>1.65</v>
      </c>
      <c r="D175" s="16">
        <v>1.88</v>
      </c>
      <c r="E175" s="16">
        <v>1.63</v>
      </c>
      <c r="G175">
        <v>83</v>
      </c>
      <c r="H175">
        <v>1.71333</v>
      </c>
    </row>
    <row r="176" spans="1:8" x14ac:dyDescent="0.25">
      <c r="A176" s="1">
        <v>43475</v>
      </c>
      <c r="C176" s="16">
        <v>1.63</v>
      </c>
      <c r="D176" s="16">
        <v>1.84</v>
      </c>
      <c r="E176" s="16">
        <v>1.49</v>
      </c>
      <c r="G176">
        <v>84</v>
      </c>
      <c r="H176">
        <v>1.7</v>
      </c>
    </row>
    <row r="177" spans="1:8" x14ac:dyDescent="0.25">
      <c r="A177" s="1">
        <v>43476</v>
      </c>
      <c r="C177" s="16">
        <v>1.71</v>
      </c>
      <c r="D177" s="16">
        <v>1.88</v>
      </c>
      <c r="E177" s="16">
        <v>1.52</v>
      </c>
      <c r="G177">
        <v>85</v>
      </c>
      <c r="H177">
        <v>1.69</v>
      </c>
    </row>
    <row r="178" spans="1:8" x14ac:dyDescent="0.25">
      <c r="A178" s="1">
        <v>43477</v>
      </c>
      <c r="C178" s="16">
        <v>1.75</v>
      </c>
      <c r="D178" s="16">
        <v>1.85</v>
      </c>
      <c r="E178" s="16">
        <v>1.46</v>
      </c>
      <c r="G178">
        <v>86</v>
      </c>
      <c r="H178">
        <v>1.6966699999999999</v>
      </c>
    </row>
    <row r="179" spans="1:8" x14ac:dyDescent="0.25">
      <c r="A179" s="1">
        <v>43478</v>
      </c>
      <c r="C179" s="16">
        <v>1.68</v>
      </c>
      <c r="D179" s="16">
        <v>1.82</v>
      </c>
      <c r="E179" s="16">
        <v>1.4</v>
      </c>
      <c r="G179">
        <v>87</v>
      </c>
      <c r="H179">
        <v>1.6366700000000001</v>
      </c>
    </row>
    <row r="180" spans="1:8" x14ac:dyDescent="0.25">
      <c r="A180" s="1">
        <v>43479</v>
      </c>
      <c r="C180" s="16">
        <v>1.67</v>
      </c>
      <c r="D180" s="16">
        <v>1.77</v>
      </c>
      <c r="E180" s="16">
        <v>1.44</v>
      </c>
      <c r="G180">
        <v>88</v>
      </c>
      <c r="H180">
        <v>1.62</v>
      </c>
    </row>
    <row r="181" spans="1:8" x14ac:dyDescent="0.25">
      <c r="A181" s="1">
        <v>43480</v>
      </c>
      <c r="C181" s="16">
        <v>1.6</v>
      </c>
      <c r="D181" s="16">
        <v>1.71</v>
      </c>
      <c r="E181" s="16">
        <v>1.47</v>
      </c>
      <c r="G181">
        <v>89</v>
      </c>
      <c r="H181">
        <v>1.56667</v>
      </c>
    </row>
    <row r="182" spans="1:8" x14ac:dyDescent="0.25">
      <c r="A182" s="1">
        <v>43481</v>
      </c>
      <c r="C182" s="16">
        <v>1.57</v>
      </c>
      <c r="D182" s="16">
        <v>1.53</v>
      </c>
      <c r="E182" s="16">
        <v>1.48</v>
      </c>
      <c r="G182">
        <v>90</v>
      </c>
      <c r="H182">
        <v>1.73325</v>
      </c>
    </row>
    <row r="183" spans="1:8" x14ac:dyDescent="0.25">
      <c r="A183" s="1">
        <v>43482</v>
      </c>
      <c r="C183" s="16">
        <v>1.57</v>
      </c>
      <c r="D183" s="16">
        <v>1.82</v>
      </c>
      <c r="E183" s="16">
        <v>1.58</v>
      </c>
      <c r="G183">
        <v>91</v>
      </c>
      <c r="H183">
        <v>1.6033299999999999</v>
      </c>
    </row>
    <row r="184" spans="1:8" x14ac:dyDescent="0.25">
      <c r="A184" s="1">
        <v>43483</v>
      </c>
      <c r="C184" s="16">
        <v>1.6</v>
      </c>
      <c r="D184" s="16">
        <v>1.69</v>
      </c>
      <c r="E184" s="16">
        <v>1.58</v>
      </c>
      <c r="G184">
        <v>92</v>
      </c>
      <c r="H184">
        <v>1.62</v>
      </c>
    </row>
    <row r="185" spans="1:8" x14ac:dyDescent="0.25">
      <c r="A185" s="1">
        <v>43484</v>
      </c>
      <c r="C185" s="16">
        <v>1.69</v>
      </c>
      <c r="D185" s="16">
        <v>1.72</v>
      </c>
      <c r="E185" s="16">
        <v>1.6</v>
      </c>
      <c r="G185">
        <v>93</v>
      </c>
      <c r="H185">
        <v>1.57667</v>
      </c>
    </row>
    <row r="186" spans="1:8" x14ac:dyDescent="0.25">
      <c r="A186" s="1">
        <v>43485</v>
      </c>
      <c r="C186" s="16">
        <v>1.67</v>
      </c>
      <c r="D186" s="16">
        <v>1.65</v>
      </c>
      <c r="E186" s="16">
        <v>1.59</v>
      </c>
      <c r="G186">
        <v>94</v>
      </c>
      <c r="H186">
        <v>1.58667</v>
      </c>
    </row>
    <row r="187" spans="1:8" x14ac:dyDescent="0.25">
      <c r="A187" s="1">
        <v>43486</v>
      </c>
      <c r="C187" s="16">
        <v>1.64</v>
      </c>
      <c r="D187" s="16">
        <v>1.61</v>
      </c>
      <c r="E187" s="16">
        <v>1.56</v>
      </c>
      <c r="G187">
        <v>95</v>
      </c>
      <c r="H187">
        <v>1.5833299999999999</v>
      </c>
    </row>
    <row r="188" spans="1:8" x14ac:dyDescent="0.25">
      <c r="A188" s="1">
        <v>43487</v>
      </c>
      <c r="C188" s="16">
        <v>1.68</v>
      </c>
      <c r="D188" s="16">
        <v>1.6</v>
      </c>
      <c r="E188" s="16">
        <v>1.58</v>
      </c>
      <c r="G188">
        <v>96</v>
      </c>
      <c r="H188">
        <v>1.58</v>
      </c>
    </row>
    <row r="189" spans="1:8" x14ac:dyDescent="0.25">
      <c r="A189" s="1">
        <v>43488</v>
      </c>
      <c r="C189" s="16">
        <v>1.68</v>
      </c>
      <c r="D189" s="16">
        <v>1.54</v>
      </c>
      <c r="E189" s="16">
        <v>1.59</v>
      </c>
      <c r="G189">
        <v>97</v>
      </c>
      <c r="H189">
        <v>1.6</v>
      </c>
    </row>
    <row r="190" spans="1:8" x14ac:dyDescent="0.25">
      <c r="A190" s="1">
        <v>43489</v>
      </c>
      <c r="C190" s="16">
        <v>1.69</v>
      </c>
      <c r="D190" s="16">
        <v>1.52</v>
      </c>
      <c r="E190" s="16">
        <v>1.64</v>
      </c>
      <c r="G190">
        <v>98</v>
      </c>
      <c r="H190">
        <v>1.5833299999999999</v>
      </c>
    </row>
    <row r="191" spans="1:8" x14ac:dyDescent="0.25">
      <c r="A191" s="1">
        <v>43490</v>
      </c>
      <c r="C191" s="16">
        <v>1.66</v>
      </c>
      <c r="D191" s="16">
        <v>1.52</v>
      </c>
      <c r="E191" s="16">
        <v>1.58</v>
      </c>
      <c r="G191">
        <v>99</v>
      </c>
      <c r="H191">
        <v>1.56</v>
      </c>
    </row>
    <row r="192" spans="1:8" x14ac:dyDescent="0.25">
      <c r="A192" s="1">
        <v>43491</v>
      </c>
      <c r="C192" s="16">
        <v>1.62</v>
      </c>
      <c r="D192" s="16">
        <v>1.46</v>
      </c>
      <c r="E192" s="16">
        <v>1.45</v>
      </c>
      <c r="G192">
        <v>100</v>
      </c>
      <c r="H192">
        <v>1.5933299999999999</v>
      </c>
    </row>
    <row r="193" spans="1:8" x14ac:dyDescent="0.25">
      <c r="A193" s="1">
        <v>43492</v>
      </c>
      <c r="C193" s="16">
        <v>1.58</v>
      </c>
      <c r="D193" s="16">
        <v>1.51</v>
      </c>
      <c r="E193" s="16">
        <v>1.45</v>
      </c>
      <c r="G193">
        <v>101</v>
      </c>
      <c r="H193">
        <v>1.7022999999999999</v>
      </c>
    </row>
    <row r="194" spans="1:8" x14ac:dyDescent="0.25">
      <c r="A194" s="1">
        <v>43493</v>
      </c>
      <c r="C194" s="16">
        <v>1.51</v>
      </c>
      <c r="D194" s="16">
        <v>1.45</v>
      </c>
      <c r="E194" s="16">
        <v>1.43</v>
      </c>
      <c r="G194">
        <v>102</v>
      </c>
      <c r="H194">
        <v>1.6773</v>
      </c>
    </row>
    <row r="195" spans="1:8" x14ac:dyDescent="0.25">
      <c r="A195" s="1">
        <v>43494</v>
      </c>
      <c r="C195" s="16">
        <v>1.53</v>
      </c>
      <c r="D195" s="16">
        <v>1.45</v>
      </c>
      <c r="E195" s="16">
        <v>1.41</v>
      </c>
      <c r="G195">
        <v>103</v>
      </c>
      <c r="H195">
        <v>1.52</v>
      </c>
    </row>
    <row r="196" spans="1:8" x14ac:dyDescent="0.25">
      <c r="A196" s="1">
        <v>43495</v>
      </c>
      <c r="C196" s="16">
        <v>1.52</v>
      </c>
      <c r="D196" s="16">
        <v>1.45</v>
      </c>
      <c r="E196" s="16">
        <v>1.39</v>
      </c>
      <c r="G196">
        <v>104</v>
      </c>
      <c r="H196">
        <v>1.51667</v>
      </c>
    </row>
    <row r="197" spans="1:8" x14ac:dyDescent="0.25">
      <c r="A197" s="1">
        <v>43496</v>
      </c>
      <c r="C197" s="16">
        <v>1.54</v>
      </c>
      <c r="D197" s="16">
        <v>1.48</v>
      </c>
      <c r="E197" s="16">
        <v>1.46</v>
      </c>
      <c r="G197">
        <v>105</v>
      </c>
      <c r="H197">
        <v>1.4766699999999999</v>
      </c>
    </row>
    <row r="198" spans="1:8" x14ac:dyDescent="0.25">
      <c r="A198" s="1">
        <v>43497</v>
      </c>
      <c r="C198" s="16">
        <v>1.55</v>
      </c>
      <c r="D198" s="16">
        <v>1.42</v>
      </c>
      <c r="E198" s="16">
        <v>1.57</v>
      </c>
      <c r="G198">
        <v>106</v>
      </c>
      <c r="H198">
        <v>1.4466699999999999</v>
      </c>
    </row>
    <row r="199" spans="1:8" x14ac:dyDescent="0.25">
      <c r="A199" s="1">
        <v>43498</v>
      </c>
      <c r="C199" s="16">
        <v>1.55</v>
      </c>
      <c r="D199" s="16">
        <v>1.42</v>
      </c>
      <c r="E199" s="16">
        <v>1.44</v>
      </c>
      <c r="G199">
        <v>107</v>
      </c>
      <c r="H199">
        <v>1.4566699999999999</v>
      </c>
    </row>
    <row r="200" spans="1:8" x14ac:dyDescent="0.25">
      <c r="A200" s="1">
        <v>43499</v>
      </c>
      <c r="C200" s="16">
        <v>1.57</v>
      </c>
      <c r="D200" s="16">
        <v>1.45</v>
      </c>
      <c r="E200" s="16">
        <v>1.42</v>
      </c>
      <c r="G200">
        <v>108</v>
      </c>
      <c r="H200">
        <v>1.48</v>
      </c>
    </row>
    <row r="201" spans="1:8" x14ac:dyDescent="0.25">
      <c r="A201" s="1">
        <v>43500</v>
      </c>
      <c r="C201" s="16">
        <v>1.51</v>
      </c>
      <c r="D201" s="16">
        <v>1.46</v>
      </c>
      <c r="E201" s="16">
        <v>1.43</v>
      </c>
      <c r="G201">
        <v>109</v>
      </c>
      <c r="H201">
        <v>1.5333300000000001</v>
      </c>
    </row>
    <row r="202" spans="1:8" x14ac:dyDescent="0.25">
      <c r="A202" s="1">
        <v>43501</v>
      </c>
      <c r="C202" s="16">
        <v>1.46</v>
      </c>
      <c r="D202" s="16">
        <v>1.49</v>
      </c>
      <c r="E202" s="16">
        <v>1.43</v>
      </c>
      <c r="G202">
        <v>110</v>
      </c>
      <c r="H202">
        <v>1.47</v>
      </c>
    </row>
    <row r="203" spans="1:8" x14ac:dyDescent="0.25">
      <c r="A203" s="1">
        <v>43502</v>
      </c>
      <c r="C203" s="16">
        <v>1.45</v>
      </c>
      <c r="D203" s="16">
        <v>1.42</v>
      </c>
      <c r="E203" s="16">
        <v>1.44</v>
      </c>
      <c r="G203">
        <v>111</v>
      </c>
      <c r="H203">
        <v>1.4566699999999999</v>
      </c>
    </row>
    <row r="204" spans="1:8" x14ac:dyDescent="0.25">
      <c r="A204" s="1">
        <v>43503</v>
      </c>
      <c r="C204" s="16">
        <v>1.5</v>
      </c>
      <c r="D204" s="16">
        <v>1.4</v>
      </c>
      <c r="E204" s="16">
        <v>1.42</v>
      </c>
      <c r="G204">
        <v>112</v>
      </c>
      <c r="H204">
        <v>1.4466699999999999</v>
      </c>
    </row>
    <row r="205" spans="1:8" x14ac:dyDescent="0.25">
      <c r="A205" s="1">
        <v>43504</v>
      </c>
      <c r="C205" s="16">
        <v>1.45</v>
      </c>
      <c r="D205" s="16">
        <v>1.34</v>
      </c>
      <c r="E205" s="16">
        <v>1.41</v>
      </c>
      <c r="G205">
        <v>113</v>
      </c>
      <c r="H205">
        <v>1.44333</v>
      </c>
    </row>
    <row r="206" spans="1:8" x14ac:dyDescent="0.25">
      <c r="A206" s="1">
        <v>43505</v>
      </c>
      <c r="C206" s="16">
        <v>1.42</v>
      </c>
      <c r="D206" s="16">
        <v>1.39</v>
      </c>
      <c r="E206" s="16">
        <v>1.39</v>
      </c>
      <c r="G206">
        <v>114</v>
      </c>
      <c r="H206">
        <v>1.40333</v>
      </c>
    </row>
    <row r="207" spans="1:8" x14ac:dyDescent="0.25">
      <c r="A207" s="1">
        <v>43506</v>
      </c>
      <c r="C207" s="16">
        <v>1.53</v>
      </c>
      <c r="D207" s="16">
        <v>1.31</v>
      </c>
      <c r="E207" s="16">
        <v>1.42</v>
      </c>
      <c r="G207">
        <v>115</v>
      </c>
      <c r="H207">
        <v>1.3733299999999999</v>
      </c>
    </row>
    <row r="208" spans="1:8" x14ac:dyDescent="0.25">
      <c r="A208" s="1">
        <v>43507</v>
      </c>
      <c r="C208" s="16">
        <v>1.48</v>
      </c>
      <c r="D208" s="16">
        <v>1.25</v>
      </c>
      <c r="E208" s="16">
        <v>1.41</v>
      </c>
      <c r="G208">
        <v>116</v>
      </c>
      <c r="H208">
        <v>1.41</v>
      </c>
    </row>
    <row r="209" spans="1:8" x14ac:dyDescent="0.25">
      <c r="A209" s="1">
        <v>43508</v>
      </c>
      <c r="C209" s="16">
        <v>1.5</v>
      </c>
      <c r="D209" s="16">
        <v>1.32</v>
      </c>
      <c r="E209" s="16">
        <v>1.44</v>
      </c>
      <c r="G209">
        <v>117</v>
      </c>
      <c r="H209">
        <v>1.40333</v>
      </c>
    </row>
    <row r="210" spans="1:8" x14ac:dyDescent="0.25">
      <c r="A210" s="1">
        <v>43509</v>
      </c>
      <c r="C210" s="16">
        <v>1.48</v>
      </c>
      <c r="D210" s="16">
        <v>1.37</v>
      </c>
      <c r="E210" s="16">
        <v>1.45</v>
      </c>
      <c r="G210">
        <v>118</v>
      </c>
      <c r="H210">
        <v>1.3966700000000001</v>
      </c>
    </row>
    <row r="211" spans="1:8" x14ac:dyDescent="0.25">
      <c r="A211" s="1">
        <v>43510</v>
      </c>
      <c r="C211" s="16">
        <v>1.46</v>
      </c>
      <c r="D211" s="16">
        <v>1.35</v>
      </c>
      <c r="E211" s="16">
        <v>1.38</v>
      </c>
      <c r="G211">
        <v>119</v>
      </c>
      <c r="H211">
        <v>1.4466699999999999</v>
      </c>
    </row>
    <row r="212" spans="1:8" x14ac:dyDescent="0.25">
      <c r="A212" s="1">
        <v>43511</v>
      </c>
      <c r="C212" s="16">
        <v>1.51</v>
      </c>
      <c r="D212" s="16">
        <v>1.4</v>
      </c>
      <c r="E212" s="16">
        <v>1.41</v>
      </c>
      <c r="G212">
        <v>120</v>
      </c>
      <c r="H212">
        <v>1.4266700000000001</v>
      </c>
    </row>
    <row r="213" spans="1:8" x14ac:dyDescent="0.25">
      <c r="A213" s="1">
        <v>43512</v>
      </c>
      <c r="C213" s="16">
        <v>1.47</v>
      </c>
      <c r="D213" s="16">
        <v>1.36</v>
      </c>
      <c r="E213" s="16">
        <v>1.45</v>
      </c>
      <c r="G213">
        <v>121</v>
      </c>
      <c r="H213">
        <v>1.4366699999999999</v>
      </c>
    </row>
    <row r="214" spans="1:8" x14ac:dyDescent="0.25">
      <c r="A214" s="1">
        <v>43513</v>
      </c>
      <c r="C214" s="16">
        <v>1.44</v>
      </c>
      <c r="D214" s="16">
        <v>1.36</v>
      </c>
      <c r="E214" s="16">
        <v>1.41</v>
      </c>
      <c r="G214">
        <v>122</v>
      </c>
      <c r="H214">
        <v>1.3966700000000001</v>
      </c>
    </row>
    <row r="215" spans="1:8" x14ac:dyDescent="0.25">
      <c r="A215" s="1">
        <v>43514</v>
      </c>
      <c r="C215" s="16">
        <v>1.4</v>
      </c>
      <c r="D215" s="16">
        <v>1.33</v>
      </c>
      <c r="E215" s="16">
        <v>1.38</v>
      </c>
      <c r="G215">
        <v>123</v>
      </c>
      <c r="H215">
        <v>1.39333</v>
      </c>
    </row>
    <row r="216" spans="1:8" x14ac:dyDescent="0.25">
      <c r="A216" s="1">
        <v>43515</v>
      </c>
      <c r="C216" s="16">
        <v>1.44</v>
      </c>
      <c r="D216" s="16">
        <v>1.31</v>
      </c>
      <c r="E216" s="16">
        <v>1.34</v>
      </c>
      <c r="G216">
        <v>124</v>
      </c>
      <c r="H216">
        <v>1.42</v>
      </c>
    </row>
    <row r="217" spans="1:8" x14ac:dyDescent="0.25">
      <c r="A217" s="1">
        <v>43516</v>
      </c>
      <c r="C217" s="16">
        <v>1.46</v>
      </c>
      <c r="D217" s="16">
        <v>1.3</v>
      </c>
      <c r="E217" s="16">
        <v>1.37</v>
      </c>
      <c r="G217">
        <v>125</v>
      </c>
      <c r="H217">
        <v>1.4</v>
      </c>
    </row>
    <row r="218" spans="1:8" x14ac:dyDescent="0.25">
      <c r="A218" s="1">
        <v>43517</v>
      </c>
      <c r="C218" s="16">
        <v>1.49</v>
      </c>
      <c r="D218" s="16">
        <v>1.32</v>
      </c>
      <c r="E218" s="16">
        <v>1.4</v>
      </c>
      <c r="G218">
        <v>126</v>
      </c>
      <c r="H218">
        <v>1.3866700000000001</v>
      </c>
    </row>
    <row r="219" spans="1:8" x14ac:dyDescent="0.25">
      <c r="A219" s="1">
        <v>43518</v>
      </c>
      <c r="C219" s="16">
        <v>1.48</v>
      </c>
      <c r="D219" s="16">
        <v>1.34</v>
      </c>
      <c r="E219" s="16">
        <v>1.34</v>
      </c>
      <c r="G219">
        <v>127</v>
      </c>
      <c r="H219">
        <v>1.35</v>
      </c>
    </row>
    <row r="220" spans="1:8" x14ac:dyDescent="0.25">
      <c r="A220" s="1">
        <v>43519</v>
      </c>
      <c r="C220" s="16">
        <v>1.48</v>
      </c>
      <c r="D220" s="16">
        <v>1.31</v>
      </c>
      <c r="E220" s="16">
        <v>1.37</v>
      </c>
      <c r="G220">
        <v>128</v>
      </c>
      <c r="H220">
        <v>1.3833299999999999</v>
      </c>
    </row>
    <row r="221" spans="1:8" x14ac:dyDescent="0.25">
      <c r="A221" s="1">
        <v>43520</v>
      </c>
      <c r="C221" s="16">
        <v>1.54</v>
      </c>
      <c r="D221" s="16">
        <v>1.34</v>
      </c>
      <c r="E221" s="16">
        <v>1.38</v>
      </c>
      <c r="G221">
        <v>129</v>
      </c>
      <c r="H221">
        <v>1.39333</v>
      </c>
    </row>
    <row r="222" spans="1:8" x14ac:dyDescent="0.25">
      <c r="A222" s="1">
        <v>43521</v>
      </c>
      <c r="C222" s="16">
        <v>1.34</v>
      </c>
      <c r="D222" s="16">
        <v>1.32</v>
      </c>
      <c r="E222" s="16">
        <v>1.43</v>
      </c>
      <c r="G222">
        <v>130</v>
      </c>
      <c r="H222">
        <v>1.4</v>
      </c>
    </row>
    <row r="223" spans="1:8" x14ac:dyDescent="0.25">
      <c r="A223" s="1">
        <v>43522</v>
      </c>
      <c r="C223" s="16">
        <v>1.34</v>
      </c>
      <c r="D223" s="16">
        <v>1.37</v>
      </c>
      <c r="E223" s="16">
        <v>1.47</v>
      </c>
      <c r="G223">
        <v>131</v>
      </c>
      <c r="H223">
        <v>1.3966700000000001</v>
      </c>
    </row>
    <row r="224" spans="1:8" x14ac:dyDescent="0.25">
      <c r="A224" s="1">
        <v>43523</v>
      </c>
      <c r="C224" s="16">
        <v>1.3</v>
      </c>
      <c r="D224" s="16">
        <v>1.34</v>
      </c>
      <c r="E224" s="16">
        <v>1.42</v>
      </c>
      <c r="G224">
        <v>132</v>
      </c>
      <c r="H224">
        <v>1.41</v>
      </c>
    </row>
    <row r="225" spans="1:8" x14ac:dyDescent="0.25">
      <c r="A225" s="1">
        <v>43524</v>
      </c>
      <c r="C225" s="16">
        <v>1.25</v>
      </c>
      <c r="D225" s="16">
        <v>1.37</v>
      </c>
      <c r="E225" s="16">
        <v>1.39</v>
      </c>
      <c r="G225">
        <v>133</v>
      </c>
      <c r="H225">
        <v>1.4266700000000001</v>
      </c>
    </row>
    <row r="226" spans="1:8" x14ac:dyDescent="0.25">
      <c r="A226" s="1">
        <v>43525</v>
      </c>
      <c r="C226" s="16">
        <v>1.3</v>
      </c>
      <c r="D226" s="16">
        <v>1.31</v>
      </c>
      <c r="E226" s="16">
        <v>1.33</v>
      </c>
      <c r="G226">
        <v>134</v>
      </c>
      <c r="H226">
        <v>1.3966700000000001</v>
      </c>
    </row>
    <row r="227" spans="1:8" x14ac:dyDescent="0.25">
      <c r="A227" s="1">
        <v>43526</v>
      </c>
      <c r="C227" s="16">
        <v>1.32</v>
      </c>
      <c r="D227" s="16">
        <v>1.38</v>
      </c>
      <c r="E227" s="16">
        <v>1.31</v>
      </c>
      <c r="G227">
        <v>135</v>
      </c>
      <c r="H227">
        <v>1.3733299999999999</v>
      </c>
    </row>
    <row r="228" spans="1:8" x14ac:dyDescent="0.25">
      <c r="A228" s="1">
        <v>43527</v>
      </c>
      <c r="C228" s="16">
        <v>1.3</v>
      </c>
      <c r="D228" s="16">
        <v>1.36</v>
      </c>
      <c r="E228" s="16">
        <v>1.36</v>
      </c>
      <c r="G228">
        <v>136</v>
      </c>
      <c r="H228">
        <v>1.33667</v>
      </c>
    </row>
    <row r="229" spans="1:8" x14ac:dyDescent="0.25">
      <c r="A229" s="1">
        <v>43528</v>
      </c>
      <c r="C229" s="16">
        <v>1.31</v>
      </c>
      <c r="D229" s="16">
        <v>1.32</v>
      </c>
      <c r="E229" s="16">
        <v>1.34</v>
      </c>
      <c r="G229">
        <v>137</v>
      </c>
      <c r="H229">
        <v>1.29667</v>
      </c>
    </row>
    <row r="230" spans="1:8" x14ac:dyDescent="0.25">
      <c r="A230" s="1">
        <v>43529</v>
      </c>
      <c r="C230" s="16">
        <v>1.32</v>
      </c>
      <c r="D230" s="16">
        <v>1.31</v>
      </c>
      <c r="E230" s="16">
        <v>1.29</v>
      </c>
      <c r="G230">
        <v>138</v>
      </c>
      <c r="H230">
        <v>1.32</v>
      </c>
    </row>
    <row r="231" spans="1:8" x14ac:dyDescent="0.25">
      <c r="A231" s="1">
        <v>43530</v>
      </c>
      <c r="C231" s="16">
        <v>1.33</v>
      </c>
      <c r="D231" s="16">
        <v>1.35</v>
      </c>
      <c r="E231" s="16">
        <v>1.35</v>
      </c>
      <c r="G231">
        <v>139</v>
      </c>
      <c r="H231">
        <v>1.35</v>
      </c>
    </row>
    <row r="232" spans="1:8" x14ac:dyDescent="0.25">
      <c r="A232" s="1">
        <v>43531</v>
      </c>
      <c r="C232" s="16">
        <v>1.34</v>
      </c>
      <c r="D232" s="16">
        <v>1.37</v>
      </c>
      <c r="E232" s="16">
        <v>1.33</v>
      </c>
      <c r="G232">
        <v>140</v>
      </c>
      <c r="H232">
        <v>1.34</v>
      </c>
    </row>
    <row r="233" spans="1:8" x14ac:dyDescent="0.25">
      <c r="A233" s="1">
        <v>43532</v>
      </c>
      <c r="C233" s="16">
        <v>1.33</v>
      </c>
      <c r="D233" s="16">
        <v>1.38</v>
      </c>
      <c r="E233" s="16">
        <v>1.29</v>
      </c>
      <c r="G233">
        <v>141</v>
      </c>
      <c r="H233">
        <v>1.31</v>
      </c>
    </row>
    <row r="234" spans="1:8" x14ac:dyDescent="0.25">
      <c r="A234" s="1">
        <v>43533</v>
      </c>
      <c r="C234" s="16">
        <v>1.41</v>
      </c>
      <c r="D234" s="16">
        <v>1.33</v>
      </c>
      <c r="E234" s="16">
        <v>1.22</v>
      </c>
      <c r="G234">
        <v>142</v>
      </c>
      <c r="H234">
        <v>1.3433299999999999</v>
      </c>
    </row>
    <row r="235" spans="1:8" x14ac:dyDescent="0.25">
      <c r="A235" s="1">
        <v>43534</v>
      </c>
      <c r="C235" s="16">
        <v>1.39</v>
      </c>
      <c r="D235" s="16">
        <v>1.36</v>
      </c>
      <c r="E235" s="16">
        <v>1.29</v>
      </c>
      <c r="G235">
        <v>143</v>
      </c>
      <c r="H235">
        <v>1.34</v>
      </c>
    </row>
    <row r="236" spans="1:8" x14ac:dyDescent="0.25">
      <c r="A236" s="1">
        <v>43535</v>
      </c>
      <c r="C236" s="16">
        <v>1.36</v>
      </c>
      <c r="D236" s="16">
        <v>1.36</v>
      </c>
      <c r="E236" s="16">
        <v>1.31</v>
      </c>
      <c r="G236">
        <v>144</v>
      </c>
      <c r="H236">
        <v>1.3233299999999999</v>
      </c>
    </row>
    <row r="237" spans="1:8" x14ac:dyDescent="0.25">
      <c r="A237" s="1">
        <v>43536</v>
      </c>
      <c r="C237" s="16">
        <v>1.4</v>
      </c>
      <c r="D237" s="16">
        <v>1.34</v>
      </c>
      <c r="E237" s="16">
        <v>1.26</v>
      </c>
      <c r="G237">
        <v>145</v>
      </c>
      <c r="H237">
        <v>1.29667</v>
      </c>
    </row>
    <row r="238" spans="1:8" x14ac:dyDescent="0.25">
      <c r="A238" s="1">
        <v>43537</v>
      </c>
      <c r="C238" s="16">
        <v>1.37</v>
      </c>
      <c r="D238" s="16">
        <v>1.34</v>
      </c>
      <c r="E238" s="16">
        <v>1.25</v>
      </c>
      <c r="G238">
        <v>146</v>
      </c>
      <c r="H238">
        <v>1.33667</v>
      </c>
    </row>
    <row r="239" spans="1:8" x14ac:dyDescent="0.25">
      <c r="A239" s="1">
        <v>43538</v>
      </c>
      <c r="C239" s="16">
        <v>1.36</v>
      </c>
      <c r="D239" s="16">
        <v>1.31</v>
      </c>
      <c r="E239" s="16">
        <v>1.2</v>
      </c>
      <c r="G239">
        <v>147</v>
      </c>
      <c r="H239">
        <v>1.3233299999999999</v>
      </c>
    </row>
    <row r="240" spans="1:8" x14ac:dyDescent="0.25">
      <c r="A240" s="1">
        <v>43539</v>
      </c>
      <c r="C240" s="16">
        <v>1.37</v>
      </c>
      <c r="D240" s="16">
        <v>1.27</v>
      </c>
      <c r="E240" s="16">
        <v>1.25</v>
      </c>
      <c r="G240">
        <v>148</v>
      </c>
      <c r="H240">
        <v>1.31</v>
      </c>
    </row>
    <row r="241" spans="1:8" x14ac:dyDescent="0.25">
      <c r="A241" s="1">
        <v>43540</v>
      </c>
      <c r="C241" s="16">
        <v>1.35</v>
      </c>
      <c r="D241" s="16">
        <v>1.31</v>
      </c>
      <c r="E241" s="16">
        <v>1.26</v>
      </c>
      <c r="G241">
        <v>149</v>
      </c>
      <c r="H241">
        <v>1.32</v>
      </c>
    </row>
    <row r="242" spans="1:8" x14ac:dyDescent="0.25">
      <c r="A242" s="1">
        <v>43541</v>
      </c>
      <c r="C242" s="16">
        <v>1.36</v>
      </c>
      <c r="D242" s="16">
        <v>1.31</v>
      </c>
      <c r="E242" s="16">
        <v>1.25</v>
      </c>
      <c r="G242">
        <v>150</v>
      </c>
      <c r="H242">
        <v>1.29</v>
      </c>
    </row>
    <row r="243" spans="1:8" x14ac:dyDescent="0.25">
      <c r="A243" s="1">
        <v>43542</v>
      </c>
      <c r="C243" s="16">
        <v>1.37</v>
      </c>
      <c r="D243" s="16">
        <v>1.3</v>
      </c>
      <c r="E243" s="16">
        <v>1.25</v>
      </c>
      <c r="G243">
        <v>151</v>
      </c>
      <c r="H243">
        <v>1.30667</v>
      </c>
    </row>
    <row r="244" spans="1:8" x14ac:dyDescent="0.25">
      <c r="A244" s="1">
        <v>43543</v>
      </c>
      <c r="C244" s="16">
        <v>1.36</v>
      </c>
      <c r="D244" s="16">
        <v>1.31</v>
      </c>
      <c r="E244" s="16">
        <v>1.23</v>
      </c>
      <c r="G244">
        <v>152</v>
      </c>
      <c r="H244">
        <v>1.3133300000000001</v>
      </c>
    </row>
    <row r="245" spans="1:8" x14ac:dyDescent="0.25">
      <c r="A245" s="1">
        <v>43544</v>
      </c>
      <c r="C245" s="16">
        <v>1.42</v>
      </c>
      <c r="D245" s="16">
        <v>1.31</v>
      </c>
      <c r="E245" s="16">
        <v>1.1599999999999999</v>
      </c>
      <c r="G245">
        <v>153</v>
      </c>
      <c r="H245">
        <v>1.2833300000000001</v>
      </c>
    </row>
    <row r="246" spans="1:8" x14ac:dyDescent="0.25">
      <c r="A246" s="1">
        <v>43545</v>
      </c>
      <c r="C246" s="16">
        <v>1.4</v>
      </c>
      <c r="D246" s="16">
        <v>1.25</v>
      </c>
      <c r="E246" s="16">
        <v>1.23</v>
      </c>
      <c r="G246">
        <v>154</v>
      </c>
      <c r="H246">
        <v>1.29667</v>
      </c>
    </row>
    <row r="247" spans="1:8" x14ac:dyDescent="0.25">
      <c r="A247" s="1">
        <v>43546</v>
      </c>
      <c r="C247" s="16">
        <v>1.38</v>
      </c>
      <c r="D247" s="16">
        <v>1.28</v>
      </c>
      <c r="E247" s="16">
        <v>1.23</v>
      </c>
      <c r="G247">
        <v>155</v>
      </c>
      <c r="H247">
        <v>1.29</v>
      </c>
    </row>
    <row r="248" spans="1:8" x14ac:dyDescent="0.25">
      <c r="A248" s="1">
        <v>43547</v>
      </c>
      <c r="C248" s="16">
        <v>1.32</v>
      </c>
      <c r="D248" s="16">
        <v>1.27</v>
      </c>
      <c r="E248" s="16">
        <v>1.22</v>
      </c>
      <c r="G248">
        <v>156</v>
      </c>
      <c r="H248">
        <v>1.26</v>
      </c>
    </row>
    <row r="249" spans="1:8" x14ac:dyDescent="0.25">
      <c r="A249" s="1">
        <v>43548</v>
      </c>
      <c r="C249" s="16">
        <v>1.37</v>
      </c>
      <c r="D249" s="16">
        <v>1.26</v>
      </c>
      <c r="E249" s="16">
        <v>1.21</v>
      </c>
      <c r="G249">
        <v>157</v>
      </c>
      <c r="H249">
        <v>1.2933300000000001</v>
      </c>
    </row>
    <row r="250" spans="1:8" x14ac:dyDescent="0.25">
      <c r="A250" s="1">
        <v>43549</v>
      </c>
      <c r="C250" s="16">
        <v>1.35</v>
      </c>
      <c r="D250" s="16">
        <v>1.23</v>
      </c>
      <c r="E250" s="16">
        <v>1.1499999999999999</v>
      </c>
      <c r="G250">
        <v>158</v>
      </c>
      <c r="H250">
        <v>1.30667</v>
      </c>
    </row>
    <row r="251" spans="1:8" x14ac:dyDescent="0.25">
      <c r="A251" s="1">
        <v>43550</v>
      </c>
      <c r="C251" s="16">
        <v>1.2</v>
      </c>
      <c r="D251" s="16">
        <v>1.29</v>
      </c>
      <c r="E251" s="16">
        <v>1.1499999999999999</v>
      </c>
      <c r="G251">
        <v>159</v>
      </c>
      <c r="H251">
        <v>1.30667</v>
      </c>
    </row>
    <row r="252" spans="1:8" x14ac:dyDescent="0.25">
      <c r="A252" s="1">
        <v>43551</v>
      </c>
      <c r="C252" s="16">
        <v>1.33</v>
      </c>
      <c r="D252" s="16">
        <v>1.32</v>
      </c>
      <c r="E252" s="16">
        <v>1.1599999999999999</v>
      </c>
      <c r="G252">
        <v>160</v>
      </c>
      <c r="H252">
        <v>1.2833300000000001</v>
      </c>
    </row>
    <row r="253" spans="1:8" x14ac:dyDescent="0.25">
      <c r="A253" s="1">
        <v>43552</v>
      </c>
      <c r="C253" s="16">
        <v>1.17</v>
      </c>
      <c r="D253" s="16">
        <v>1.32</v>
      </c>
      <c r="E253" s="16">
        <v>1.22</v>
      </c>
      <c r="G253">
        <v>161</v>
      </c>
      <c r="H253">
        <v>1.2733300000000001</v>
      </c>
    </row>
    <row r="254" spans="1:8" x14ac:dyDescent="0.25">
      <c r="A254" s="1">
        <v>43553</v>
      </c>
      <c r="C254" s="16">
        <v>1.27</v>
      </c>
      <c r="D254" s="16">
        <v>1.3</v>
      </c>
      <c r="E254" s="16">
        <v>1.19</v>
      </c>
      <c r="G254">
        <v>162</v>
      </c>
      <c r="H254">
        <v>1.26667</v>
      </c>
    </row>
    <row r="255" spans="1:8" x14ac:dyDescent="0.25">
      <c r="A255" s="1">
        <v>43554</v>
      </c>
      <c r="C255" s="16">
        <v>1.23</v>
      </c>
      <c r="D255" s="16">
        <v>1.3</v>
      </c>
      <c r="E255" s="16">
        <v>1.21</v>
      </c>
      <c r="G255">
        <v>163</v>
      </c>
      <c r="H255">
        <v>1.21</v>
      </c>
    </row>
    <row r="256" spans="1:8" x14ac:dyDescent="0.25">
      <c r="A256" s="1">
        <v>43555</v>
      </c>
      <c r="C256" s="16">
        <v>1.27</v>
      </c>
      <c r="D256" s="16">
        <v>1.27</v>
      </c>
      <c r="E256" s="16">
        <v>1.26</v>
      </c>
      <c r="G256">
        <v>164</v>
      </c>
      <c r="H256">
        <v>1.2733300000000001</v>
      </c>
    </row>
    <row r="257" spans="1:8" x14ac:dyDescent="0.25">
      <c r="A257" s="1">
        <v>43556</v>
      </c>
      <c r="C257" s="16">
        <v>1.25</v>
      </c>
      <c r="D257" s="16">
        <v>1.27</v>
      </c>
      <c r="E257" s="16">
        <v>1.26</v>
      </c>
      <c r="G257">
        <v>165</v>
      </c>
      <c r="H257">
        <v>1.23</v>
      </c>
    </row>
    <row r="258" spans="1:8" x14ac:dyDescent="0.25">
      <c r="A258" s="1">
        <v>43557</v>
      </c>
      <c r="C258" s="16">
        <v>1.26</v>
      </c>
      <c r="D258" s="16">
        <v>1.33</v>
      </c>
      <c r="E258" s="16">
        <v>1.26</v>
      </c>
      <c r="G258">
        <v>166</v>
      </c>
      <c r="H258">
        <v>1.27</v>
      </c>
    </row>
    <row r="259" spans="1:8" x14ac:dyDescent="0.25">
      <c r="A259" s="1">
        <v>43558</v>
      </c>
      <c r="C259" s="16">
        <v>1.29</v>
      </c>
      <c r="D259" s="16">
        <v>1.33</v>
      </c>
      <c r="E259" s="16">
        <v>1.25</v>
      </c>
      <c r="G259">
        <v>167</v>
      </c>
      <c r="H259">
        <v>1.2933300000000001</v>
      </c>
    </row>
    <row r="260" spans="1:8" x14ac:dyDescent="0.25">
      <c r="A260" s="1">
        <v>43559</v>
      </c>
      <c r="C260" s="16">
        <v>1.32</v>
      </c>
      <c r="D260" s="16">
        <v>1.39</v>
      </c>
      <c r="E260" s="16">
        <v>1.31</v>
      </c>
      <c r="G260">
        <v>168</v>
      </c>
      <c r="H260">
        <v>1.30667</v>
      </c>
    </row>
    <row r="261" spans="1:8" x14ac:dyDescent="0.25">
      <c r="A261" s="1">
        <v>43560</v>
      </c>
      <c r="C261" s="16">
        <v>1.27</v>
      </c>
      <c r="D261" s="16">
        <v>1.39</v>
      </c>
      <c r="E261" s="16">
        <v>1.34</v>
      </c>
      <c r="G261">
        <v>169</v>
      </c>
      <c r="H261">
        <v>1.28667</v>
      </c>
    </row>
    <row r="262" spans="1:8" x14ac:dyDescent="0.25">
      <c r="A262" s="1">
        <v>43561</v>
      </c>
      <c r="C262" s="16">
        <v>1.27</v>
      </c>
      <c r="D262" s="16">
        <v>1.35</v>
      </c>
      <c r="E262" s="16">
        <v>1.27</v>
      </c>
      <c r="G262">
        <v>170</v>
      </c>
      <c r="H262">
        <v>1.31667</v>
      </c>
    </row>
    <row r="263" spans="1:8" x14ac:dyDescent="0.25">
      <c r="A263" s="1">
        <v>43562</v>
      </c>
      <c r="C263" s="16">
        <v>1.27</v>
      </c>
      <c r="D263" s="16">
        <v>1.44</v>
      </c>
      <c r="E263" s="16">
        <v>1.34</v>
      </c>
      <c r="G263">
        <v>171</v>
      </c>
      <c r="H263">
        <v>1.3433299999999999</v>
      </c>
    </row>
    <row r="264" spans="1:8" x14ac:dyDescent="0.25">
      <c r="A264" s="1">
        <v>43563</v>
      </c>
      <c r="C264" s="16">
        <v>1.3</v>
      </c>
      <c r="D264" s="16">
        <v>1.43</v>
      </c>
      <c r="E264" s="16">
        <v>1.29</v>
      </c>
      <c r="G264">
        <v>172</v>
      </c>
      <c r="H264">
        <v>1.3533299999999999</v>
      </c>
    </row>
    <row r="265" spans="1:8" x14ac:dyDescent="0.25">
      <c r="A265" s="1">
        <v>43564</v>
      </c>
      <c r="C265" s="16">
        <v>1.29</v>
      </c>
      <c r="D265" s="16">
        <v>1.4</v>
      </c>
      <c r="E265" s="16">
        <v>1.23</v>
      </c>
      <c r="G265">
        <v>173</v>
      </c>
      <c r="H265">
        <v>1.3233299999999999</v>
      </c>
    </row>
    <row r="266" spans="1:8" x14ac:dyDescent="0.25">
      <c r="A266" s="1">
        <v>43565</v>
      </c>
      <c r="C266" s="16">
        <v>1.3</v>
      </c>
      <c r="D266" s="16">
        <v>1.43</v>
      </c>
      <c r="E266" s="16">
        <v>1.19</v>
      </c>
      <c r="G266">
        <v>174</v>
      </c>
      <c r="H266">
        <v>1.3533299999999999</v>
      </c>
    </row>
    <row r="267" spans="1:8" x14ac:dyDescent="0.25">
      <c r="A267" s="1">
        <v>43566</v>
      </c>
      <c r="C267" s="16">
        <v>1.3</v>
      </c>
      <c r="D267" s="16">
        <v>1.45</v>
      </c>
      <c r="E267" s="16">
        <v>1.21</v>
      </c>
      <c r="G267">
        <v>175</v>
      </c>
      <c r="H267">
        <v>1.3233299999999999</v>
      </c>
    </row>
    <row r="268" spans="1:8" x14ac:dyDescent="0.25">
      <c r="A268" s="1">
        <v>43567</v>
      </c>
      <c r="C268" s="16">
        <v>1.29</v>
      </c>
      <c r="D268" s="16">
        <v>1.41</v>
      </c>
      <c r="E268" s="16">
        <v>1.28</v>
      </c>
      <c r="G268">
        <v>176</v>
      </c>
      <c r="H268">
        <v>1.31</v>
      </c>
    </row>
    <row r="269" spans="1:8" x14ac:dyDescent="0.25">
      <c r="A269" s="1">
        <v>43568</v>
      </c>
      <c r="C269" s="16">
        <v>1.27</v>
      </c>
      <c r="D269" s="16">
        <v>1.4</v>
      </c>
      <c r="E269" s="16">
        <v>1.27</v>
      </c>
      <c r="G269">
        <v>177</v>
      </c>
      <c r="H269">
        <v>1.30667</v>
      </c>
    </row>
    <row r="270" spans="1:8" x14ac:dyDescent="0.25">
      <c r="A270" s="1">
        <v>43569</v>
      </c>
      <c r="C270" s="16">
        <v>1.28</v>
      </c>
      <c r="D270" s="16">
        <v>1.44</v>
      </c>
      <c r="E270" s="16">
        <v>1.28</v>
      </c>
      <c r="G270">
        <v>178</v>
      </c>
      <c r="H270">
        <v>1.31667</v>
      </c>
    </row>
    <row r="271" spans="1:8" x14ac:dyDescent="0.25">
      <c r="A271" s="1">
        <v>43570</v>
      </c>
      <c r="C271" s="16">
        <v>1.19</v>
      </c>
      <c r="D271" s="16">
        <v>1.44</v>
      </c>
      <c r="E271" s="16">
        <v>1.29</v>
      </c>
      <c r="G271">
        <v>179</v>
      </c>
      <c r="H271">
        <v>1.33</v>
      </c>
    </row>
    <row r="272" spans="1:8" x14ac:dyDescent="0.25">
      <c r="A272" s="1">
        <v>43571</v>
      </c>
      <c r="C272" s="16">
        <v>1.31</v>
      </c>
      <c r="D272" s="16">
        <v>1.41</v>
      </c>
      <c r="E272" s="16">
        <v>1.33</v>
      </c>
      <c r="G272">
        <v>180</v>
      </c>
      <c r="H272">
        <v>1.32667</v>
      </c>
    </row>
    <row r="273" spans="1:8" x14ac:dyDescent="0.25">
      <c r="A273" s="1">
        <v>43572</v>
      </c>
      <c r="C273" s="16">
        <v>1.27</v>
      </c>
      <c r="D273" s="16">
        <v>1.42</v>
      </c>
      <c r="E273" s="16">
        <v>1.31</v>
      </c>
      <c r="G273">
        <v>181</v>
      </c>
      <c r="H273">
        <v>1.3333299999999999</v>
      </c>
    </row>
    <row r="274" spans="1:8" x14ac:dyDescent="0.25">
      <c r="A274" s="1">
        <v>43573</v>
      </c>
      <c r="C274" s="16">
        <v>1.27</v>
      </c>
      <c r="D274" s="16">
        <v>1.45</v>
      </c>
      <c r="E274" s="16">
        <v>1.25</v>
      </c>
      <c r="G274">
        <v>182</v>
      </c>
      <c r="H274">
        <v>1.33</v>
      </c>
    </row>
    <row r="275" spans="1:8" x14ac:dyDescent="0.25">
      <c r="A275" s="1">
        <v>43574</v>
      </c>
      <c r="C275" s="16">
        <v>1.24</v>
      </c>
      <c r="D275" s="16">
        <v>1.42</v>
      </c>
      <c r="E275" s="16">
        <v>1.28</v>
      </c>
      <c r="G275">
        <v>183</v>
      </c>
      <c r="H275">
        <v>1.30667</v>
      </c>
    </row>
    <row r="276" spans="1:8" x14ac:dyDescent="0.25">
      <c r="A276" s="1">
        <v>43575</v>
      </c>
      <c r="C276" s="16">
        <v>1.27</v>
      </c>
      <c r="D276" s="16">
        <v>1.4</v>
      </c>
      <c r="E276" s="16">
        <v>1.31</v>
      </c>
      <c r="G276">
        <v>184</v>
      </c>
      <c r="H276">
        <v>1.35</v>
      </c>
    </row>
    <row r="277" spans="1:8" x14ac:dyDescent="0.25">
      <c r="A277" s="1">
        <v>43576</v>
      </c>
      <c r="C277" s="16">
        <v>1.29</v>
      </c>
      <c r="D277" s="16">
        <v>1.43</v>
      </c>
      <c r="E277" s="16">
        <v>1.27</v>
      </c>
      <c r="G277">
        <v>185</v>
      </c>
      <c r="H277">
        <v>1.3033300000000001</v>
      </c>
    </row>
    <row r="278" spans="1:8" x14ac:dyDescent="0.25">
      <c r="A278" s="1">
        <v>43577</v>
      </c>
      <c r="C278" s="16">
        <v>1.29</v>
      </c>
      <c r="D278" s="16">
        <v>1.39</v>
      </c>
      <c r="E278" s="16">
        <v>1.28</v>
      </c>
      <c r="G278">
        <v>186</v>
      </c>
      <c r="H278">
        <v>1.3233299999999999</v>
      </c>
    </row>
    <row r="279" spans="1:8" x14ac:dyDescent="0.25">
      <c r="A279" s="1">
        <v>43578</v>
      </c>
      <c r="C279" s="16">
        <v>1.25</v>
      </c>
      <c r="D279" s="16">
        <v>1.42</v>
      </c>
      <c r="E279" s="16">
        <v>1.19</v>
      </c>
      <c r="G279">
        <v>187</v>
      </c>
      <c r="H279">
        <v>1.32</v>
      </c>
    </row>
    <row r="280" spans="1:8" x14ac:dyDescent="0.25">
      <c r="A280" s="1">
        <v>43579</v>
      </c>
      <c r="C280" s="16">
        <v>1.28</v>
      </c>
      <c r="D280" s="16">
        <v>1.41</v>
      </c>
      <c r="E280" s="16">
        <v>1.21</v>
      </c>
      <c r="G280">
        <v>188</v>
      </c>
      <c r="H280">
        <v>1.3</v>
      </c>
    </row>
    <row r="281" spans="1:8" x14ac:dyDescent="0.25">
      <c r="A281" s="1">
        <v>43580</v>
      </c>
      <c r="C281" s="16">
        <v>1.29</v>
      </c>
      <c r="D281" s="16">
        <v>1.36</v>
      </c>
      <c r="E281" s="16">
        <v>1.1100000000000001</v>
      </c>
      <c r="G281">
        <v>189</v>
      </c>
      <c r="H281">
        <v>1.3233299999999999</v>
      </c>
    </row>
    <row r="282" spans="1:8" x14ac:dyDescent="0.25">
      <c r="A282" s="1">
        <v>43581</v>
      </c>
      <c r="C282" s="16">
        <v>1.32</v>
      </c>
      <c r="D282" s="16">
        <v>1.4</v>
      </c>
      <c r="E282" s="16">
        <v>1.17</v>
      </c>
      <c r="G282">
        <v>190</v>
      </c>
      <c r="H282">
        <v>1.30667</v>
      </c>
    </row>
    <row r="283" spans="1:8" x14ac:dyDescent="0.25">
      <c r="A283" s="1">
        <v>43582</v>
      </c>
      <c r="C283" s="16">
        <v>1.25</v>
      </c>
      <c r="D283" s="16">
        <v>1.44</v>
      </c>
      <c r="E283" s="16">
        <v>1.24</v>
      </c>
      <c r="G283">
        <v>191</v>
      </c>
      <c r="H283">
        <v>1.28</v>
      </c>
    </row>
    <row r="284" spans="1:8" x14ac:dyDescent="0.25">
      <c r="A284" s="1">
        <v>43583</v>
      </c>
      <c r="C284" s="16">
        <v>1.31</v>
      </c>
      <c r="D284" s="16">
        <v>1.38</v>
      </c>
      <c r="E284" s="16">
        <v>1.1299999999999999</v>
      </c>
      <c r="G284">
        <v>192</v>
      </c>
      <c r="H284">
        <v>1.24333</v>
      </c>
    </row>
    <row r="285" spans="1:8" x14ac:dyDescent="0.25">
      <c r="A285" s="1">
        <v>43584</v>
      </c>
      <c r="C285" s="16">
        <v>1.28</v>
      </c>
      <c r="D285" s="16">
        <v>1.34</v>
      </c>
      <c r="E285" s="16">
        <v>1.1399999999999999</v>
      </c>
      <c r="G285">
        <v>193</v>
      </c>
      <c r="H285">
        <v>1.25667</v>
      </c>
    </row>
    <row r="286" spans="1:8" x14ac:dyDescent="0.25">
      <c r="A286" s="1">
        <v>43585</v>
      </c>
      <c r="C286" s="16">
        <v>1.27</v>
      </c>
      <c r="D286" s="16">
        <v>1.31</v>
      </c>
      <c r="E286" s="16">
        <v>1.1399999999999999</v>
      </c>
      <c r="G286">
        <v>194</v>
      </c>
      <c r="H286">
        <v>1.29667</v>
      </c>
    </row>
    <row r="287" spans="1:8" x14ac:dyDescent="0.25">
      <c r="A287" s="1">
        <v>43586</v>
      </c>
      <c r="C287" s="16">
        <v>1.34</v>
      </c>
      <c r="D287" s="16">
        <v>1.33</v>
      </c>
      <c r="E287" s="16">
        <v>1.17</v>
      </c>
      <c r="G287">
        <v>195</v>
      </c>
      <c r="H287">
        <v>1.2366699999999999</v>
      </c>
    </row>
    <row r="288" spans="1:8" x14ac:dyDescent="0.25">
      <c r="A288" s="1">
        <v>43587</v>
      </c>
      <c r="C288" s="16">
        <v>1.24</v>
      </c>
      <c r="D288" s="16">
        <v>1.33</v>
      </c>
      <c r="E288" s="16">
        <v>0.87</v>
      </c>
      <c r="G288">
        <v>196</v>
      </c>
      <c r="H288">
        <v>1.25667</v>
      </c>
    </row>
    <row r="289" spans="1:8" x14ac:dyDescent="0.25">
      <c r="A289" s="1">
        <v>43588</v>
      </c>
      <c r="C289" s="16">
        <v>1.27</v>
      </c>
      <c r="D289" s="16">
        <v>1.32</v>
      </c>
      <c r="E289" s="16">
        <v>0.96</v>
      </c>
      <c r="G289">
        <v>197</v>
      </c>
      <c r="H289">
        <v>1.25</v>
      </c>
    </row>
    <row r="290" spans="1:8" x14ac:dyDescent="0.25">
      <c r="A290" s="1">
        <v>43589</v>
      </c>
      <c r="C290" s="16">
        <v>1.3</v>
      </c>
      <c r="D290" s="16">
        <v>1.33</v>
      </c>
      <c r="E290" s="16">
        <v>0.93</v>
      </c>
      <c r="G290">
        <v>198</v>
      </c>
      <c r="H290">
        <v>1.2733300000000001</v>
      </c>
    </row>
    <row r="291" spans="1:8" x14ac:dyDescent="0.25">
      <c r="A291" s="1">
        <v>43590</v>
      </c>
      <c r="C291" s="16">
        <v>1.31</v>
      </c>
      <c r="D291" s="16">
        <v>1.38</v>
      </c>
      <c r="E291" s="16">
        <v>0.89</v>
      </c>
      <c r="G291">
        <v>199</v>
      </c>
      <c r="H291">
        <v>1.17</v>
      </c>
    </row>
    <row r="292" spans="1:8" x14ac:dyDescent="0.25">
      <c r="A292" s="1">
        <v>43591</v>
      </c>
      <c r="C292" s="16">
        <v>1.54</v>
      </c>
      <c r="D292" s="16">
        <v>1.3</v>
      </c>
      <c r="E292" s="16">
        <v>1</v>
      </c>
      <c r="G292">
        <v>200</v>
      </c>
      <c r="H292">
        <v>1.17</v>
      </c>
    </row>
    <row r="293" spans="1:8" x14ac:dyDescent="0.25">
      <c r="A293" s="1">
        <v>43592</v>
      </c>
      <c r="C293" s="16">
        <v>1.49</v>
      </c>
      <c r="D293" s="16">
        <v>1.31</v>
      </c>
      <c r="E293" s="16">
        <v>0.98</v>
      </c>
      <c r="G293">
        <v>201</v>
      </c>
      <c r="H293">
        <v>1.17</v>
      </c>
    </row>
    <row r="294" spans="1:8" x14ac:dyDescent="0.25">
      <c r="A294" s="1">
        <v>43593</v>
      </c>
      <c r="C294" s="16">
        <v>0.95</v>
      </c>
      <c r="D294" s="16">
        <v>1.31</v>
      </c>
      <c r="E294" s="16">
        <v>0.96</v>
      </c>
      <c r="G294">
        <v>202</v>
      </c>
      <c r="H294">
        <v>1.16333</v>
      </c>
    </row>
    <row r="295" spans="1:8" x14ac:dyDescent="0.25">
      <c r="A295" s="1">
        <v>43594</v>
      </c>
      <c r="C295" s="16">
        <v>1.07</v>
      </c>
      <c r="D295" s="16">
        <v>1.3</v>
      </c>
      <c r="E295" s="16">
        <v>0.97</v>
      </c>
      <c r="G295">
        <v>203</v>
      </c>
      <c r="H295">
        <v>1.20333</v>
      </c>
    </row>
    <row r="296" spans="1:8" x14ac:dyDescent="0.25">
      <c r="A296" s="1">
        <v>43595</v>
      </c>
      <c r="C296" s="16">
        <v>1.55</v>
      </c>
      <c r="D296" s="16">
        <v>1.3</v>
      </c>
      <c r="E296" s="16">
        <v>0.99</v>
      </c>
      <c r="G296">
        <v>204</v>
      </c>
      <c r="H296">
        <v>1.17445</v>
      </c>
    </row>
    <row r="297" spans="1:8" x14ac:dyDescent="0.25">
      <c r="A297" s="1">
        <v>43596</v>
      </c>
      <c r="C297" s="16">
        <v>0.92</v>
      </c>
      <c r="D297" s="16">
        <v>1.35</v>
      </c>
      <c r="E297" s="16">
        <v>1.01</v>
      </c>
      <c r="G297">
        <v>205</v>
      </c>
      <c r="H297">
        <v>1.2633300000000001</v>
      </c>
    </row>
    <row r="298" spans="1:8" x14ac:dyDescent="0.25">
      <c r="A298" s="1">
        <v>43597</v>
      </c>
      <c r="C298" s="16">
        <v>1.41</v>
      </c>
      <c r="D298" s="16">
        <v>1.34</v>
      </c>
      <c r="E298" s="16">
        <v>0.93</v>
      </c>
      <c r="G298">
        <v>206</v>
      </c>
      <c r="H298">
        <v>1.0900000000000001</v>
      </c>
    </row>
    <row r="299" spans="1:8" x14ac:dyDescent="0.25">
      <c r="A299" s="1">
        <v>43598</v>
      </c>
      <c r="C299" s="16">
        <v>0.93</v>
      </c>
      <c r="D299" s="16">
        <v>1.35</v>
      </c>
      <c r="E299" s="16">
        <v>0.96</v>
      </c>
      <c r="G299">
        <v>207</v>
      </c>
      <c r="H299">
        <v>1.1266700000000001</v>
      </c>
    </row>
    <row r="300" spans="1:8" x14ac:dyDescent="0.25">
      <c r="A300" s="1">
        <v>43599</v>
      </c>
      <c r="C300" s="16">
        <v>1.42</v>
      </c>
      <c r="D300" s="16">
        <v>1.32</v>
      </c>
      <c r="E300" s="16">
        <v>0.89</v>
      </c>
      <c r="G300">
        <v>208</v>
      </c>
      <c r="H300">
        <v>1.1694500000000001</v>
      </c>
    </row>
    <row r="301" spans="1:8" x14ac:dyDescent="0.25">
      <c r="A301" s="1">
        <v>43600</v>
      </c>
      <c r="C301" s="16">
        <v>0.83</v>
      </c>
      <c r="D301" s="16">
        <v>1.31</v>
      </c>
      <c r="E301" s="16">
        <v>0.95</v>
      </c>
      <c r="G301">
        <v>209</v>
      </c>
      <c r="H301">
        <v>1.03</v>
      </c>
    </row>
    <row r="302" spans="1:8" x14ac:dyDescent="0.25">
      <c r="A302" s="1">
        <v>43601</v>
      </c>
      <c r="C302" s="16">
        <v>1.04</v>
      </c>
      <c r="D302" s="16">
        <v>1.24</v>
      </c>
      <c r="E302" s="16">
        <v>0.95</v>
      </c>
      <c r="G302">
        <v>210</v>
      </c>
      <c r="H302">
        <v>1.21</v>
      </c>
    </row>
    <row r="303" spans="1:8" x14ac:dyDescent="0.25">
      <c r="A303" s="1">
        <v>43602</v>
      </c>
      <c r="C303" s="16">
        <v>0.83</v>
      </c>
      <c r="D303" s="16">
        <v>1.26</v>
      </c>
      <c r="E303" s="16">
        <v>1.02</v>
      </c>
      <c r="G303">
        <v>211</v>
      </c>
      <c r="H303">
        <v>0.96667000000000003</v>
      </c>
    </row>
    <row r="304" spans="1:8" x14ac:dyDescent="0.25">
      <c r="A304" s="1">
        <v>43603</v>
      </c>
      <c r="C304" s="16">
        <v>0.78</v>
      </c>
      <c r="D304" s="16">
        <v>1.08</v>
      </c>
      <c r="E304" s="16">
        <v>1.02</v>
      </c>
      <c r="G304">
        <v>212</v>
      </c>
      <c r="H304">
        <v>1.01945</v>
      </c>
    </row>
    <row r="305" spans="1:8" x14ac:dyDescent="0.25">
      <c r="A305" s="1">
        <v>43604</v>
      </c>
      <c r="C305" s="16">
        <v>0.79</v>
      </c>
      <c r="D305" s="16">
        <v>1.07</v>
      </c>
      <c r="E305" s="16">
        <v>0.91</v>
      </c>
      <c r="G305">
        <v>213</v>
      </c>
      <c r="H305">
        <v>0.95333000000000001</v>
      </c>
    </row>
    <row r="306" spans="1:8" x14ac:dyDescent="0.25">
      <c r="A306" s="1">
        <v>43605</v>
      </c>
      <c r="C306" s="16">
        <v>0.72</v>
      </c>
      <c r="D306" s="16">
        <v>1.08</v>
      </c>
      <c r="E306" s="16">
        <v>0.91</v>
      </c>
      <c r="G306">
        <v>214</v>
      </c>
      <c r="H306">
        <v>0.99333000000000005</v>
      </c>
    </row>
    <row r="307" spans="1:8" x14ac:dyDescent="0.25">
      <c r="A307" s="1">
        <v>43606</v>
      </c>
      <c r="C307" s="16">
        <v>0.62</v>
      </c>
      <c r="D307" s="16">
        <v>0.92</v>
      </c>
      <c r="E307" s="16">
        <v>0.69</v>
      </c>
      <c r="G307">
        <v>215</v>
      </c>
      <c r="H307">
        <v>0.93</v>
      </c>
    </row>
    <row r="308" spans="1:8" x14ac:dyDescent="0.25">
      <c r="A308" s="1">
        <v>43607</v>
      </c>
      <c r="C308" s="16">
        <v>0.38</v>
      </c>
      <c r="D308" s="16">
        <v>0.94</v>
      </c>
      <c r="E308" s="16">
        <v>0.69</v>
      </c>
      <c r="G308">
        <v>216</v>
      </c>
      <c r="H308">
        <v>0.66825000000000001</v>
      </c>
    </row>
    <row r="309" spans="1:8" x14ac:dyDescent="0.25">
      <c r="A309" s="1">
        <v>43608</v>
      </c>
      <c r="C309" s="16">
        <v>0.38</v>
      </c>
      <c r="D309" s="16">
        <v>0.66</v>
      </c>
      <c r="E309" s="16">
        <v>0.26</v>
      </c>
      <c r="G309">
        <v>217</v>
      </c>
      <c r="H309">
        <v>0.89229999999999998</v>
      </c>
    </row>
    <row r="310" spans="1:8" x14ac:dyDescent="0.25">
      <c r="A310" s="1">
        <v>43609</v>
      </c>
      <c r="C310" s="16">
        <v>0.35</v>
      </c>
      <c r="E310" s="16">
        <v>0.26</v>
      </c>
      <c r="G310">
        <v>218</v>
      </c>
      <c r="H310">
        <v>0.74729999999999996</v>
      </c>
    </row>
    <row r="311" spans="1:8" x14ac:dyDescent="0.25">
      <c r="A311" s="1">
        <v>43610</v>
      </c>
      <c r="C311" s="16">
        <v>0.35</v>
      </c>
      <c r="G311">
        <v>219</v>
      </c>
      <c r="H311">
        <v>0.69730000000000003</v>
      </c>
    </row>
    <row r="312" spans="1:8" x14ac:dyDescent="0.25">
      <c r="A312" s="1">
        <v>43611</v>
      </c>
      <c r="C312" s="16">
        <v>0.38</v>
      </c>
      <c r="G312">
        <v>220</v>
      </c>
      <c r="H312">
        <v>0.36230000000000001</v>
      </c>
    </row>
    <row r="313" spans="1:8" x14ac:dyDescent="0.25">
      <c r="A313" s="1">
        <v>43612</v>
      </c>
      <c r="C313" s="16">
        <v>0.36</v>
      </c>
      <c r="G313">
        <v>221</v>
      </c>
      <c r="H313">
        <v>0.36230000000000001</v>
      </c>
    </row>
    <row r="314" spans="1:8" x14ac:dyDescent="0.25">
      <c r="A314" s="1">
        <v>43613</v>
      </c>
      <c r="C314" s="16">
        <v>0.36</v>
      </c>
      <c r="G314">
        <v>222</v>
      </c>
      <c r="H314">
        <v>0.33111000000000002</v>
      </c>
    </row>
    <row r="315" spans="1:8" x14ac:dyDescent="0.25">
      <c r="A315" s="1">
        <v>43614</v>
      </c>
      <c r="C315" s="16">
        <v>0.31</v>
      </c>
      <c r="G315">
        <v>223</v>
      </c>
      <c r="H315">
        <v>0.33111000000000002</v>
      </c>
    </row>
    <row r="316" spans="1:8" x14ac:dyDescent="0.25">
      <c r="A316" s="1">
        <v>43615</v>
      </c>
      <c r="C316" s="16">
        <v>0.31</v>
      </c>
      <c r="G316">
        <v>224</v>
      </c>
      <c r="H316">
        <v>0.36110999999999999</v>
      </c>
    </row>
    <row r="317" spans="1:8" x14ac:dyDescent="0.25">
      <c r="A317" s="1">
        <v>43616</v>
      </c>
      <c r="C317" s="16">
        <v>0.23</v>
      </c>
      <c r="G317">
        <v>225</v>
      </c>
      <c r="H317">
        <v>0.34111000000000002</v>
      </c>
    </row>
    <row r="318" spans="1:8" x14ac:dyDescent="0.25">
      <c r="A318" s="1">
        <v>43982</v>
      </c>
      <c r="G318">
        <v>226</v>
      </c>
      <c r="H318">
        <v>0.34111000000000002</v>
      </c>
    </row>
    <row r="319" spans="1:8" x14ac:dyDescent="0.25">
      <c r="G319">
        <v>227</v>
      </c>
      <c r="H319">
        <v>0.29110999999999998</v>
      </c>
    </row>
    <row r="320" spans="1:8" x14ac:dyDescent="0.25">
      <c r="G320">
        <v>228</v>
      </c>
      <c r="H320">
        <v>0.29110999999999998</v>
      </c>
    </row>
    <row r="321" spans="7:8" x14ac:dyDescent="0.25">
      <c r="G321">
        <v>229</v>
      </c>
      <c r="H321">
        <v>0.21110999999999999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BABC93-8E5E-44D2-A296-24A2F7CD9198}">
  <dimension ref="A1:Q322"/>
  <sheetViews>
    <sheetView topLeftCell="A98" workbookViewId="0">
      <selection activeCell="Q9" sqref="Q9:Q129"/>
    </sheetView>
  </sheetViews>
  <sheetFormatPr defaultRowHeight="15" x14ac:dyDescent="0.25"/>
  <cols>
    <col min="1" max="1" width="12.42578125" customWidth="1"/>
    <col min="2" max="2" width="9.140625" style="16"/>
    <col min="6" max="6" width="9.140625" style="16"/>
    <col min="7" max="7" width="9.140625" style="7"/>
    <col min="9" max="9" width="9.140625" style="16"/>
    <col min="10" max="10" width="9.140625" style="7"/>
    <col min="12" max="12" width="9.140625" style="16"/>
    <col min="13" max="13" width="9.140625" style="7"/>
    <col min="14" max="14" width="9.140625" style="8"/>
    <col min="16" max="16" width="15.28515625" customWidth="1"/>
  </cols>
  <sheetData>
    <row r="1" spans="1:17" ht="60" x14ac:dyDescent="0.25">
      <c r="A1" t="s">
        <v>0</v>
      </c>
      <c r="B1" s="15" t="s">
        <v>15</v>
      </c>
      <c r="C1" s="2" t="s">
        <v>16</v>
      </c>
      <c r="D1" t="s">
        <v>17</v>
      </c>
      <c r="E1" s="5" t="s">
        <v>5</v>
      </c>
      <c r="F1" s="15" t="s">
        <v>18</v>
      </c>
      <c r="G1" s="6" t="s">
        <v>16</v>
      </c>
      <c r="H1" s="5" t="s">
        <v>17</v>
      </c>
      <c r="I1" s="15" t="s">
        <v>19</v>
      </c>
      <c r="J1" s="6" t="s">
        <v>16</v>
      </c>
      <c r="K1" s="5" t="s">
        <v>17</v>
      </c>
      <c r="L1" s="15" t="s">
        <v>20</v>
      </c>
      <c r="M1" s="6" t="s">
        <v>16</v>
      </c>
      <c r="N1" s="5" t="s">
        <v>17</v>
      </c>
      <c r="P1" t="s">
        <v>6</v>
      </c>
    </row>
    <row r="2" spans="1:17" x14ac:dyDescent="0.25">
      <c r="A2" s="1">
        <v>43300</v>
      </c>
      <c r="L2" s="16">
        <f>62.7/2</f>
        <v>31.35</v>
      </c>
      <c r="P2" t="s">
        <v>7</v>
      </c>
      <c r="Q2" t="s">
        <v>8</v>
      </c>
    </row>
    <row r="3" spans="1:17" x14ac:dyDescent="0.25">
      <c r="A3" s="1">
        <v>43301</v>
      </c>
      <c r="L3" s="16">
        <f>62.7/2</f>
        <v>31.35</v>
      </c>
      <c r="M3" s="7">
        <v>617.22222222222217</v>
      </c>
      <c r="N3" s="8">
        <f>+L3/M3</f>
        <v>5.0792079207920796E-2</v>
      </c>
      <c r="P3" t="s">
        <v>9</v>
      </c>
      <c r="Q3" t="s">
        <v>10</v>
      </c>
    </row>
    <row r="4" spans="1:17" x14ac:dyDescent="0.25">
      <c r="A4" s="1">
        <v>43302</v>
      </c>
      <c r="L4" s="16">
        <f>67.8/2</f>
        <v>33.9</v>
      </c>
      <c r="M4" s="7">
        <v>588.18181818181824</v>
      </c>
      <c r="N4" s="8">
        <f t="shared" ref="N4:N67" si="0">+L4/M4</f>
        <v>5.7635239567233376E-2</v>
      </c>
      <c r="P4">
        <v>2018</v>
      </c>
      <c r="Q4">
        <v>0.74024999999999996</v>
      </c>
    </row>
    <row r="5" spans="1:17" x14ac:dyDescent="0.25">
      <c r="A5" s="1">
        <v>43303</v>
      </c>
      <c r="L5" s="16">
        <f>67.8/2</f>
        <v>33.9</v>
      </c>
      <c r="M5" s="7">
        <v>588.18181818181824</v>
      </c>
      <c r="N5" s="8">
        <f t="shared" si="0"/>
        <v>5.7635239567233376E-2</v>
      </c>
      <c r="P5">
        <v>2019</v>
      </c>
      <c r="Q5">
        <v>0.85987000000000002</v>
      </c>
    </row>
    <row r="6" spans="1:17" x14ac:dyDescent="0.25">
      <c r="A6" s="1">
        <v>43304</v>
      </c>
      <c r="L6" s="16">
        <f>87.3/2</f>
        <v>43.65</v>
      </c>
      <c r="M6" s="7">
        <v>605.76923076923072</v>
      </c>
      <c r="N6" s="8">
        <f t="shared" si="0"/>
        <v>7.2057142857142861E-2</v>
      </c>
      <c r="P6">
        <v>2020</v>
      </c>
      <c r="Q6">
        <v>0.81486000000000003</v>
      </c>
    </row>
    <row r="7" spans="1:17" x14ac:dyDescent="0.25">
      <c r="A7" s="1">
        <v>43305</v>
      </c>
      <c r="F7" s="16">
        <f>76/2</f>
        <v>38</v>
      </c>
      <c r="G7" s="7">
        <v>587.91666666666663</v>
      </c>
      <c r="H7" s="8">
        <f>+F7/G7</f>
        <v>6.4635010630758327E-2</v>
      </c>
      <c r="L7" s="16">
        <f>87.3/2</f>
        <v>43.65</v>
      </c>
      <c r="M7" s="7">
        <v>605.76923076923072</v>
      </c>
      <c r="N7" s="8">
        <f t="shared" si="0"/>
        <v>7.2057142857142861E-2</v>
      </c>
      <c r="P7" t="s">
        <v>5</v>
      </c>
      <c r="Q7" t="s">
        <v>10</v>
      </c>
    </row>
    <row r="8" spans="1:17" x14ac:dyDescent="0.25">
      <c r="A8" s="1">
        <v>43306</v>
      </c>
      <c r="B8" s="16">
        <f>107.6/2</f>
        <v>53.8</v>
      </c>
      <c r="C8">
        <v>590</v>
      </c>
      <c r="D8">
        <f>+B8/C8</f>
        <v>9.1186440677966094E-2</v>
      </c>
      <c r="E8" s="3">
        <v>-88</v>
      </c>
      <c r="F8" s="16">
        <f>76/2</f>
        <v>38</v>
      </c>
      <c r="G8" s="7">
        <v>587.91666666666663</v>
      </c>
      <c r="H8" s="8">
        <f t="shared" ref="H8:H71" si="1">+F8/G8</f>
        <v>6.4635010630758327E-2</v>
      </c>
      <c r="L8" s="16">
        <f>103.6/2</f>
        <v>51.8</v>
      </c>
      <c r="M8" s="7">
        <v>597.8125</v>
      </c>
      <c r="N8" s="8">
        <f t="shared" si="0"/>
        <v>8.6649242028227907E-2</v>
      </c>
      <c r="P8">
        <v>-87</v>
      </c>
      <c r="Q8">
        <v>0</v>
      </c>
    </row>
    <row r="9" spans="1:17" x14ac:dyDescent="0.25">
      <c r="A9" s="1">
        <v>43307</v>
      </c>
      <c r="B9" s="16">
        <f>107.6/2</f>
        <v>53.8</v>
      </c>
      <c r="C9">
        <v>590</v>
      </c>
      <c r="D9">
        <f t="shared" ref="D9:D72" si="2">+B9/C9</f>
        <v>9.1186440677966094E-2</v>
      </c>
      <c r="E9" s="3">
        <v>-87</v>
      </c>
      <c r="F9" s="16">
        <f>136/2</f>
        <v>68</v>
      </c>
      <c r="G9" s="7">
        <v>596.90476190476193</v>
      </c>
      <c r="H9" s="8">
        <f t="shared" si="1"/>
        <v>0.11392102114080574</v>
      </c>
      <c r="I9" s="16">
        <f>36.8/2</f>
        <v>18.399999999999999</v>
      </c>
      <c r="J9" s="7">
        <v>563.33333333333326</v>
      </c>
      <c r="K9" s="8">
        <f>+I9/J9</f>
        <v>3.2662721893491127E-2</v>
      </c>
      <c r="L9" s="16">
        <f>103.6/2</f>
        <v>51.8</v>
      </c>
      <c r="M9" s="7">
        <v>597.8125</v>
      </c>
      <c r="N9" s="8">
        <f t="shared" si="0"/>
        <v>8.6649242028227907E-2</v>
      </c>
      <c r="P9">
        <v>-84</v>
      </c>
      <c r="Q9">
        <v>-2.2210000000000001E-2</v>
      </c>
    </row>
    <row r="10" spans="1:17" x14ac:dyDescent="0.25">
      <c r="A10" s="1">
        <v>43308</v>
      </c>
      <c r="B10" s="16">
        <f>173.9/2</f>
        <v>86.95</v>
      </c>
      <c r="C10">
        <v>590</v>
      </c>
      <c r="D10">
        <f t="shared" si="2"/>
        <v>0.14737288135593221</v>
      </c>
      <c r="E10" s="3">
        <v>-86</v>
      </c>
      <c r="F10" s="16">
        <f>136/2</f>
        <v>68</v>
      </c>
      <c r="G10" s="7">
        <v>596.90476190476193</v>
      </c>
      <c r="H10" s="8">
        <f t="shared" si="1"/>
        <v>0.11392102114080574</v>
      </c>
      <c r="I10" s="16">
        <f>36.8/2</f>
        <v>18.399999999999999</v>
      </c>
      <c r="J10" s="7">
        <v>563.33333333333326</v>
      </c>
      <c r="K10" s="8">
        <f t="shared" ref="K10:K73" si="3">+I10/J10</f>
        <v>3.2662721893491127E-2</v>
      </c>
      <c r="L10" s="16">
        <f>130.4/2</f>
        <v>65.2</v>
      </c>
      <c r="M10" s="7">
        <v>601.74999999999989</v>
      </c>
      <c r="N10" s="8">
        <f t="shared" si="0"/>
        <v>0.10835064395513089</v>
      </c>
      <c r="P10">
        <v>-83</v>
      </c>
      <c r="Q10">
        <v>-2.2210000000000001E-2</v>
      </c>
    </row>
    <row r="11" spans="1:17" x14ac:dyDescent="0.25">
      <c r="A11" s="1">
        <v>43309</v>
      </c>
      <c r="B11" s="16">
        <f>173.9/2</f>
        <v>86.95</v>
      </c>
      <c r="C11">
        <v>590</v>
      </c>
      <c r="D11">
        <f t="shared" si="2"/>
        <v>0.14737288135593221</v>
      </c>
      <c r="E11" s="3">
        <v>-85</v>
      </c>
      <c r="F11" s="16">
        <f>217.5/2</f>
        <v>108.75</v>
      </c>
      <c r="G11" s="7">
        <v>585.58823529411757</v>
      </c>
      <c r="H11" s="8">
        <f t="shared" si="1"/>
        <v>0.1857106981416374</v>
      </c>
      <c r="I11" s="16">
        <f>119.4/2</f>
        <v>59.7</v>
      </c>
      <c r="J11" s="7">
        <v>582.36842105263156</v>
      </c>
      <c r="K11" s="8">
        <f t="shared" si="3"/>
        <v>0.10251242657026662</v>
      </c>
      <c r="L11" s="16">
        <f>130.4/2</f>
        <v>65.2</v>
      </c>
      <c r="M11" s="7">
        <v>601.74999999999989</v>
      </c>
      <c r="N11" s="8">
        <f t="shared" si="0"/>
        <v>0.10835064395513089</v>
      </c>
      <c r="P11">
        <v>-82</v>
      </c>
      <c r="Q11">
        <v>5.1200000000000002E-2</v>
      </c>
    </row>
    <row r="12" spans="1:17" x14ac:dyDescent="0.25">
      <c r="A12" s="1">
        <v>43310</v>
      </c>
      <c r="B12" s="16">
        <f>256.5/2</f>
        <v>128.25</v>
      </c>
      <c r="C12">
        <v>590</v>
      </c>
      <c r="D12">
        <f t="shared" si="2"/>
        <v>0.21737288135593219</v>
      </c>
      <c r="E12" s="3">
        <v>-84</v>
      </c>
      <c r="F12" s="16">
        <f>217.5/2</f>
        <v>108.75</v>
      </c>
      <c r="G12" s="7">
        <v>585.58823529411757</v>
      </c>
      <c r="H12" s="8">
        <f t="shared" si="1"/>
        <v>0.1857106981416374</v>
      </c>
      <c r="I12" s="16">
        <f>119.4/2</f>
        <v>59.7</v>
      </c>
      <c r="J12" s="7">
        <v>582.36842105263156</v>
      </c>
      <c r="K12" s="8">
        <f t="shared" si="3"/>
        <v>0.10251242657026662</v>
      </c>
      <c r="L12" s="16">
        <f>162.4/2</f>
        <v>81.2</v>
      </c>
      <c r="M12" s="7">
        <v>592.6</v>
      </c>
      <c r="N12" s="8">
        <f t="shared" si="0"/>
        <v>0.13702328720890988</v>
      </c>
      <c r="P12">
        <v>-81</v>
      </c>
      <c r="Q12">
        <v>5.1200000000000002E-2</v>
      </c>
    </row>
    <row r="13" spans="1:17" x14ac:dyDescent="0.25">
      <c r="A13" s="1">
        <v>43311</v>
      </c>
      <c r="B13" s="16">
        <f>256.5/2</f>
        <v>128.25</v>
      </c>
      <c r="C13">
        <v>590</v>
      </c>
      <c r="D13">
        <f t="shared" si="2"/>
        <v>0.21737288135593219</v>
      </c>
      <c r="E13" s="3">
        <v>-83</v>
      </c>
      <c r="F13" s="16">
        <f>320.4/2</f>
        <v>160.19999999999999</v>
      </c>
      <c r="G13" s="7">
        <v>592.4</v>
      </c>
      <c r="H13" s="8">
        <f t="shared" si="1"/>
        <v>0.27042538825118162</v>
      </c>
      <c r="I13" s="16">
        <f>202.9/2</f>
        <v>101.45</v>
      </c>
      <c r="J13" s="7">
        <v>597.74193548387098</v>
      </c>
      <c r="K13" s="8">
        <f t="shared" si="3"/>
        <v>0.16972207231516459</v>
      </c>
      <c r="L13" s="16">
        <f>162.4/2</f>
        <v>81.2</v>
      </c>
      <c r="M13" s="7">
        <v>592.6</v>
      </c>
      <c r="N13" s="8">
        <f t="shared" si="0"/>
        <v>0.13702328720890988</v>
      </c>
      <c r="P13">
        <v>-80</v>
      </c>
      <c r="Q13">
        <v>0.10945000000000001</v>
      </c>
    </row>
    <row r="14" spans="1:17" x14ac:dyDescent="0.25">
      <c r="A14" s="1">
        <v>43312</v>
      </c>
      <c r="B14" s="16">
        <v>154.9</v>
      </c>
      <c r="C14">
        <v>590</v>
      </c>
      <c r="D14">
        <f t="shared" si="2"/>
        <v>0.26254237288135596</v>
      </c>
      <c r="E14" s="3">
        <v>-82</v>
      </c>
      <c r="F14" s="16">
        <f>320.4/2</f>
        <v>160.19999999999999</v>
      </c>
      <c r="G14" s="7">
        <v>592.4</v>
      </c>
      <c r="H14" s="8">
        <f t="shared" si="1"/>
        <v>0.27042538825118162</v>
      </c>
      <c r="I14" s="16">
        <f>202.9/2</f>
        <v>101.45</v>
      </c>
      <c r="J14" s="7">
        <v>597.74193548387098</v>
      </c>
      <c r="K14" s="8">
        <f t="shared" si="3"/>
        <v>0.16972207231516459</v>
      </c>
      <c r="L14" s="16">
        <f>190.6/2</f>
        <v>95.3</v>
      </c>
      <c r="M14" s="7">
        <v>598.03571428571422</v>
      </c>
      <c r="N14" s="8">
        <f t="shared" si="0"/>
        <v>0.15935503135264259</v>
      </c>
      <c r="P14">
        <v>-79</v>
      </c>
      <c r="Q14">
        <v>0.10945000000000001</v>
      </c>
    </row>
    <row r="15" spans="1:17" x14ac:dyDescent="0.25">
      <c r="A15" s="1">
        <v>43313</v>
      </c>
      <c r="B15" s="16">
        <f>384.2/2</f>
        <v>192.1</v>
      </c>
      <c r="C15">
        <v>590</v>
      </c>
      <c r="D15">
        <f t="shared" si="2"/>
        <v>0.32559322033898302</v>
      </c>
      <c r="E15" s="3">
        <v>-81</v>
      </c>
      <c r="F15" s="16">
        <f>425.5/2</f>
        <v>212.75</v>
      </c>
      <c r="G15" s="7">
        <v>587.69230769230762</v>
      </c>
      <c r="H15" s="8">
        <f t="shared" si="1"/>
        <v>0.36200916230366498</v>
      </c>
      <c r="I15" s="16">
        <f>282.7/2</f>
        <v>141.35</v>
      </c>
      <c r="J15" s="7">
        <v>586.59090909090912</v>
      </c>
      <c r="K15" s="8">
        <f t="shared" si="3"/>
        <v>0.24096861681518789</v>
      </c>
      <c r="L15" s="16">
        <f>190.6/2</f>
        <v>95.3</v>
      </c>
      <c r="M15" s="7">
        <v>598.03571428571422</v>
      </c>
      <c r="N15" s="8">
        <f t="shared" si="0"/>
        <v>0.15935503135264259</v>
      </c>
      <c r="P15">
        <v>-78</v>
      </c>
      <c r="Q15">
        <v>0.18096999999999999</v>
      </c>
    </row>
    <row r="16" spans="1:17" x14ac:dyDescent="0.25">
      <c r="A16" s="1">
        <v>43314</v>
      </c>
      <c r="B16" s="16">
        <f>384.2/2</f>
        <v>192.1</v>
      </c>
      <c r="C16">
        <v>590</v>
      </c>
      <c r="D16">
        <f t="shared" si="2"/>
        <v>0.32559322033898302</v>
      </c>
      <c r="E16" s="3">
        <v>-80</v>
      </c>
      <c r="F16" s="16">
        <f>425.5/2</f>
        <v>212.75</v>
      </c>
      <c r="G16" s="7">
        <v>587.69230769230762</v>
      </c>
      <c r="H16" s="8">
        <f t="shared" si="1"/>
        <v>0.36200916230366498</v>
      </c>
      <c r="I16" s="16">
        <f>282.7/2</f>
        <v>141.35</v>
      </c>
      <c r="J16" s="7">
        <v>586.59090909090912</v>
      </c>
      <c r="K16" s="8">
        <f t="shared" si="3"/>
        <v>0.24096861681518789</v>
      </c>
      <c r="L16" s="16">
        <f>220/2</f>
        <v>110</v>
      </c>
      <c r="M16" s="7">
        <v>582.2058823529411</v>
      </c>
      <c r="N16" s="8">
        <f t="shared" si="0"/>
        <v>0.18893660015155345</v>
      </c>
      <c r="P16">
        <v>-77</v>
      </c>
      <c r="Q16">
        <v>0.18096999999999999</v>
      </c>
    </row>
    <row r="17" spans="1:17" x14ac:dyDescent="0.25">
      <c r="A17" s="1">
        <v>43315</v>
      </c>
      <c r="B17" s="16">
        <v>222.4</v>
      </c>
      <c r="C17">
        <v>590</v>
      </c>
      <c r="D17">
        <f t="shared" si="2"/>
        <v>0.37694915254237288</v>
      </c>
      <c r="E17" s="3">
        <v>-79</v>
      </c>
      <c r="F17" s="16">
        <f>511/2</f>
        <v>255.5</v>
      </c>
      <c r="G17" s="7">
        <v>593.09210526315792</v>
      </c>
      <c r="H17" s="8">
        <f t="shared" si="1"/>
        <v>0.43079312257348862</v>
      </c>
      <c r="I17" s="16">
        <v>256.60000000000002</v>
      </c>
      <c r="J17" s="7">
        <v>593.2467532467532</v>
      </c>
      <c r="K17" s="8">
        <f t="shared" si="3"/>
        <v>0.43253502626970236</v>
      </c>
      <c r="L17" s="16">
        <f>220/2</f>
        <v>110</v>
      </c>
      <c r="M17" s="7">
        <v>582.2058823529411</v>
      </c>
      <c r="N17" s="8">
        <f t="shared" si="0"/>
        <v>0.18893660015155345</v>
      </c>
      <c r="P17">
        <v>-76</v>
      </c>
      <c r="Q17">
        <v>0.31911</v>
      </c>
    </row>
    <row r="18" spans="1:17" x14ac:dyDescent="0.25">
      <c r="A18" s="1">
        <v>43316</v>
      </c>
      <c r="B18" s="16">
        <f>506.2/2</f>
        <v>253.1</v>
      </c>
      <c r="C18">
        <v>590</v>
      </c>
      <c r="D18">
        <f t="shared" si="2"/>
        <v>0.42898305084745764</v>
      </c>
      <c r="E18" s="3">
        <v>-78</v>
      </c>
      <c r="F18" s="16">
        <f>511/2</f>
        <v>255.5</v>
      </c>
      <c r="G18" s="7">
        <v>593.09210526315792</v>
      </c>
      <c r="H18" s="8">
        <f t="shared" si="1"/>
        <v>0.43079312257348862</v>
      </c>
      <c r="I18" s="16">
        <f>326.9/2</f>
        <v>163.44999999999999</v>
      </c>
      <c r="J18" s="7">
        <v>668.52272727272725</v>
      </c>
      <c r="K18" s="8">
        <f t="shared" si="3"/>
        <v>0.24449430562638108</v>
      </c>
      <c r="L18" s="16">
        <f>258.5/2</f>
        <v>129.25</v>
      </c>
      <c r="M18" s="7">
        <v>593.84615384615381</v>
      </c>
      <c r="N18" s="8">
        <f t="shared" si="0"/>
        <v>0.21764896373056997</v>
      </c>
      <c r="P18">
        <v>-75</v>
      </c>
      <c r="Q18">
        <v>0.22509000000000001</v>
      </c>
    </row>
    <row r="19" spans="1:17" x14ac:dyDescent="0.25">
      <c r="A19" s="1">
        <v>43317</v>
      </c>
      <c r="B19" s="16">
        <f>506.2/2</f>
        <v>253.1</v>
      </c>
      <c r="C19">
        <v>590</v>
      </c>
      <c r="D19">
        <f t="shared" si="2"/>
        <v>0.42898305084745764</v>
      </c>
      <c r="E19" s="3">
        <v>-77</v>
      </c>
      <c r="F19" s="16">
        <f>582.2/2</f>
        <v>291.10000000000002</v>
      </c>
      <c r="G19" s="7">
        <v>590.90909090909088</v>
      </c>
      <c r="H19" s="8">
        <f t="shared" si="1"/>
        <v>0.49263076923076932</v>
      </c>
      <c r="I19" s="16">
        <f>326.9/2</f>
        <v>163.44999999999999</v>
      </c>
      <c r="J19" s="7">
        <v>668.52272727272725</v>
      </c>
      <c r="K19" s="8">
        <f t="shared" si="3"/>
        <v>0.24449430562638108</v>
      </c>
      <c r="L19" s="16">
        <f>258.5/2</f>
        <v>129.25</v>
      </c>
      <c r="M19" s="7">
        <v>593.84615384615381</v>
      </c>
      <c r="N19" s="8">
        <f t="shared" si="0"/>
        <v>0.21764896373056997</v>
      </c>
      <c r="P19">
        <v>-74</v>
      </c>
      <c r="Q19">
        <v>0.27088000000000001</v>
      </c>
    </row>
    <row r="20" spans="1:17" x14ac:dyDescent="0.25">
      <c r="A20" s="1">
        <v>43318</v>
      </c>
      <c r="B20" s="16">
        <f>573/2</f>
        <v>286.5</v>
      </c>
      <c r="C20">
        <v>590</v>
      </c>
      <c r="D20">
        <f t="shared" si="2"/>
        <v>0.48559322033898306</v>
      </c>
      <c r="E20" s="3">
        <v>-76</v>
      </c>
      <c r="F20" s="16">
        <f>582.2/2</f>
        <v>291.10000000000002</v>
      </c>
      <c r="G20" s="7">
        <v>590.90909090909088</v>
      </c>
      <c r="H20" s="8">
        <f t="shared" si="1"/>
        <v>0.49263076923076932</v>
      </c>
      <c r="I20" s="16">
        <v>242.1</v>
      </c>
      <c r="J20" s="7">
        <v>592.19178082191786</v>
      </c>
      <c r="K20" s="8">
        <f t="shared" si="3"/>
        <v>0.40882026370575986</v>
      </c>
      <c r="L20" s="16">
        <f>287.8/2</f>
        <v>143.9</v>
      </c>
      <c r="M20" s="7">
        <v>589.16666666666663</v>
      </c>
      <c r="N20" s="8">
        <f t="shared" si="0"/>
        <v>0.24424328147100427</v>
      </c>
      <c r="P20">
        <v>-73</v>
      </c>
      <c r="Q20">
        <v>0.35304000000000002</v>
      </c>
    </row>
    <row r="21" spans="1:17" x14ac:dyDescent="0.25">
      <c r="A21" s="1">
        <v>43319</v>
      </c>
      <c r="B21" s="16">
        <f>573/2</f>
        <v>286.5</v>
      </c>
      <c r="C21">
        <v>590</v>
      </c>
      <c r="D21">
        <f t="shared" si="2"/>
        <v>0.48559322033898306</v>
      </c>
      <c r="E21" s="3">
        <v>-75</v>
      </c>
      <c r="F21" s="16">
        <f>667.8/2</f>
        <v>333.9</v>
      </c>
      <c r="G21" s="7">
        <v>590.65</v>
      </c>
      <c r="H21" s="8">
        <f t="shared" si="1"/>
        <v>0.56530940489291459</v>
      </c>
      <c r="I21" s="16">
        <f>545.9/2</f>
        <v>272.95</v>
      </c>
      <c r="J21" s="7">
        <v>586.72619047619048</v>
      </c>
      <c r="K21" s="8">
        <f t="shared" si="3"/>
        <v>0.46520848128233738</v>
      </c>
      <c r="L21" s="16">
        <f>287.8/2</f>
        <v>143.9</v>
      </c>
      <c r="M21" s="7">
        <v>589.16666666666663</v>
      </c>
      <c r="N21" s="8">
        <f t="shared" si="0"/>
        <v>0.24424328147100427</v>
      </c>
      <c r="P21">
        <v>-72</v>
      </c>
      <c r="Q21">
        <v>0.41563</v>
      </c>
    </row>
    <row r="22" spans="1:17" x14ac:dyDescent="0.25">
      <c r="A22" s="1">
        <v>43320</v>
      </c>
      <c r="B22" s="16">
        <f>648.6/2</f>
        <v>324.3</v>
      </c>
      <c r="C22">
        <v>590</v>
      </c>
      <c r="D22">
        <f t="shared" si="2"/>
        <v>0.54966101694915259</v>
      </c>
      <c r="E22" s="3">
        <v>-74</v>
      </c>
      <c r="F22" s="16">
        <f>667.8/2</f>
        <v>333.9</v>
      </c>
      <c r="G22" s="7">
        <v>590.65</v>
      </c>
      <c r="H22" s="8">
        <f t="shared" si="1"/>
        <v>0.56530940489291459</v>
      </c>
      <c r="I22" s="16">
        <f>545.9/2</f>
        <v>272.95</v>
      </c>
      <c r="J22" s="7">
        <v>586.72619047619048</v>
      </c>
      <c r="K22" s="8">
        <f t="shared" si="3"/>
        <v>0.46520848128233738</v>
      </c>
      <c r="L22" s="16">
        <f>322.8/2</f>
        <v>161.4</v>
      </c>
      <c r="M22" s="7">
        <v>589.4</v>
      </c>
      <c r="N22" s="8">
        <f t="shared" si="0"/>
        <v>0.27383780115371564</v>
      </c>
      <c r="P22">
        <v>-71</v>
      </c>
      <c r="Q22">
        <v>0.41563</v>
      </c>
    </row>
    <row r="23" spans="1:17" x14ac:dyDescent="0.25">
      <c r="A23" s="1">
        <v>43321</v>
      </c>
      <c r="B23" s="16">
        <f>648.6/2</f>
        <v>324.3</v>
      </c>
      <c r="C23">
        <v>590</v>
      </c>
      <c r="D23">
        <f t="shared" si="2"/>
        <v>0.54966101694915259</v>
      </c>
      <c r="E23" s="3">
        <v>-73</v>
      </c>
      <c r="F23" s="16">
        <f>746.8/2</f>
        <v>373.4</v>
      </c>
      <c r="G23" s="7">
        <v>591.44144144144138</v>
      </c>
      <c r="H23" s="8">
        <f t="shared" si="1"/>
        <v>0.63133891850723534</v>
      </c>
      <c r="I23" s="16">
        <f>615.1/2</f>
        <v>307.55</v>
      </c>
      <c r="J23" s="7">
        <v>592.0967741935483</v>
      </c>
      <c r="K23" s="8">
        <f t="shared" si="3"/>
        <v>0.51942522473440489</v>
      </c>
      <c r="L23" s="16">
        <f>322.8/2</f>
        <v>161.4</v>
      </c>
      <c r="M23" s="7">
        <v>589.4</v>
      </c>
      <c r="N23" s="8">
        <f t="shared" si="0"/>
        <v>0.27383780115371564</v>
      </c>
      <c r="P23">
        <v>-70</v>
      </c>
      <c r="Q23">
        <v>0.41876999999999998</v>
      </c>
    </row>
    <row r="24" spans="1:17" x14ac:dyDescent="0.25">
      <c r="A24" s="1">
        <v>43322</v>
      </c>
      <c r="B24" s="16">
        <f>708.6/2</f>
        <v>354.3</v>
      </c>
      <c r="C24">
        <v>590</v>
      </c>
      <c r="D24">
        <f t="shared" si="2"/>
        <v>0.60050847457627121</v>
      </c>
      <c r="E24" s="3">
        <v>-72</v>
      </c>
      <c r="F24" s="16">
        <f>746.8/2</f>
        <v>373.4</v>
      </c>
      <c r="G24" s="7">
        <v>591.44144144144138</v>
      </c>
      <c r="H24" s="8">
        <f t="shared" si="1"/>
        <v>0.63133891850723534</v>
      </c>
      <c r="I24" s="16">
        <f>615.1/2</f>
        <v>307.55</v>
      </c>
      <c r="J24" s="7">
        <v>592.0967741935483</v>
      </c>
      <c r="K24" s="8">
        <f t="shared" si="3"/>
        <v>0.51942522473440489</v>
      </c>
      <c r="L24" s="16">
        <f>377.5/2</f>
        <v>188.75</v>
      </c>
      <c r="M24" s="7">
        <v>594.13793103448279</v>
      </c>
      <c r="N24" s="8">
        <f t="shared" si="0"/>
        <v>0.3176871735345328</v>
      </c>
      <c r="P24">
        <v>-69</v>
      </c>
      <c r="Q24">
        <v>0.41876999999999998</v>
      </c>
    </row>
    <row r="25" spans="1:17" x14ac:dyDescent="0.25">
      <c r="A25" s="1">
        <v>43323</v>
      </c>
      <c r="B25" s="16">
        <f>708.6/2</f>
        <v>354.3</v>
      </c>
      <c r="C25">
        <v>590</v>
      </c>
      <c r="D25">
        <f t="shared" si="2"/>
        <v>0.60050847457627121</v>
      </c>
      <c r="E25" s="3">
        <v>-71</v>
      </c>
      <c r="F25" s="16">
        <v>376.8</v>
      </c>
      <c r="G25" s="7">
        <v>588.93805309734523</v>
      </c>
      <c r="H25" s="8">
        <f t="shared" si="1"/>
        <v>0.63979564237415465</v>
      </c>
      <c r="I25" s="16">
        <f>693.3/2</f>
        <v>346.65</v>
      </c>
      <c r="J25" s="7">
        <v>592.66990291262141</v>
      </c>
      <c r="K25" s="8">
        <f t="shared" si="3"/>
        <v>0.58489556884265692</v>
      </c>
      <c r="L25" s="16">
        <f>377.5/2</f>
        <v>188.75</v>
      </c>
      <c r="M25" s="7">
        <v>594.13793103448279</v>
      </c>
      <c r="N25" s="8">
        <f t="shared" si="0"/>
        <v>0.3176871735345328</v>
      </c>
      <c r="P25">
        <v>-68</v>
      </c>
      <c r="Q25">
        <v>0.47467999999999999</v>
      </c>
    </row>
    <row r="26" spans="1:17" x14ac:dyDescent="0.25">
      <c r="A26" s="1">
        <v>43324</v>
      </c>
      <c r="B26" s="16">
        <v>369.1</v>
      </c>
      <c r="C26">
        <v>590</v>
      </c>
      <c r="D26">
        <f t="shared" si="2"/>
        <v>0.62559322033898312</v>
      </c>
      <c r="E26" s="3">
        <v>-70</v>
      </c>
      <c r="F26" s="16">
        <v>356</v>
      </c>
      <c r="G26" s="7">
        <v>590.26785714285711</v>
      </c>
      <c r="H26" s="8">
        <f t="shared" si="1"/>
        <v>0.6031160187566178</v>
      </c>
      <c r="I26" s="16">
        <f>693.3/2</f>
        <v>346.65</v>
      </c>
      <c r="J26" s="7">
        <v>592.66990291262141</v>
      </c>
      <c r="K26" s="8">
        <f t="shared" si="3"/>
        <v>0.58489556884265692</v>
      </c>
      <c r="L26" s="16">
        <f>432.1/2</f>
        <v>216.05</v>
      </c>
      <c r="M26" s="7">
        <v>588.030303030303</v>
      </c>
      <c r="N26" s="8">
        <f t="shared" si="0"/>
        <v>0.36741303787683588</v>
      </c>
      <c r="P26">
        <v>-67</v>
      </c>
      <c r="Q26">
        <v>0.47467999999999999</v>
      </c>
    </row>
    <row r="27" spans="1:17" x14ac:dyDescent="0.25">
      <c r="A27" s="1">
        <v>43325</v>
      </c>
      <c r="B27" s="16">
        <v>378.8</v>
      </c>
      <c r="C27">
        <v>590</v>
      </c>
      <c r="D27">
        <f t="shared" si="2"/>
        <v>0.64203389830508473</v>
      </c>
      <c r="E27" s="3">
        <v>-69</v>
      </c>
      <c r="F27" s="16">
        <v>393.4</v>
      </c>
      <c r="G27" s="7">
        <v>589.40677966101703</v>
      </c>
      <c r="H27" s="8">
        <f t="shared" si="1"/>
        <v>0.66745075485262384</v>
      </c>
      <c r="I27" s="16">
        <v>369.9</v>
      </c>
      <c r="J27" s="7">
        <v>592.20183486238523</v>
      </c>
      <c r="K27" s="8">
        <f t="shared" si="3"/>
        <v>0.62461812548412088</v>
      </c>
      <c r="L27" s="16">
        <f>432.1/2</f>
        <v>216.05</v>
      </c>
      <c r="M27" s="7">
        <v>588.030303030303</v>
      </c>
      <c r="N27" s="8">
        <f t="shared" si="0"/>
        <v>0.36741303787683588</v>
      </c>
      <c r="P27">
        <v>-66</v>
      </c>
      <c r="Q27">
        <v>0.52454999999999996</v>
      </c>
    </row>
    <row r="28" spans="1:17" x14ac:dyDescent="0.25">
      <c r="A28" s="1">
        <v>43326</v>
      </c>
      <c r="B28" s="16">
        <v>388.6</v>
      </c>
      <c r="C28">
        <v>590</v>
      </c>
      <c r="D28">
        <f t="shared" si="2"/>
        <v>0.65864406779661022</v>
      </c>
      <c r="E28" s="3">
        <v>-68</v>
      </c>
      <c r="F28" s="16">
        <v>421.4</v>
      </c>
      <c r="G28" s="7">
        <v>591.98412698412699</v>
      </c>
      <c r="H28" s="8">
        <f t="shared" si="1"/>
        <v>0.71184341064485857</v>
      </c>
      <c r="I28" s="16">
        <v>373</v>
      </c>
      <c r="J28" s="7">
        <v>588.45454545454538</v>
      </c>
      <c r="K28" s="8">
        <f t="shared" si="3"/>
        <v>0.63386374169627691</v>
      </c>
      <c r="L28" s="16">
        <f>516.4/2</f>
        <v>258.2</v>
      </c>
      <c r="M28" s="7">
        <v>589.41558441558448</v>
      </c>
      <c r="N28" s="8">
        <f t="shared" si="0"/>
        <v>0.438061033381073</v>
      </c>
      <c r="P28">
        <v>-65</v>
      </c>
      <c r="Q28">
        <v>0.52763000000000004</v>
      </c>
    </row>
    <row r="29" spans="1:17" x14ac:dyDescent="0.25">
      <c r="A29" s="1">
        <v>43327</v>
      </c>
      <c r="B29" s="16">
        <v>401.8</v>
      </c>
      <c r="C29">
        <v>590</v>
      </c>
      <c r="D29">
        <f t="shared" si="2"/>
        <v>0.68101694915254241</v>
      </c>
      <c r="E29" s="3">
        <v>-67</v>
      </c>
      <c r="F29" s="16">
        <v>407.5</v>
      </c>
      <c r="G29" s="7">
        <v>590.32786885245912</v>
      </c>
      <c r="H29" s="8">
        <f t="shared" si="1"/>
        <v>0.69029436267703403</v>
      </c>
      <c r="I29" s="16">
        <v>378.8</v>
      </c>
      <c r="J29" s="7">
        <v>590.80357142857144</v>
      </c>
      <c r="K29" s="8">
        <f t="shared" si="3"/>
        <v>0.64116064681880003</v>
      </c>
      <c r="L29" s="16">
        <f>516.4/2</f>
        <v>258.2</v>
      </c>
      <c r="M29" s="7">
        <v>589.41558441558448</v>
      </c>
      <c r="N29" s="8">
        <f t="shared" si="0"/>
        <v>0.438061033381073</v>
      </c>
      <c r="P29">
        <v>-64</v>
      </c>
      <c r="Q29">
        <v>0.54945999999999995</v>
      </c>
    </row>
    <row r="30" spans="1:17" x14ac:dyDescent="0.25">
      <c r="A30" s="1">
        <v>43328</v>
      </c>
      <c r="B30" s="16">
        <v>414.3</v>
      </c>
      <c r="C30">
        <v>590</v>
      </c>
      <c r="D30">
        <f t="shared" si="2"/>
        <v>0.70220338983050845</v>
      </c>
      <c r="E30" s="3">
        <v>-66</v>
      </c>
      <c r="F30" s="16">
        <v>412.1</v>
      </c>
      <c r="G30" s="7">
        <v>589.12</v>
      </c>
      <c r="H30" s="8">
        <f t="shared" si="1"/>
        <v>0.69951792504073873</v>
      </c>
      <c r="I30" s="16">
        <v>388.3</v>
      </c>
      <c r="J30" s="7">
        <v>592.43478260869563</v>
      </c>
      <c r="K30" s="8">
        <f t="shared" si="3"/>
        <v>0.65543079407016003</v>
      </c>
      <c r="L30" s="16">
        <f>541.6/2</f>
        <v>270.8</v>
      </c>
      <c r="M30" s="7">
        <v>589.36708860759495</v>
      </c>
      <c r="N30" s="8">
        <f t="shared" si="0"/>
        <v>0.45947594501718214</v>
      </c>
      <c r="P30">
        <v>-63</v>
      </c>
      <c r="Q30">
        <v>0.54198999999999997</v>
      </c>
    </row>
    <row r="31" spans="1:17" x14ac:dyDescent="0.25">
      <c r="A31" s="1">
        <v>43329</v>
      </c>
      <c r="B31" s="16">
        <v>426.3</v>
      </c>
      <c r="C31">
        <v>590</v>
      </c>
      <c r="D31">
        <f t="shared" si="2"/>
        <v>0.72254237288135592</v>
      </c>
      <c r="E31" s="3">
        <v>-65</v>
      </c>
      <c r="F31" s="16">
        <v>409.5</v>
      </c>
      <c r="G31" s="7">
        <v>590.8730158730159</v>
      </c>
      <c r="H31" s="8">
        <f t="shared" si="1"/>
        <v>0.69304231027535257</v>
      </c>
      <c r="I31" s="16">
        <v>413.4</v>
      </c>
      <c r="J31" s="7">
        <v>589.34959349593498</v>
      </c>
      <c r="K31" s="8">
        <f t="shared" si="3"/>
        <v>0.70145123465305548</v>
      </c>
      <c r="L31" s="16">
        <f>541.6/2</f>
        <v>270.8</v>
      </c>
      <c r="M31" s="7">
        <v>589.36708860759495</v>
      </c>
      <c r="N31" s="8">
        <f t="shared" si="0"/>
        <v>0.45947594501718214</v>
      </c>
      <c r="P31">
        <v>-62</v>
      </c>
      <c r="Q31">
        <v>0.60231999999999997</v>
      </c>
    </row>
    <row r="32" spans="1:17" x14ac:dyDescent="0.25">
      <c r="A32" s="1">
        <v>43330</v>
      </c>
      <c r="B32" s="16">
        <v>445.3</v>
      </c>
      <c r="C32">
        <v>590</v>
      </c>
      <c r="D32">
        <f t="shared" si="2"/>
        <v>0.75474576271186444</v>
      </c>
      <c r="E32" s="3">
        <v>-64</v>
      </c>
      <c r="F32" s="16">
        <v>417.4</v>
      </c>
      <c r="G32" s="7">
        <v>590.78740157480308</v>
      </c>
      <c r="H32" s="8">
        <f t="shared" si="1"/>
        <v>0.70651472744235644</v>
      </c>
      <c r="I32" s="16">
        <v>420</v>
      </c>
      <c r="J32" s="7">
        <v>588.45528455284546</v>
      </c>
      <c r="K32" s="8">
        <f t="shared" si="3"/>
        <v>0.71373307543520315</v>
      </c>
      <c r="L32" s="16">
        <f>516.2/2</f>
        <v>258.10000000000002</v>
      </c>
      <c r="M32" s="7">
        <v>590.13157894736844</v>
      </c>
      <c r="N32" s="8">
        <f t="shared" si="0"/>
        <v>0.43736008918617619</v>
      </c>
      <c r="P32">
        <v>-61</v>
      </c>
      <c r="Q32">
        <v>0.62121000000000004</v>
      </c>
    </row>
    <row r="33" spans="1:17" x14ac:dyDescent="0.25">
      <c r="A33" s="1">
        <v>43331</v>
      </c>
      <c r="B33" s="16">
        <v>446.2</v>
      </c>
      <c r="C33">
        <v>590</v>
      </c>
      <c r="D33">
        <f t="shared" si="2"/>
        <v>0.75627118644067792</v>
      </c>
      <c r="E33" s="3">
        <v>-63</v>
      </c>
      <c r="F33" s="16">
        <v>413.4</v>
      </c>
      <c r="G33" s="7">
        <v>587.96875</v>
      </c>
      <c r="H33" s="8">
        <f t="shared" si="1"/>
        <v>0.70309859154929577</v>
      </c>
      <c r="I33" s="16">
        <v>426.1</v>
      </c>
      <c r="J33" s="7">
        <v>589.1269841269841</v>
      </c>
      <c r="K33" s="8">
        <f t="shared" si="3"/>
        <v>0.72327360905294358</v>
      </c>
      <c r="L33" s="16">
        <f>516.2/2</f>
        <v>258.10000000000002</v>
      </c>
      <c r="M33" s="7">
        <v>590.13157894736844</v>
      </c>
      <c r="N33" s="8">
        <f t="shared" si="0"/>
        <v>0.43736008918617619</v>
      </c>
      <c r="P33">
        <v>-60</v>
      </c>
      <c r="Q33">
        <v>0.62434999999999996</v>
      </c>
    </row>
    <row r="34" spans="1:17" x14ac:dyDescent="0.25">
      <c r="A34" s="1">
        <v>43332</v>
      </c>
      <c r="B34" s="16">
        <v>472.2</v>
      </c>
      <c r="C34">
        <v>590</v>
      </c>
      <c r="D34">
        <f t="shared" si="2"/>
        <v>0.80033898305084739</v>
      </c>
      <c r="E34" s="3">
        <v>-62</v>
      </c>
      <c r="F34" s="16">
        <v>439.7</v>
      </c>
      <c r="G34" s="7">
        <v>588.3458646616541</v>
      </c>
      <c r="H34" s="8">
        <f t="shared" si="1"/>
        <v>0.74734952076677319</v>
      </c>
      <c r="I34" s="16">
        <v>442.1</v>
      </c>
      <c r="J34" s="7">
        <v>588</v>
      </c>
      <c r="K34" s="8">
        <f t="shared" si="3"/>
        <v>0.75187074829931977</v>
      </c>
      <c r="L34" s="16">
        <f>588.9/2</f>
        <v>294.45</v>
      </c>
      <c r="M34" s="7">
        <v>591.98863636363637</v>
      </c>
      <c r="N34" s="8">
        <f t="shared" si="0"/>
        <v>0.49739130434782608</v>
      </c>
      <c r="P34">
        <v>-59</v>
      </c>
      <c r="Q34">
        <v>0.63695000000000002</v>
      </c>
    </row>
    <row r="35" spans="1:17" x14ac:dyDescent="0.25">
      <c r="A35" s="1">
        <v>43333</v>
      </c>
      <c r="B35" s="16">
        <v>483.7</v>
      </c>
      <c r="C35">
        <v>590</v>
      </c>
      <c r="D35">
        <f t="shared" si="2"/>
        <v>0.81983050847457628</v>
      </c>
      <c r="E35" s="3">
        <v>-61</v>
      </c>
      <c r="F35" s="16">
        <v>451</v>
      </c>
      <c r="G35" s="7">
        <v>589.92592592592587</v>
      </c>
      <c r="H35" s="8">
        <f t="shared" si="1"/>
        <v>0.76450276243093929</v>
      </c>
      <c r="I35" s="16">
        <v>436.7</v>
      </c>
      <c r="J35" s="7">
        <v>587.78625954198469</v>
      </c>
      <c r="K35" s="8">
        <f t="shared" si="3"/>
        <v>0.74295714285714287</v>
      </c>
      <c r="L35" s="16">
        <f>588.9/2</f>
        <v>294.45</v>
      </c>
      <c r="M35" s="7">
        <v>591.98863636363637</v>
      </c>
      <c r="N35" s="8">
        <f t="shared" si="0"/>
        <v>0.49739130434782608</v>
      </c>
      <c r="P35">
        <v>-58</v>
      </c>
      <c r="Q35">
        <v>0.62444999999999995</v>
      </c>
    </row>
    <row r="36" spans="1:17" x14ac:dyDescent="0.25">
      <c r="A36" s="1">
        <v>43334</v>
      </c>
      <c r="B36" s="16">
        <v>481.7</v>
      </c>
      <c r="C36">
        <v>590</v>
      </c>
      <c r="D36">
        <f t="shared" si="2"/>
        <v>0.81644067796610165</v>
      </c>
      <c r="E36" s="3">
        <v>-60</v>
      </c>
      <c r="F36" s="16">
        <v>475.8</v>
      </c>
      <c r="G36" s="7">
        <v>588.94366197183103</v>
      </c>
      <c r="H36" s="8">
        <f t="shared" si="1"/>
        <v>0.80788712184622735</v>
      </c>
      <c r="I36" s="16">
        <v>455.3</v>
      </c>
      <c r="J36" s="7">
        <v>591.25925925925924</v>
      </c>
      <c r="K36" s="8">
        <f t="shared" si="3"/>
        <v>0.77005136557253828</v>
      </c>
      <c r="L36" s="16">
        <f>642.5/2</f>
        <v>321.25</v>
      </c>
      <c r="M36" s="7">
        <v>588.5204081632653</v>
      </c>
      <c r="N36" s="8">
        <f t="shared" si="0"/>
        <v>0.5458604247941049</v>
      </c>
      <c r="P36">
        <v>-57</v>
      </c>
      <c r="Q36">
        <v>0.63797999999999999</v>
      </c>
    </row>
    <row r="37" spans="1:17" x14ac:dyDescent="0.25">
      <c r="A37" s="1">
        <v>43335</v>
      </c>
      <c r="B37" s="16">
        <v>477.1</v>
      </c>
      <c r="C37">
        <v>590</v>
      </c>
      <c r="D37">
        <f t="shared" si="2"/>
        <v>0.80864406779661024</v>
      </c>
      <c r="E37" s="3">
        <v>-59</v>
      </c>
      <c r="F37" s="16">
        <v>471.5</v>
      </c>
      <c r="G37" s="7">
        <v>590.35460992907804</v>
      </c>
      <c r="H37" s="8">
        <f t="shared" si="1"/>
        <v>0.79867251321480059</v>
      </c>
      <c r="I37" s="16">
        <v>478.3</v>
      </c>
      <c r="J37" s="7">
        <v>590.07194244604329</v>
      </c>
      <c r="K37" s="8">
        <f t="shared" si="3"/>
        <v>0.81057912704218471</v>
      </c>
      <c r="L37" s="16">
        <f>642.5/2</f>
        <v>321.25</v>
      </c>
      <c r="M37" s="7">
        <v>588.5204081632653</v>
      </c>
      <c r="N37" s="8">
        <f t="shared" si="0"/>
        <v>0.5458604247941049</v>
      </c>
      <c r="P37">
        <v>-56</v>
      </c>
      <c r="Q37">
        <v>0.67035999999999996</v>
      </c>
    </row>
    <row r="38" spans="1:17" x14ac:dyDescent="0.25">
      <c r="A38" s="1">
        <v>43336</v>
      </c>
      <c r="B38" s="16">
        <v>480.9</v>
      </c>
      <c r="C38">
        <v>590</v>
      </c>
      <c r="D38">
        <f t="shared" si="2"/>
        <v>0.81508474576271184</v>
      </c>
      <c r="E38" s="3">
        <v>-58</v>
      </c>
      <c r="F38" s="16">
        <v>490.2</v>
      </c>
      <c r="G38" s="7">
        <v>589.78723404255322</v>
      </c>
      <c r="H38" s="8">
        <f t="shared" si="1"/>
        <v>0.83114718614718608</v>
      </c>
      <c r="I38" s="16">
        <v>485.6</v>
      </c>
      <c r="J38" s="7">
        <v>591.19718309859161</v>
      </c>
      <c r="K38" s="8">
        <f t="shared" si="3"/>
        <v>0.8213841572364502</v>
      </c>
      <c r="L38" s="16">
        <f>709.5/2</f>
        <v>354.75</v>
      </c>
      <c r="M38" s="7">
        <v>591.38888888888891</v>
      </c>
      <c r="N38" s="8">
        <f t="shared" si="0"/>
        <v>0.59985908877407235</v>
      </c>
      <c r="P38">
        <v>-55</v>
      </c>
      <c r="Q38">
        <v>0.68871000000000004</v>
      </c>
    </row>
    <row r="39" spans="1:17" x14ac:dyDescent="0.25">
      <c r="A39" s="1">
        <v>43337</v>
      </c>
      <c r="B39" s="16">
        <v>475.4</v>
      </c>
      <c r="C39">
        <v>590</v>
      </c>
      <c r="D39">
        <f t="shared" si="2"/>
        <v>0.80576271186440673</v>
      </c>
      <c r="E39" s="3">
        <v>-57</v>
      </c>
      <c r="F39" s="16">
        <v>479</v>
      </c>
      <c r="G39" s="7">
        <v>589.36170212765956</v>
      </c>
      <c r="H39" s="8">
        <f t="shared" si="1"/>
        <v>0.81274368231046934</v>
      </c>
      <c r="I39" s="16">
        <v>510.4</v>
      </c>
      <c r="J39" s="7">
        <v>591.55405405405406</v>
      </c>
      <c r="K39" s="8">
        <f t="shared" si="3"/>
        <v>0.86281210736721869</v>
      </c>
      <c r="L39" s="16">
        <f>709.5/2</f>
        <v>354.75</v>
      </c>
      <c r="M39" s="7">
        <v>591.38888888888891</v>
      </c>
      <c r="N39" s="8">
        <f t="shared" si="0"/>
        <v>0.59985908877407235</v>
      </c>
      <c r="P39">
        <v>-54</v>
      </c>
      <c r="Q39">
        <v>0.72438999999999998</v>
      </c>
    </row>
    <row r="40" spans="1:17" x14ac:dyDescent="0.25">
      <c r="A40" s="1">
        <v>43338</v>
      </c>
      <c r="B40" s="16">
        <v>497.7</v>
      </c>
      <c r="C40">
        <v>590</v>
      </c>
      <c r="D40">
        <f t="shared" si="2"/>
        <v>0.84355932203389827</v>
      </c>
      <c r="E40" s="3">
        <v>-56</v>
      </c>
      <c r="F40" s="16">
        <v>469</v>
      </c>
      <c r="G40" s="7">
        <v>589.05109489051085</v>
      </c>
      <c r="H40" s="8">
        <f t="shared" si="1"/>
        <v>0.79619578686493198</v>
      </c>
      <c r="I40" s="16">
        <v>518.9</v>
      </c>
      <c r="J40" s="7">
        <v>590.33557046979865</v>
      </c>
      <c r="K40" s="8">
        <f t="shared" si="3"/>
        <v>0.87899158708503866</v>
      </c>
      <c r="L40" s="16">
        <v>374.8</v>
      </c>
      <c r="M40" s="7">
        <v>588.07017543859649</v>
      </c>
      <c r="N40" s="8">
        <f t="shared" si="0"/>
        <v>0.6373389021479714</v>
      </c>
      <c r="P40">
        <v>-53</v>
      </c>
      <c r="Q40">
        <v>0.74424999999999997</v>
      </c>
    </row>
    <row r="41" spans="1:17" x14ac:dyDescent="0.25">
      <c r="A41" s="1">
        <v>43339</v>
      </c>
      <c r="B41" s="16">
        <v>508.8</v>
      </c>
      <c r="C41">
        <v>590</v>
      </c>
      <c r="D41">
        <f t="shared" si="2"/>
        <v>0.86237288135593226</v>
      </c>
      <c r="E41" s="3">
        <v>-55</v>
      </c>
      <c r="F41" s="16">
        <v>465.6</v>
      </c>
      <c r="G41" s="7">
        <v>588.98550724637687</v>
      </c>
      <c r="H41" s="8">
        <f t="shared" si="1"/>
        <v>0.790511811023622</v>
      </c>
      <c r="I41" s="16">
        <v>511.8</v>
      </c>
      <c r="J41" s="7">
        <v>590.27210884353747</v>
      </c>
      <c r="K41" s="8">
        <f t="shared" si="3"/>
        <v>0.86705773884983284</v>
      </c>
      <c r="L41" s="16">
        <v>379.5</v>
      </c>
      <c r="M41" s="7">
        <v>592.28070175438609</v>
      </c>
      <c r="N41" s="8">
        <f t="shared" si="0"/>
        <v>0.64074348341232212</v>
      </c>
      <c r="P41">
        <v>-52</v>
      </c>
      <c r="Q41">
        <v>0.75519999999999998</v>
      </c>
    </row>
    <row r="42" spans="1:17" x14ac:dyDescent="0.25">
      <c r="A42" s="1">
        <v>43340</v>
      </c>
      <c r="B42" s="16">
        <v>496.9</v>
      </c>
      <c r="C42">
        <v>590</v>
      </c>
      <c r="D42">
        <f t="shared" si="2"/>
        <v>0.84220338983050846</v>
      </c>
      <c r="E42" s="3">
        <v>-54</v>
      </c>
      <c r="F42" s="16">
        <v>466.7</v>
      </c>
      <c r="G42" s="7">
        <v>591.58273381294964</v>
      </c>
      <c r="H42" s="8">
        <f t="shared" si="1"/>
        <v>0.78890064453362518</v>
      </c>
      <c r="I42" s="16">
        <v>530.70000000000005</v>
      </c>
      <c r="J42" s="7">
        <v>591.75324675324669</v>
      </c>
      <c r="K42" s="8">
        <f t="shared" si="3"/>
        <v>0.89682651157686843</v>
      </c>
      <c r="L42" s="16">
        <v>383.6</v>
      </c>
      <c r="M42" s="7">
        <v>588.63247863247875</v>
      </c>
      <c r="N42" s="8">
        <f t="shared" si="0"/>
        <v>0.6516799767678233</v>
      </c>
      <c r="P42">
        <v>-51</v>
      </c>
      <c r="Q42">
        <v>0.77593999999999996</v>
      </c>
    </row>
    <row r="43" spans="1:17" x14ac:dyDescent="0.25">
      <c r="A43" s="1">
        <v>43341</v>
      </c>
      <c r="B43" s="16">
        <v>520.9</v>
      </c>
      <c r="C43">
        <v>590</v>
      </c>
      <c r="D43">
        <f t="shared" si="2"/>
        <v>0.8828813559322034</v>
      </c>
      <c r="E43" s="3">
        <v>-53</v>
      </c>
      <c r="F43" s="16">
        <v>477</v>
      </c>
      <c r="G43" s="7">
        <v>588.88111888111894</v>
      </c>
      <c r="H43" s="8">
        <f t="shared" si="1"/>
        <v>0.81001068756679717</v>
      </c>
      <c r="I43" s="16">
        <v>514</v>
      </c>
      <c r="J43" s="7">
        <v>591.66666666666663</v>
      </c>
      <c r="K43" s="8">
        <f t="shared" si="3"/>
        <v>0.8687323943661972</v>
      </c>
      <c r="L43" s="16">
        <v>360.9</v>
      </c>
      <c r="M43" s="7">
        <v>588.57142857142856</v>
      </c>
      <c r="N43" s="8">
        <f t="shared" si="0"/>
        <v>0.6131796116504854</v>
      </c>
      <c r="P43">
        <v>-50</v>
      </c>
      <c r="Q43">
        <v>0.77293999999999996</v>
      </c>
    </row>
    <row r="44" spans="1:17" x14ac:dyDescent="0.25">
      <c r="A44" s="1">
        <v>43342</v>
      </c>
      <c r="B44" s="16">
        <v>502.8</v>
      </c>
      <c r="C44">
        <v>590</v>
      </c>
      <c r="D44">
        <f t="shared" si="2"/>
        <v>0.85220338983050847</v>
      </c>
      <c r="E44" s="3">
        <v>-52</v>
      </c>
      <c r="F44" s="16">
        <v>481.3</v>
      </c>
      <c r="G44" s="7">
        <v>591.95804195804203</v>
      </c>
      <c r="H44" s="8">
        <f t="shared" si="1"/>
        <v>0.81306438275251025</v>
      </c>
      <c r="I44" s="16">
        <v>546.1</v>
      </c>
      <c r="J44" s="7">
        <v>589.3125</v>
      </c>
      <c r="K44" s="8">
        <f t="shared" si="3"/>
        <v>0.92667303001378731</v>
      </c>
      <c r="L44" s="16">
        <v>398</v>
      </c>
      <c r="M44" s="7">
        <v>591.57024793388427</v>
      </c>
      <c r="N44" s="8">
        <f t="shared" si="0"/>
        <v>0.6727856943280246</v>
      </c>
      <c r="P44">
        <v>-49</v>
      </c>
      <c r="Q44">
        <v>0.78786999999999996</v>
      </c>
    </row>
    <row r="45" spans="1:17" x14ac:dyDescent="0.25">
      <c r="A45" s="1">
        <v>43343</v>
      </c>
      <c r="B45" s="16">
        <v>516.29999999999995</v>
      </c>
      <c r="C45">
        <v>590</v>
      </c>
      <c r="D45">
        <f t="shared" si="2"/>
        <v>0.87508474576271178</v>
      </c>
      <c r="E45" s="3">
        <v>-51</v>
      </c>
      <c r="F45" s="16">
        <v>479.9</v>
      </c>
      <c r="G45" s="7">
        <v>589.93055555555554</v>
      </c>
      <c r="H45" s="8">
        <f t="shared" si="1"/>
        <v>0.81348557975279578</v>
      </c>
      <c r="I45" s="16">
        <v>538.4</v>
      </c>
      <c r="J45" s="7">
        <v>589.68152866242031</v>
      </c>
      <c r="K45" s="8">
        <f t="shared" si="3"/>
        <v>0.9130352127889394</v>
      </c>
      <c r="L45" s="16">
        <v>397.3</v>
      </c>
      <c r="M45" s="7">
        <v>587.64227642276421</v>
      </c>
      <c r="N45" s="8">
        <f t="shared" si="0"/>
        <v>0.67609158826784732</v>
      </c>
      <c r="P45">
        <v>-48</v>
      </c>
      <c r="Q45">
        <v>0.78508</v>
      </c>
    </row>
    <row r="46" spans="1:17" x14ac:dyDescent="0.25">
      <c r="A46" s="1">
        <v>43344</v>
      </c>
      <c r="B46" s="16">
        <v>522.29999999999995</v>
      </c>
      <c r="C46">
        <v>590</v>
      </c>
      <c r="D46">
        <f t="shared" si="2"/>
        <v>0.88525423728813557</v>
      </c>
      <c r="E46" s="3">
        <v>-50</v>
      </c>
      <c r="F46" s="16">
        <v>485.1</v>
      </c>
      <c r="G46" s="7">
        <v>590.74829931972783</v>
      </c>
      <c r="H46" s="8">
        <f t="shared" si="1"/>
        <v>0.82116190695532021</v>
      </c>
      <c r="I46" s="16">
        <v>527.20000000000005</v>
      </c>
      <c r="J46" s="7">
        <v>590.62893081761001</v>
      </c>
      <c r="K46" s="8">
        <f t="shared" si="3"/>
        <v>0.89260781599403705</v>
      </c>
      <c r="L46" s="16">
        <v>394.7</v>
      </c>
      <c r="M46" s="7">
        <v>589</v>
      </c>
      <c r="N46" s="8">
        <f t="shared" si="0"/>
        <v>0.67011884550084888</v>
      </c>
      <c r="P46">
        <v>-47</v>
      </c>
      <c r="Q46">
        <v>0.76490000000000002</v>
      </c>
    </row>
    <row r="47" spans="1:17" x14ac:dyDescent="0.25">
      <c r="A47" s="1">
        <v>43345</v>
      </c>
      <c r="B47" s="16">
        <v>538</v>
      </c>
      <c r="C47">
        <v>590</v>
      </c>
      <c r="D47">
        <f t="shared" si="2"/>
        <v>0.91186440677966096</v>
      </c>
      <c r="E47" s="3">
        <v>-49</v>
      </c>
      <c r="F47" s="16">
        <v>490.5</v>
      </c>
      <c r="G47" s="7">
        <v>590.34013605442181</v>
      </c>
      <c r="H47" s="8">
        <f t="shared" si="1"/>
        <v>0.83087693016824149</v>
      </c>
      <c r="I47" s="16">
        <v>554.79999999999995</v>
      </c>
      <c r="J47" s="7">
        <v>589.08536585365857</v>
      </c>
      <c r="K47" s="8">
        <f t="shared" si="3"/>
        <v>0.94179898561225528</v>
      </c>
      <c r="L47" s="16">
        <v>410.9</v>
      </c>
      <c r="M47" s="7">
        <v>591.26984126984132</v>
      </c>
      <c r="N47" s="8">
        <f t="shared" si="0"/>
        <v>0.69494496644295289</v>
      </c>
      <c r="P47">
        <v>-46</v>
      </c>
      <c r="Q47">
        <v>0.80820000000000003</v>
      </c>
    </row>
    <row r="48" spans="1:17" x14ac:dyDescent="0.25">
      <c r="A48" s="1">
        <v>43346</v>
      </c>
      <c r="B48" s="16">
        <v>538.6</v>
      </c>
      <c r="C48">
        <v>590</v>
      </c>
      <c r="D48">
        <f t="shared" si="2"/>
        <v>0.91288135593220343</v>
      </c>
      <c r="E48" s="3">
        <v>-48</v>
      </c>
      <c r="F48" s="16">
        <v>494.7</v>
      </c>
      <c r="G48" s="7">
        <v>591.31944444444446</v>
      </c>
      <c r="H48" s="8">
        <f t="shared" si="1"/>
        <v>0.83660364063417492</v>
      </c>
      <c r="I48" s="16">
        <v>548.70000000000005</v>
      </c>
      <c r="J48" s="7">
        <v>590.1219512195122</v>
      </c>
      <c r="K48" s="8">
        <f t="shared" si="3"/>
        <v>0.9298078115313082</v>
      </c>
      <c r="L48" s="16">
        <v>422.5</v>
      </c>
      <c r="M48" s="7">
        <v>590.078125</v>
      </c>
      <c r="N48" s="8">
        <f t="shared" si="0"/>
        <v>0.71600688468158347</v>
      </c>
      <c r="P48">
        <v>-45</v>
      </c>
      <c r="Q48">
        <f>AVERAGE(Q47,Q49)</f>
        <v>0.78262000000000009</v>
      </c>
    </row>
    <row r="49" spans="1:17" x14ac:dyDescent="0.25">
      <c r="A49" s="1">
        <v>43347</v>
      </c>
      <c r="B49" s="16">
        <v>549.4</v>
      </c>
      <c r="C49">
        <v>590</v>
      </c>
      <c r="D49">
        <f t="shared" si="2"/>
        <v>0.93118644067796608</v>
      </c>
      <c r="E49" s="3">
        <v>-47</v>
      </c>
      <c r="F49" s="16">
        <v>503.8</v>
      </c>
      <c r="G49" s="7">
        <v>588.12080536912754</v>
      </c>
      <c r="H49" s="8">
        <f t="shared" si="1"/>
        <v>0.85662672600707523</v>
      </c>
      <c r="I49" s="16">
        <v>465.9</v>
      </c>
      <c r="J49" s="7">
        <v>591.6058394160583</v>
      </c>
      <c r="K49" s="8">
        <f t="shared" si="3"/>
        <v>0.78751758173966691</v>
      </c>
      <c r="L49" s="16">
        <v>421.7</v>
      </c>
      <c r="M49" s="7">
        <v>588.18897637795271</v>
      </c>
      <c r="N49" s="8">
        <f t="shared" si="0"/>
        <v>0.71694645247657296</v>
      </c>
      <c r="P49">
        <v>-44</v>
      </c>
      <c r="Q49">
        <v>0.75704000000000005</v>
      </c>
    </row>
    <row r="50" spans="1:17" x14ac:dyDescent="0.25">
      <c r="A50" s="1">
        <v>43348</v>
      </c>
      <c r="B50" s="16">
        <v>539.6</v>
      </c>
      <c r="C50">
        <v>590</v>
      </c>
      <c r="D50">
        <f t="shared" si="2"/>
        <v>0.91457627118644069</v>
      </c>
      <c r="E50" s="3">
        <v>-46</v>
      </c>
      <c r="F50" s="16">
        <v>497.4</v>
      </c>
      <c r="G50" s="7">
        <v>588.41059602649011</v>
      </c>
      <c r="H50" s="8">
        <f t="shared" si="1"/>
        <v>0.84532808103545287</v>
      </c>
      <c r="I50" s="16">
        <v>555.1</v>
      </c>
      <c r="J50" s="7">
        <v>591.60493827160485</v>
      </c>
      <c r="K50" s="8">
        <f t="shared" si="3"/>
        <v>0.93829507512520882</v>
      </c>
      <c r="L50" s="16">
        <v>424.6</v>
      </c>
      <c r="M50" s="7">
        <v>590.16000000000008</v>
      </c>
      <c r="N50" s="8">
        <f t="shared" si="0"/>
        <v>0.71946590755049467</v>
      </c>
      <c r="P50">
        <v>-43</v>
      </c>
      <c r="Q50">
        <v>0.81813000000000002</v>
      </c>
    </row>
    <row r="51" spans="1:17" x14ac:dyDescent="0.25">
      <c r="A51" s="1">
        <v>43349</v>
      </c>
      <c r="B51" s="16">
        <v>538.79999999999995</v>
      </c>
      <c r="C51">
        <v>590</v>
      </c>
      <c r="D51">
        <f t="shared" si="2"/>
        <v>0.91322033898305077</v>
      </c>
      <c r="E51" s="3">
        <v>-45</v>
      </c>
      <c r="F51" s="16">
        <v>498.8</v>
      </c>
      <c r="G51" s="7">
        <v>591.56862745098044</v>
      </c>
      <c r="H51" s="8">
        <f t="shared" si="1"/>
        <v>0.84318196884322172</v>
      </c>
      <c r="I51" s="16">
        <v>552.6</v>
      </c>
      <c r="J51" s="7">
        <v>589.14634146341473</v>
      </c>
      <c r="K51" s="8">
        <f t="shared" si="3"/>
        <v>0.93796729455599248</v>
      </c>
      <c r="L51" s="16">
        <v>425.9</v>
      </c>
      <c r="M51" s="7">
        <v>589.37007874015751</v>
      </c>
      <c r="N51" s="8">
        <f t="shared" si="0"/>
        <v>0.72263593854375407</v>
      </c>
      <c r="P51">
        <v>-42</v>
      </c>
      <c r="Q51">
        <v>0.82828000000000002</v>
      </c>
    </row>
    <row r="52" spans="1:17" x14ac:dyDescent="0.25">
      <c r="A52" s="1">
        <v>43350</v>
      </c>
      <c r="B52" s="16">
        <v>554.29999999999995</v>
      </c>
      <c r="C52">
        <v>590</v>
      </c>
      <c r="D52">
        <f t="shared" si="2"/>
        <v>0.93949152542372871</v>
      </c>
      <c r="E52" s="3">
        <v>-44</v>
      </c>
      <c r="F52" s="16">
        <v>504.6</v>
      </c>
      <c r="G52" s="7">
        <v>590.38461538461536</v>
      </c>
      <c r="H52" s="8">
        <f t="shared" si="1"/>
        <v>0.85469706840390891</v>
      </c>
      <c r="I52" s="16">
        <v>557.5</v>
      </c>
      <c r="J52" s="7">
        <v>590.79268292682934</v>
      </c>
      <c r="K52" s="8">
        <f t="shared" si="3"/>
        <v>0.94364743523583439</v>
      </c>
      <c r="L52" s="16">
        <v>436.9</v>
      </c>
      <c r="M52" s="7">
        <v>587.87878787878788</v>
      </c>
      <c r="N52" s="8">
        <f t="shared" si="0"/>
        <v>0.74318041237113397</v>
      </c>
      <c r="P52">
        <v>-41</v>
      </c>
      <c r="Q52">
        <v>0.83240000000000003</v>
      </c>
    </row>
    <row r="53" spans="1:17" x14ac:dyDescent="0.25">
      <c r="A53" s="1">
        <v>43351</v>
      </c>
      <c r="B53" s="16">
        <v>532.20000000000005</v>
      </c>
      <c r="C53">
        <v>590</v>
      </c>
      <c r="D53">
        <f t="shared" si="2"/>
        <v>0.90203389830508485</v>
      </c>
      <c r="E53" s="3">
        <v>-43</v>
      </c>
      <c r="F53" s="16">
        <v>542.1</v>
      </c>
      <c r="G53" s="7">
        <v>591.23456790123453</v>
      </c>
      <c r="H53" s="8">
        <f t="shared" si="1"/>
        <v>0.91689496763416167</v>
      </c>
      <c r="I53" s="16">
        <v>575.1</v>
      </c>
      <c r="J53" s="7">
        <v>588.36257309941527</v>
      </c>
      <c r="K53" s="8">
        <f t="shared" si="3"/>
        <v>0.97745850313090143</v>
      </c>
      <c r="L53" s="16">
        <v>424</v>
      </c>
      <c r="M53" s="7">
        <v>590.07751937984494</v>
      </c>
      <c r="N53" s="8">
        <f t="shared" si="0"/>
        <v>0.7185496584340515</v>
      </c>
      <c r="P53">
        <v>-40</v>
      </c>
      <c r="Q53">
        <v>0.85118000000000005</v>
      </c>
    </row>
    <row r="54" spans="1:17" x14ac:dyDescent="0.25">
      <c r="A54" s="1">
        <v>43352</v>
      </c>
      <c r="B54" s="16">
        <v>549.1</v>
      </c>
      <c r="C54">
        <v>590</v>
      </c>
      <c r="D54">
        <f t="shared" si="2"/>
        <v>0.93067796610169495</v>
      </c>
      <c r="E54" s="3">
        <v>-42</v>
      </c>
      <c r="F54" s="16">
        <v>533.79999999999995</v>
      </c>
      <c r="G54" s="7">
        <v>589.56521739130437</v>
      </c>
      <c r="H54" s="8">
        <f t="shared" si="1"/>
        <v>0.90541297935103238</v>
      </c>
      <c r="I54" s="16">
        <v>568.6</v>
      </c>
      <c r="J54" s="7">
        <v>589.10179640718559</v>
      </c>
      <c r="K54" s="8">
        <f t="shared" si="3"/>
        <v>0.96519821101849979</v>
      </c>
      <c r="L54" s="16">
        <v>452.9</v>
      </c>
      <c r="M54" s="7">
        <v>589.5</v>
      </c>
      <c r="N54" s="8">
        <f t="shared" si="0"/>
        <v>0.76827820186598805</v>
      </c>
      <c r="P54">
        <v>-39</v>
      </c>
      <c r="Q54">
        <v>0.84438999999999997</v>
      </c>
    </row>
    <row r="55" spans="1:17" x14ac:dyDescent="0.25">
      <c r="A55" s="1">
        <v>43353</v>
      </c>
      <c r="B55" s="16">
        <v>541.79999999999995</v>
      </c>
      <c r="C55">
        <v>590</v>
      </c>
      <c r="D55">
        <f t="shared" si="2"/>
        <v>0.91830508474576267</v>
      </c>
      <c r="E55" s="3">
        <v>-41</v>
      </c>
      <c r="F55" s="16">
        <v>549</v>
      </c>
      <c r="G55" s="7">
        <v>588.24242424242425</v>
      </c>
      <c r="H55" s="8">
        <f t="shared" si="1"/>
        <v>0.9332886874098496</v>
      </c>
      <c r="I55" s="16">
        <v>570</v>
      </c>
      <c r="J55" s="7">
        <v>589.12280701754389</v>
      </c>
      <c r="K55" s="8">
        <f t="shared" si="3"/>
        <v>0.96754020250148898</v>
      </c>
      <c r="L55" s="16">
        <v>465.9</v>
      </c>
      <c r="M55" s="7">
        <v>590.07194244604329</v>
      </c>
      <c r="N55" s="8">
        <f t="shared" si="0"/>
        <v>0.78956474030724189</v>
      </c>
      <c r="P55">
        <v>-38</v>
      </c>
      <c r="Q55">
        <v>0.85129999999999995</v>
      </c>
    </row>
    <row r="56" spans="1:17" x14ac:dyDescent="0.25">
      <c r="A56" s="1">
        <v>43354</v>
      </c>
      <c r="B56" s="16">
        <v>544.29999999999995</v>
      </c>
      <c r="C56">
        <v>590</v>
      </c>
      <c r="D56">
        <f t="shared" si="2"/>
        <v>0.92254237288135588</v>
      </c>
      <c r="E56" s="3">
        <v>-40</v>
      </c>
      <c r="F56" s="16">
        <v>553.4</v>
      </c>
      <c r="G56" s="7">
        <v>590.11976047904193</v>
      </c>
      <c r="H56" s="8">
        <f t="shared" si="1"/>
        <v>0.93777574835109079</v>
      </c>
      <c r="I56" s="16">
        <v>576.29999999999995</v>
      </c>
      <c r="J56" s="7">
        <v>591.45348837209303</v>
      </c>
      <c r="K56" s="8">
        <f t="shared" si="3"/>
        <v>0.97437923916248881</v>
      </c>
      <c r="L56" s="16">
        <v>462.9</v>
      </c>
      <c r="M56" s="7">
        <v>588.05755395683457</v>
      </c>
      <c r="N56" s="8">
        <f t="shared" si="0"/>
        <v>0.78716784927819905</v>
      </c>
      <c r="P56">
        <v>-37</v>
      </c>
      <c r="Q56">
        <v>0.84921000000000002</v>
      </c>
    </row>
    <row r="57" spans="1:17" x14ac:dyDescent="0.25">
      <c r="A57" s="1">
        <v>43355</v>
      </c>
      <c r="B57" s="16">
        <v>544.29999999999995</v>
      </c>
      <c r="C57">
        <v>590</v>
      </c>
      <c r="D57">
        <f t="shared" si="2"/>
        <v>0.92254237288135588</v>
      </c>
      <c r="E57" s="3">
        <v>-39</v>
      </c>
      <c r="F57" s="16">
        <v>549.4</v>
      </c>
      <c r="G57" s="7">
        <v>591.02409638554218</v>
      </c>
      <c r="H57" s="8">
        <f t="shared" si="1"/>
        <v>0.92957292834573435</v>
      </c>
      <c r="I57" s="16">
        <v>566.70000000000005</v>
      </c>
      <c r="J57" s="7">
        <v>588.56287425149696</v>
      </c>
      <c r="K57" s="8">
        <f t="shared" si="3"/>
        <v>0.96285379997965215</v>
      </c>
      <c r="L57" s="16">
        <v>465.7</v>
      </c>
      <c r="M57" s="7">
        <v>590.63380281690149</v>
      </c>
      <c r="N57" s="8">
        <f t="shared" si="0"/>
        <v>0.78847502086562526</v>
      </c>
      <c r="P57">
        <v>-36</v>
      </c>
      <c r="Q57">
        <v>0.88268000000000002</v>
      </c>
    </row>
    <row r="58" spans="1:17" x14ac:dyDescent="0.25">
      <c r="A58" s="1">
        <v>43356</v>
      </c>
      <c r="B58" s="16">
        <v>560.5</v>
      </c>
      <c r="C58">
        <v>590</v>
      </c>
      <c r="D58">
        <f t="shared" si="2"/>
        <v>0.95</v>
      </c>
      <c r="E58" s="3">
        <v>-38</v>
      </c>
      <c r="F58" s="16">
        <v>564.1</v>
      </c>
      <c r="G58" s="7">
        <v>589.40476190476193</v>
      </c>
      <c r="H58" s="8">
        <f t="shared" si="1"/>
        <v>0.95706725913956781</v>
      </c>
      <c r="I58" s="16">
        <v>563.29999999999995</v>
      </c>
      <c r="J58" s="7">
        <v>591.42857142857144</v>
      </c>
      <c r="K58" s="8">
        <f t="shared" si="3"/>
        <v>0.95243961352656992</v>
      </c>
      <c r="L58" s="16">
        <v>466</v>
      </c>
      <c r="M58" s="7">
        <v>590.27972027972032</v>
      </c>
      <c r="N58" s="8">
        <f t="shared" si="0"/>
        <v>0.78945622556569117</v>
      </c>
      <c r="P58">
        <v>-35</v>
      </c>
      <c r="Q58">
        <v>0.88246999999999998</v>
      </c>
    </row>
    <row r="59" spans="1:17" x14ac:dyDescent="0.25">
      <c r="A59" s="1">
        <v>43357</v>
      </c>
      <c r="B59" s="16">
        <v>557.4</v>
      </c>
      <c r="C59">
        <v>590</v>
      </c>
      <c r="D59">
        <f t="shared" si="2"/>
        <v>0.94474576271186439</v>
      </c>
      <c r="E59" s="3">
        <v>-37</v>
      </c>
      <c r="F59" s="16">
        <v>570.79999999999995</v>
      </c>
      <c r="G59" s="7">
        <v>588.70588235294122</v>
      </c>
      <c r="H59" s="8">
        <f t="shared" si="1"/>
        <v>0.96958433253397269</v>
      </c>
      <c r="I59" s="16">
        <v>581</v>
      </c>
      <c r="J59" s="7">
        <v>588.63636363636363</v>
      </c>
      <c r="K59" s="8">
        <f t="shared" si="3"/>
        <v>0.98702702702702705</v>
      </c>
      <c r="L59" s="16">
        <v>478.1</v>
      </c>
      <c r="M59" s="7">
        <v>588.56164383561645</v>
      </c>
      <c r="N59" s="8">
        <f t="shared" si="0"/>
        <v>0.81231932968695453</v>
      </c>
      <c r="P59">
        <v>-34</v>
      </c>
      <c r="Q59">
        <v>0.90249000000000001</v>
      </c>
    </row>
    <row r="60" spans="1:17" x14ac:dyDescent="0.25">
      <c r="A60" s="1">
        <v>43358</v>
      </c>
      <c r="B60" s="16">
        <v>586</v>
      </c>
      <c r="C60">
        <v>590</v>
      </c>
      <c r="D60">
        <f t="shared" si="2"/>
        <v>0.99322033898305084</v>
      </c>
      <c r="E60" s="3">
        <v>-36</v>
      </c>
      <c r="F60" s="16">
        <v>561</v>
      </c>
      <c r="G60" s="7">
        <v>590.52941176470586</v>
      </c>
      <c r="H60" s="8">
        <f t="shared" si="1"/>
        <v>0.94999501942424547</v>
      </c>
      <c r="I60" s="16">
        <v>589</v>
      </c>
      <c r="J60" s="7">
        <v>590.625</v>
      </c>
      <c r="K60" s="8">
        <f t="shared" si="3"/>
        <v>0.99724867724867727</v>
      </c>
      <c r="L60" s="16">
        <v>469.2</v>
      </c>
      <c r="M60" s="7">
        <v>589.07801418439726</v>
      </c>
      <c r="N60" s="8">
        <f t="shared" si="0"/>
        <v>0.79649891644594251</v>
      </c>
      <c r="P60">
        <v>-33</v>
      </c>
      <c r="Q60">
        <v>0.90783000000000003</v>
      </c>
    </row>
    <row r="61" spans="1:17" x14ac:dyDescent="0.25">
      <c r="A61" s="1">
        <v>43359</v>
      </c>
      <c r="B61" s="16">
        <v>572.1</v>
      </c>
      <c r="C61">
        <v>590</v>
      </c>
      <c r="D61">
        <f t="shared" si="2"/>
        <v>0.96966101694915263</v>
      </c>
      <c r="E61" s="3">
        <v>-35</v>
      </c>
      <c r="F61" s="16">
        <v>567.1</v>
      </c>
      <c r="G61" s="7">
        <v>588.71345029239774</v>
      </c>
      <c r="H61" s="8">
        <f t="shared" si="1"/>
        <v>0.96328697725240875</v>
      </c>
      <c r="I61" s="16">
        <v>588.1</v>
      </c>
      <c r="J61" s="7">
        <v>590.16949152542372</v>
      </c>
      <c r="K61" s="8">
        <f t="shared" si="3"/>
        <v>0.99649339460080422</v>
      </c>
      <c r="L61" s="16">
        <v>494.3</v>
      </c>
      <c r="M61" s="7">
        <v>591.68918918918928</v>
      </c>
      <c r="N61" s="8">
        <f t="shared" si="0"/>
        <v>0.83540481900194119</v>
      </c>
      <c r="P61">
        <v>-32</v>
      </c>
      <c r="Q61">
        <v>0.90517000000000003</v>
      </c>
    </row>
    <row r="62" spans="1:17" x14ac:dyDescent="0.25">
      <c r="A62" s="1">
        <v>43360</v>
      </c>
      <c r="B62" s="16">
        <v>590.20000000000005</v>
      </c>
      <c r="C62">
        <v>590</v>
      </c>
      <c r="D62">
        <f t="shared" si="2"/>
        <v>1.0003389830508476</v>
      </c>
      <c r="E62" s="3">
        <v>-34</v>
      </c>
      <c r="F62" s="16">
        <v>596.6</v>
      </c>
      <c r="G62" s="7">
        <v>591.48571428571427</v>
      </c>
      <c r="H62" s="8">
        <f t="shared" si="1"/>
        <v>1.0086465075838085</v>
      </c>
      <c r="I62" s="16">
        <v>606.20000000000005</v>
      </c>
      <c r="J62" s="7">
        <v>588.90710382513657</v>
      </c>
      <c r="K62" s="8">
        <f t="shared" si="3"/>
        <v>1.0293643871207201</v>
      </c>
      <c r="L62" s="16">
        <v>485.3</v>
      </c>
      <c r="M62" s="7">
        <v>591.5333333333333</v>
      </c>
      <c r="N62" s="8">
        <f t="shared" si="0"/>
        <v>0.82041023329200957</v>
      </c>
      <c r="P62">
        <v>-31</v>
      </c>
      <c r="Q62">
        <v>0.93291999999999997</v>
      </c>
    </row>
    <row r="63" spans="1:17" x14ac:dyDescent="0.25">
      <c r="A63" s="1">
        <v>43361</v>
      </c>
      <c r="B63" s="16">
        <v>593.70000000000005</v>
      </c>
      <c r="C63">
        <v>590</v>
      </c>
      <c r="D63">
        <f t="shared" si="2"/>
        <v>1.0062711864406781</v>
      </c>
      <c r="E63" s="3">
        <v>-33</v>
      </c>
      <c r="F63" s="16">
        <v>596.9</v>
      </c>
      <c r="G63" s="7">
        <v>588.65168539325839</v>
      </c>
      <c r="H63" s="8">
        <f t="shared" si="1"/>
        <v>1.0140122160717695</v>
      </c>
      <c r="I63" s="16">
        <v>613.79999999999995</v>
      </c>
      <c r="J63" s="7">
        <v>590.05405405405395</v>
      </c>
      <c r="K63" s="8">
        <f t="shared" si="3"/>
        <v>1.0402436790032981</v>
      </c>
      <c r="L63" s="16">
        <v>519.5</v>
      </c>
      <c r="M63" s="7">
        <v>589.43037974683534</v>
      </c>
      <c r="N63" s="8">
        <f t="shared" si="0"/>
        <v>0.88135939009986053</v>
      </c>
      <c r="P63">
        <v>-30</v>
      </c>
      <c r="Q63">
        <v>0.93544000000000005</v>
      </c>
    </row>
    <row r="64" spans="1:17" x14ac:dyDescent="0.25">
      <c r="A64" s="1">
        <v>43362</v>
      </c>
      <c r="B64" s="16">
        <v>598.1</v>
      </c>
      <c r="C64">
        <v>590</v>
      </c>
      <c r="D64">
        <f t="shared" si="2"/>
        <v>1.0137288135593221</v>
      </c>
      <c r="E64" s="3">
        <v>-32</v>
      </c>
      <c r="F64" s="16">
        <v>594.6</v>
      </c>
      <c r="G64" s="7">
        <v>588.83333333333337</v>
      </c>
      <c r="H64" s="8">
        <f t="shared" si="1"/>
        <v>1.009793376733654</v>
      </c>
      <c r="I64" s="16">
        <v>631.5</v>
      </c>
      <c r="J64" s="7">
        <v>589.84126984126988</v>
      </c>
      <c r="K64" s="8">
        <f t="shared" si="3"/>
        <v>1.0706270182992463</v>
      </c>
      <c r="L64" s="16">
        <v>526.29999999999995</v>
      </c>
      <c r="M64" s="7">
        <v>590.55900621118008</v>
      </c>
      <c r="N64" s="8">
        <f t="shared" si="0"/>
        <v>0.89118952461085399</v>
      </c>
      <c r="P64">
        <v>-29</v>
      </c>
      <c r="Q64">
        <v>0.95201000000000002</v>
      </c>
    </row>
    <row r="65" spans="1:17" x14ac:dyDescent="0.25">
      <c r="A65" s="1">
        <v>43363</v>
      </c>
      <c r="B65" s="16">
        <v>606.5</v>
      </c>
      <c r="C65">
        <v>590</v>
      </c>
      <c r="D65">
        <f t="shared" si="2"/>
        <v>1.0279661016949153</v>
      </c>
      <c r="E65" s="3">
        <v>-31</v>
      </c>
      <c r="F65" s="16">
        <v>594.70000000000005</v>
      </c>
      <c r="G65" s="7">
        <v>588.77777777777771</v>
      </c>
      <c r="H65" s="8">
        <f t="shared" si="1"/>
        <v>1.0100585016040764</v>
      </c>
      <c r="I65" s="16">
        <v>650.70000000000005</v>
      </c>
      <c r="J65" s="7">
        <v>591.03092783505156</v>
      </c>
      <c r="K65" s="8">
        <f t="shared" si="3"/>
        <v>1.1009576138147568</v>
      </c>
      <c r="L65" s="16">
        <v>510</v>
      </c>
      <c r="M65" s="7">
        <v>590.63694267515916</v>
      </c>
      <c r="N65" s="8">
        <f t="shared" si="0"/>
        <v>0.8634746036881269</v>
      </c>
      <c r="P65">
        <v>-28</v>
      </c>
      <c r="Q65">
        <v>0.96155000000000002</v>
      </c>
    </row>
    <row r="66" spans="1:17" x14ac:dyDescent="0.25">
      <c r="A66" s="1">
        <v>43364</v>
      </c>
      <c r="B66" s="16">
        <v>619.9</v>
      </c>
      <c r="C66">
        <v>590</v>
      </c>
      <c r="D66">
        <f t="shared" si="2"/>
        <v>1.0506779661016949</v>
      </c>
      <c r="E66" s="3">
        <v>-30</v>
      </c>
      <c r="F66" s="16">
        <v>586</v>
      </c>
      <c r="G66" s="7">
        <v>588.61111111111109</v>
      </c>
      <c r="H66" s="8">
        <f t="shared" si="1"/>
        <v>0.99556394525719683</v>
      </c>
      <c r="I66" s="16">
        <v>643.70000000000005</v>
      </c>
      <c r="J66" s="7">
        <v>591.4948453608248</v>
      </c>
      <c r="K66" s="8">
        <f t="shared" si="3"/>
        <v>1.0882596949891068</v>
      </c>
      <c r="L66" s="16">
        <v>526.5</v>
      </c>
      <c r="M66" s="7">
        <v>588.81987577639745</v>
      </c>
      <c r="N66" s="8">
        <f t="shared" si="0"/>
        <v>0.89416139240506343</v>
      </c>
      <c r="P66">
        <v>-27</v>
      </c>
      <c r="Q66">
        <v>0.99275999999999998</v>
      </c>
    </row>
    <row r="67" spans="1:17" x14ac:dyDescent="0.25">
      <c r="A67" s="1">
        <v>43365</v>
      </c>
      <c r="B67" s="16">
        <v>620.79999999999995</v>
      </c>
      <c r="C67">
        <v>590</v>
      </c>
      <c r="D67">
        <f t="shared" si="2"/>
        <v>1.0522033898305083</v>
      </c>
      <c r="E67" s="3">
        <v>-29</v>
      </c>
      <c r="F67" s="16">
        <v>595.79999999999995</v>
      </c>
      <c r="G67" s="7">
        <v>589.39560439560444</v>
      </c>
      <c r="H67" s="8">
        <f t="shared" si="1"/>
        <v>1.0108660389670923</v>
      </c>
      <c r="I67" s="16">
        <v>662.5</v>
      </c>
      <c r="J67" s="7">
        <v>589.65174129353238</v>
      </c>
      <c r="K67" s="8">
        <f t="shared" si="3"/>
        <v>1.123544549443132</v>
      </c>
      <c r="L67" s="16">
        <v>552.1</v>
      </c>
      <c r="M67" s="7">
        <v>591.36094674556216</v>
      </c>
      <c r="N67" s="8">
        <f t="shared" si="0"/>
        <v>0.93360916549929962</v>
      </c>
      <c r="P67">
        <v>-26</v>
      </c>
      <c r="Q67">
        <v>1.0095799999999999</v>
      </c>
    </row>
    <row r="68" spans="1:17" x14ac:dyDescent="0.25">
      <c r="A68" s="1">
        <v>43366</v>
      </c>
      <c r="B68" s="16">
        <v>893.4</v>
      </c>
      <c r="C68">
        <v>590</v>
      </c>
      <c r="D68">
        <f>AVERAGE(D67,D69)</f>
        <v>1.0920338983050848</v>
      </c>
      <c r="E68" s="3">
        <v>-28</v>
      </c>
      <c r="F68" s="16">
        <v>616.29999999999995</v>
      </c>
      <c r="G68" s="7">
        <v>590.91397849462362</v>
      </c>
      <c r="H68" s="8">
        <f t="shared" si="1"/>
        <v>1.0429606041306523</v>
      </c>
      <c r="I68" s="16">
        <v>666.8</v>
      </c>
      <c r="J68" s="7">
        <v>589.15841584158409</v>
      </c>
      <c r="K68" s="8">
        <f t="shared" si="3"/>
        <v>1.1317838837072516</v>
      </c>
      <c r="L68" s="16">
        <v>545.20000000000005</v>
      </c>
      <c r="M68" s="7">
        <v>590.23952095808386</v>
      </c>
      <c r="N68" s="8">
        <f t="shared" ref="N68:N131" si="4">+L68/M68</f>
        <v>0.92369280714213253</v>
      </c>
      <c r="P68">
        <v>-25</v>
      </c>
      <c r="Q68">
        <v>1.0016799999999999</v>
      </c>
    </row>
    <row r="69" spans="1:17" x14ac:dyDescent="0.25">
      <c r="A69" s="1">
        <v>43367</v>
      </c>
      <c r="B69" s="16">
        <v>667.8</v>
      </c>
      <c r="C69">
        <v>590</v>
      </c>
      <c r="D69">
        <f t="shared" si="2"/>
        <v>1.131864406779661</v>
      </c>
      <c r="E69" s="3">
        <v>-27</v>
      </c>
      <c r="F69" s="16">
        <v>620.29999999999995</v>
      </c>
      <c r="G69" s="7">
        <v>589.04255319148945</v>
      </c>
      <c r="H69" s="8">
        <f t="shared" si="1"/>
        <v>1.0530648365540904</v>
      </c>
      <c r="I69" s="16">
        <v>666.5</v>
      </c>
      <c r="J69" s="7">
        <v>589.65853658536594</v>
      </c>
      <c r="K69" s="8">
        <f t="shared" si="3"/>
        <v>1.1303151886168099</v>
      </c>
      <c r="L69" s="16">
        <v>559.1</v>
      </c>
      <c r="M69" s="7">
        <v>591.57894736842104</v>
      </c>
      <c r="N69" s="8">
        <f t="shared" si="4"/>
        <v>0.94509786476868329</v>
      </c>
      <c r="P69">
        <v>-24</v>
      </c>
      <c r="Q69">
        <v>1.0115099999999999</v>
      </c>
    </row>
    <row r="70" spans="1:17" x14ac:dyDescent="0.25">
      <c r="A70" s="1">
        <v>43368</v>
      </c>
      <c r="B70" s="16">
        <v>657.8</v>
      </c>
      <c r="C70">
        <v>590</v>
      </c>
      <c r="D70">
        <f t="shared" si="2"/>
        <v>1.114915254237288</v>
      </c>
      <c r="E70" s="3">
        <v>-26</v>
      </c>
      <c r="F70" s="16">
        <v>633.6</v>
      </c>
      <c r="G70" s="7">
        <v>590.89473684210532</v>
      </c>
      <c r="H70" s="8">
        <f t="shared" si="1"/>
        <v>1.0722722009441523</v>
      </c>
      <c r="I70" s="16">
        <v>716.5</v>
      </c>
      <c r="J70" s="7">
        <v>590.09433962264143</v>
      </c>
      <c r="K70" s="8">
        <f t="shared" si="3"/>
        <v>1.2142126298960834</v>
      </c>
      <c r="L70" s="16">
        <v>521.4</v>
      </c>
      <c r="M70" s="7">
        <v>591.18012422360243</v>
      </c>
      <c r="N70" s="8">
        <f t="shared" si="4"/>
        <v>0.88196469846606429</v>
      </c>
      <c r="P70">
        <v>-23</v>
      </c>
      <c r="Q70">
        <v>1.07884</v>
      </c>
    </row>
    <row r="71" spans="1:17" x14ac:dyDescent="0.25">
      <c r="A71" s="1">
        <v>43369</v>
      </c>
      <c r="B71" s="16">
        <v>646.79999999999995</v>
      </c>
      <c r="C71">
        <v>590</v>
      </c>
      <c r="D71">
        <f t="shared" si="2"/>
        <v>1.0962711864406778</v>
      </c>
      <c r="E71" s="3">
        <v>-25</v>
      </c>
      <c r="F71" s="16">
        <v>628.20000000000005</v>
      </c>
      <c r="G71" s="7">
        <v>590.42780748663097</v>
      </c>
      <c r="H71" s="8">
        <f t="shared" si="1"/>
        <v>1.0639742776922383</v>
      </c>
      <c r="I71" s="16">
        <v>667</v>
      </c>
      <c r="J71" s="7">
        <v>590.44554455445541</v>
      </c>
      <c r="K71" s="8">
        <f t="shared" si="3"/>
        <v>1.1296554037058775</v>
      </c>
      <c r="L71" s="16">
        <v>607.29999999999995</v>
      </c>
      <c r="M71" s="7">
        <v>589.17582417582412</v>
      </c>
      <c r="N71" s="8">
        <f t="shared" si="4"/>
        <v>1.0307619136435699</v>
      </c>
      <c r="P71">
        <v>-22</v>
      </c>
      <c r="Q71">
        <v>1.0214000000000001</v>
      </c>
    </row>
    <row r="72" spans="1:17" x14ac:dyDescent="0.25">
      <c r="A72" s="1">
        <v>43370</v>
      </c>
      <c r="B72" s="16">
        <v>664.9</v>
      </c>
      <c r="C72">
        <v>590</v>
      </c>
      <c r="D72">
        <f t="shared" si="2"/>
        <v>1.1269491525423729</v>
      </c>
      <c r="E72" s="3">
        <v>-24</v>
      </c>
      <c r="F72" s="16">
        <v>565.9</v>
      </c>
      <c r="G72" s="7">
        <v>591</v>
      </c>
      <c r="H72" s="8">
        <f t="shared" ref="H72:H135" si="5">+F72/G72</f>
        <v>0.95752961082910315</v>
      </c>
      <c r="I72" s="16">
        <v>706.1</v>
      </c>
      <c r="J72" s="7">
        <v>590.14285714285711</v>
      </c>
      <c r="K72" s="8">
        <f t="shared" si="3"/>
        <v>1.1964899540062939</v>
      </c>
      <c r="L72" s="16">
        <v>591.9</v>
      </c>
      <c r="M72" s="7">
        <v>591.42045454545462</v>
      </c>
      <c r="N72" s="8">
        <f t="shared" si="4"/>
        <v>1.0008108367758668</v>
      </c>
      <c r="P72">
        <v>-21</v>
      </c>
      <c r="Q72">
        <v>1.06152</v>
      </c>
    </row>
    <row r="73" spans="1:17" x14ac:dyDescent="0.25">
      <c r="A73" s="1">
        <v>43371</v>
      </c>
      <c r="B73" s="16">
        <v>667.8</v>
      </c>
      <c r="C73">
        <v>590</v>
      </c>
      <c r="D73">
        <f t="shared" ref="D73:D128" si="6">+B73/C73</f>
        <v>1.131864406779661</v>
      </c>
      <c r="E73" s="3">
        <v>-23</v>
      </c>
      <c r="F73" s="16">
        <v>625.70000000000005</v>
      </c>
      <c r="G73" s="7">
        <v>591.22994652406408</v>
      </c>
      <c r="H73" s="8">
        <f t="shared" si="5"/>
        <v>1.0583022793053547</v>
      </c>
      <c r="I73" s="16">
        <v>708.2</v>
      </c>
      <c r="J73" s="7">
        <v>589.28571428571422</v>
      </c>
      <c r="K73" s="8">
        <f t="shared" si="3"/>
        <v>1.2017939393939396</v>
      </c>
      <c r="L73" s="16">
        <v>634.20000000000005</v>
      </c>
      <c r="M73" s="7">
        <v>589.00523560209422</v>
      </c>
      <c r="N73" s="8">
        <f t="shared" si="4"/>
        <v>1.0767306666666667</v>
      </c>
      <c r="P73">
        <v>-20</v>
      </c>
      <c r="Q73">
        <v>1.0456099999999999</v>
      </c>
    </row>
    <row r="74" spans="1:17" x14ac:dyDescent="0.25">
      <c r="A74" s="1">
        <v>43372</v>
      </c>
      <c r="B74" s="16">
        <v>641.9</v>
      </c>
      <c r="C74">
        <v>590</v>
      </c>
      <c r="D74">
        <f t="shared" si="6"/>
        <v>1.0879661016949151</v>
      </c>
      <c r="E74" s="3">
        <v>-22</v>
      </c>
      <c r="F74" s="16">
        <v>614.4</v>
      </c>
      <c r="G74" s="7">
        <v>588.59459459459458</v>
      </c>
      <c r="H74" s="8">
        <f t="shared" si="5"/>
        <v>1.0438424097713288</v>
      </c>
      <c r="I74" s="16">
        <v>672.4</v>
      </c>
      <c r="J74" s="7">
        <v>589.4</v>
      </c>
      <c r="K74" s="8">
        <f t="shared" ref="K74:K137" si="7">+I74/J74</f>
        <v>1.1408211740753309</v>
      </c>
      <c r="L74" s="16">
        <v>594.70000000000005</v>
      </c>
      <c r="M74" s="7">
        <v>591.27071823204426</v>
      </c>
      <c r="N74" s="8">
        <f t="shared" si="4"/>
        <v>1.0057998504952346</v>
      </c>
      <c r="P74">
        <v>-19</v>
      </c>
      <c r="Q74">
        <v>1.0812900000000001</v>
      </c>
    </row>
    <row r="75" spans="1:17" x14ac:dyDescent="0.25">
      <c r="A75" s="1">
        <v>43373</v>
      </c>
      <c r="B75" s="16">
        <v>353.7</v>
      </c>
      <c r="C75">
        <v>590</v>
      </c>
      <c r="D75">
        <f>AVERAGE(D74,D76)</f>
        <v>1.110593220338983</v>
      </c>
      <c r="E75" s="3">
        <v>-21</v>
      </c>
      <c r="F75" s="16">
        <v>624.20000000000005</v>
      </c>
      <c r="G75" s="7">
        <v>590.91397849462362</v>
      </c>
      <c r="H75" s="8">
        <f t="shared" si="5"/>
        <v>1.0563297243198981</v>
      </c>
      <c r="I75" s="16">
        <v>682.4</v>
      </c>
      <c r="J75" s="7">
        <v>589.6097560975611</v>
      </c>
      <c r="K75" s="8">
        <f t="shared" si="7"/>
        <v>1.1573756928931906</v>
      </c>
      <c r="L75" s="16">
        <v>589.20000000000005</v>
      </c>
      <c r="M75" s="7">
        <v>588.95604395604403</v>
      </c>
      <c r="N75" s="8">
        <f t="shared" si="4"/>
        <v>1.0004142177441926</v>
      </c>
      <c r="P75">
        <v>-18</v>
      </c>
      <c r="Q75">
        <v>1.0740499999999999</v>
      </c>
    </row>
    <row r="76" spans="1:17" x14ac:dyDescent="0.25">
      <c r="A76" s="1">
        <v>43374</v>
      </c>
      <c r="B76" s="16">
        <v>668.6</v>
      </c>
      <c r="C76">
        <v>590</v>
      </c>
      <c r="D76">
        <f t="shared" si="6"/>
        <v>1.1332203389830509</v>
      </c>
      <c r="E76" s="3">
        <v>-20</v>
      </c>
      <c r="F76" s="16">
        <v>619.9</v>
      </c>
      <c r="G76" s="7">
        <v>588.73684210526312</v>
      </c>
      <c r="H76" s="8">
        <f t="shared" si="5"/>
        <v>1.0529322367244771</v>
      </c>
      <c r="I76" s="16">
        <v>678.9</v>
      </c>
      <c r="J76" s="7">
        <v>590.19704433497543</v>
      </c>
      <c r="K76" s="8">
        <f t="shared" si="7"/>
        <v>1.1502937985143142</v>
      </c>
      <c r="L76" s="16">
        <v>582.6</v>
      </c>
      <c r="M76" s="7">
        <v>588.37988826815649</v>
      </c>
      <c r="N76" s="8">
        <f t="shared" si="4"/>
        <v>0.99017660463349788</v>
      </c>
      <c r="P76">
        <v>-17</v>
      </c>
      <c r="Q76">
        <v>1.0954200000000001</v>
      </c>
    </row>
    <row r="77" spans="1:17" x14ac:dyDescent="0.25">
      <c r="A77" s="1">
        <v>43375</v>
      </c>
      <c r="B77" s="16">
        <v>665.8</v>
      </c>
      <c r="C77">
        <v>590</v>
      </c>
      <c r="D77">
        <f t="shared" si="6"/>
        <v>1.1284745762711863</v>
      </c>
      <c r="E77" s="3">
        <v>-19</v>
      </c>
      <c r="F77" s="16">
        <v>628.20000000000005</v>
      </c>
      <c r="G77" s="7">
        <v>589.42105263157907</v>
      </c>
      <c r="H77" s="8">
        <f t="shared" si="5"/>
        <v>1.0657915885346905</v>
      </c>
      <c r="I77" s="16">
        <v>677.4</v>
      </c>
      <c r="J77" s="7">
        <v>590.09950248756218</v>
      </c>
      <c r="K77" s="8">
        <f t="shared" si="7"/>
        <v>1.1479419947727847</v>
      </c>
      <c r="L77" s="16">
        <v>567</v>
      </c>
      <c r="M77" s="7">
        <v>590.4</v>
      </c>
      <c r="N77" s="8">
        <f t="shared" si="4"/>
        <v>0.96036585365853666</v>
      </c>
      <c r="P77">
        <v>-16</v>
      </c>
      <c r="Q77">
        <v>1.0706800000000001</v>
      </c>
    </row>
    <row r="78" spans="1:17" x14ac:dyDescent="0.25">
      <c r="A78" s="1">
        <v>43376</v>
      </c>
      <c r="B78" s="16">
        <v>627.29999999999995</v>
      </c>
      <c r="C78">
        <v>590</v>
      </c>
      <c r="D78">
        <f t="shared" si="6"/>
        <v>1.0632203389830508</v>
      </c>
      <c r="E78" s="3">
        <v>-18</v>
      </c>
      <c r="F78" s="16">
        <v>638.9</v>
      </c>
      <c r="G78" s="7">
        <v>589.1794871794873</v>
      </c>
      <c r="H78" s="8">
        <f t="shared" si="5"/>
        <v>1.0843894159630949</v>
      </c>
      <c r="I78" s="16">
        <v>664.9</v>
      </c>
      <c r="J78" s="7">
        <v>591.09452736318406</v>
      </c>
      <c r="K78" s="8">
        <f t="shared" si="7"/>
        <v>1.1248623853211008</v>
      </c>
      <c r="L78" s="16">
        <v>581.70000000000005</v>
      </c>
      <c r="M78" s="7">
        <v>589.42857142857144</v>
      </c>
      <c r="N78" s="8">
        <f t="shared" si="4"/>
        <v>0.98688802714493462</v>
      </c>
      <c r="P78">
        <v>-15</v>
      </c>
      <c r="Q78">
        <v>1.05637</v>
      </c>
    </row>
    <row r="79" spans="1:17" x14ac:dyDescent="0.25">
      <c r="A79" s="1">
        <v>43377</v>
      </c>
      <c r="B79" s="16">
        <v>642.29999999999995</v>
      </c>
      <c r="C79">
        <v>590</v>
      </c>
      <c r="D79">
        <f t="shared" si="6"/>
        <v>1.08864406779661</v>
      </c>
      <c r="E79" s="3">
        <v>-17</v>
      </c>
      <c r="F79" s="16">
        <v>636.1</v>
      </c>
      <c r="G79" s="7">
        <v>590.76142131979691</v>
      </c>
      <c r="H79" s="8">
        <f t="shared" si="5"/>
        <v>1.0767460044681219</v>
      </c>
      <c r="I79" s="16">
        <v>677.8</v>
      </c>
      <c r="J79" s="7">
        <v>590.44334975369463</v>
      </c>
      <c r="K79" s="8">
        <f t="shared" si="7"/>
        <v>1.1479509427665608</v>
      </c>
      <c r="L79" s="16">
        <v>474.2</v>
      </c>
      <c r="M79" s="7">
        <v>589.86013986013984</v>
      </c>
      <c r="N79" s="8">
        <f t="shared" si="4"/>
        <v>0.80391938352104331</v>
      </c>
      <c r="P79">
        <v>-14</v>
      </c>
      <c r="Q79">
        <v>1.0648200000000001</v>
      </c>
    </row>
    <row r="80" spans="1:17" x14ac:dyDescent="0.25">
      <c r="A80" s="1">
        <v>43378</v>
      </c>
      <c r="B80" s="16">
        <v>612.1</v>
      </c>
      <c r="C80">
        <v>590</v>
      </c>
      <c r="D80">
        <f t="shared" si="6"/>
        <v>1.0374576271186442</v>
      </c>
      <c r="E80" s="3">
        <v>-16</v>
      </c>
      <c r="F80" s="16">
        <v>657.5</v>
      </c>
      <c r="G80" s="7">
        <v>590.44554455445541</v>
      </c>
      <c r="H80" s="8">
        <f t="shared" si="5"/>
        <v>1.113565858975434</v>
      </c>
      <c r="I80" s="16">
        <v>655.8</v>
      </c>
      <c r="J80" s="7">
        <v>589.4</v>
      </c>
      <c r="K80" s="8">
        <f t="shared" si="7"/>
        <v>1.1126569392602645</v>
      </c>
      <c r="L80" s="16">
        <v>557.9</v>
      </c>
      <c r="M80" s="7">
        <v>591.50289017341038</v>
      </c>
      <c r="N80" s="8">
        <f t="shared" si="4"/>
        <v>0.94319065767614585</v>
      </c>
      <c r="P80">
        <v>-13</v>
      </c>
      <c r="Q80">
        <v>1.04199</v>
      </c>
    </row>
    <row r="81" spans="1:17" x14ac:dyDescent="0.25">
      <c r="A81" s="1">
        <v>43379</v>
      </c>
      <c r="B81" s="16">
        <v>675.1</v>
      </c>
      <c r="C81">
        <v>590</v>
      </c>
      <c r="D81">
        <f t="shared" si="6"/>
        <v>1.1442372881355933</v>
      </c>
      <c r="E81" s="3">
        <v>-15</v>
      </c>
      <c r="F81" s="16">
        <v>662.2</v>
      </c>
      <c r="G81" s="7">
        <v>591.23152709359613</v>
      </c>
      <c r="H81" s="8">
        <f t="shared" si="5"/>
        <v>1.1200349941676386</v>
      </c>
      <c r="I81" s="16">
        <v>658.6</v>
      </c>
      <c r="J81" s="7">
        <v>589.75</v>
      </c>
      <c r="K81" s="8">
        <f t="shared" si="7"/>
        <v>1.116744383213226</v>
      </c>
      <c r="L81" s="16">
        <v>569.6</v>
      </c>
      <c r="M81" s="7">
        <v>589.83240223463679</v>
      </c>
      <c r="N81" s="8">
        <f t="shared" si="4"/>
        <v>0.96569804887289279</v>
      </c>
      <c r="P81">
        <v>-12</v>
      </c>
      <c r="Q81">
        <v>1.05647</v>
      </c>
    </row>
    <row r="82" spans="1:17" x14ac:dyDescent="0.25">
      <c r="A82" s="1">
        <v>43380</v>
      </c>
      <c r="B82" s="16">
        <v>644.29999999999995</v>
      </c>
      <c r="C82">
        <v>590</v>
      </c>
      <c r="D82">
        <f t="shared" si="6"/>
        <v>1.0920338983050846</v>
      </c>
      <c r="E82" s="3">
        <v>-14</v>
      </c>
      <c r="F82" s="16">
        <v>646</v>
      </c>
      <c r="G82" s="7">
        <v>588.94472361809051</v>
      </c>
      <c r="H82" s="8">
        <f t="shared" si="5"/>
        <v>1.096877133105802</v>
      </c>
      <c r="I82" s="16">
        <v>690.4</v>
      </c>
      <c r="J82" s="7">
        <v>589.3564356435644</v>
      </c>
      <c r="K82" s="8">
        <f t="shared" si="7"/>
        <v>1.1714472910541789</v>
      </c>
      <c r="L82" s="16">
        <v>525.6</v>
      </c>
      <c r="M82" s="7">
        <v>589.38650306748468</v>
      </c>
      <c r="N82" s="8">
        <f t="shared" si="4"/>
        <v>0.89177474757988973</v>
      </c>
      <c r="P82">
        <v>-11</v>
      </c>
      <c r="Q82">
        <v>1.09555</v>
      </c>
    </row>
    <row r="83" spans="1:17" x14ac:dyDescent="0.25">
      <c r="A83" s="1">
        <v>43381</v>
      </c>
      <c r="B83" s="16">
        <v>653.20000000000005</v>
      </c>
      <c r="C83">
        <v>590</v>
      </c>
      <c r="D83">
        <f t="shared" si="6"/>
        <v>1.1071186440677967</v>
      </c>
      <c r="E83" s="3">
        <v>-13</v>
      </c>
      <c r="F83" s="16">
        <v>697.6</v>
      </c>
      <c r="G83" s="7">
        <v>589.24170616113747</v>
      </c>
      <c r="H83" s="8">
        <f t="shared" si="5"/>
        <v>1.1838944743826911</v>
      </c>
      <c r="I83" s="16">
        <v>650.6</v>
      </c>
      <c r="J83" s="7">
        <v>588.72448979591843</v>
      </c>
      <c r="K83" s="8">
        <f t="shared" si="7"/>
        <v>1.1051009619551087</v>
      </c>
      <c r="L83" s="16">
        <v>595.5</v>
      </c>
      <c r="M83" s="7">
        <v>590.76086956521738</v>
      </c>
      <c r="N83" s="8">
        <f t="shared" si="4"/>
        <v>1.0080220791168353</v>
      </c>
      <c r="P83">
        <v>-10</v>
      </c>
      <c r="Q83">
        <v>1.0416799999999999</v>
      </c>
    </row>
    <row r="84" spans="1:17" x14ac:dyDescent="0.25">
      <c r="A84" s="1">
        <v>43382</v>
      </c>
      <c r="B84" s="16">
        <v>668.4</v>
      </c>
      <c r="C84">
        <v>590</v>
      </c>
      <c r="D84">
        <f t="shared" si="6"/>
        <v>1.1328813559322033</v>
      </c>
      <c r="E84" s="3">
        <v>-12</v>
      </c>
      <c r="F84" s="16">
        <v>668</v>
      </c>
      <c r="G84" s="7">
        <v>590.49261083743852</v>
      </c>
      <c r="H84" s="8">
        <f t="shared" si="5"/>
        <v>1.131258863769083</v>
      </c>
      <c r="I84" s="16">
        <v>677.4</v>
      </c>
      <c r="J84" s="7">
        <v>588.78048780487813</v>
      </c>
      <c r="K84" s="8">
        <f t="shared" si="7"/>
        <v>1.1505136702568348</v>
      </c>
      <c r="L84" s="16">
        <v>574.4</v>
      </c>
      <c r="M84" s="7">
        <v>589.22222222222217</v>
      </c>
      <c r="N84" s="8">
        <f t="shared" si="4"/>
        <v>0.97484442768244395</v>
      </c>
      <c r="P84">
        <v>-9</v>
      </c>
      <c r="Q84">
        <v>1.0765899999999999</v>
      </c>
    </row>
    <row r="85" spans="1:17" x14ac:dyDescent="0.25">
      <c r="A85" s="1">
        <v>43383</v>
      </c>
      <c r="B85" s="16">
        <v>679.6</v>
      </c>
      <c r="C85">
        <v>590</v>
      </c>
      <c r="D85">
        <f t="shared" si="6"/>
        <v>1.1518644067796611</v>
      </c>
      <c r="E85" s="3">
        <v>-11</v>
      </c>
      <c r="F85" s="16">
        <v>670.9</v>
      </c>
      <c r="G85" s="7">
        <v>590.14492753623188</v>
      </c>
      <c r="H85" s="8">
        <f t="shared" si="5"/>
        <v>1.1368393909626719</v>
      </c>
      <c r="I85" s="16">
        <v>666</v>
      </c>
      <c r="J85" s="7">
        <v>590.79601990049753</v>
      </c>
      <c r="K85" s="8">
        <f t="shared" si="7"/>
        <v>1.1272926315789473</v>
      </c>
      <c r="L85" s="16">
        <v>584.79999999999995</v>
      </c>
      <c r="M85" s="7">
        <v>591.10497237569064</v>
      </c>
      <c r="N85" s="8">
        <f t="shared" si="4"/>
        <v>0.9893335825778109</v>
      </c>
      <c r="P85">
        <v>-8</v>
      </c>
      <c r="Q85">
        <v>1.04637</v>
      </c>
    </row>
    <row r="86" spans="1:17" x14ac:dyDescent="0.25">
      <c r="A86" s="1">
        <v>43384</v>
      </c>
      <c r="B86" s="16">
        <v>652.1</v>
      </c>
      <c r="C86">
        <v>590</v>
      </c>
      <c r="D86">
        <f t="shared" si="6"/>
        <v>1.1052542372881355</v>
      </c>
      <c r="E86" s="3">
        <v>-10</v>
      </c>
      <c r="F86" s="16">
        <v>675.6</v>
      </c>
      <c r="G86" s="7">
        <v>589.75845410628017</v>
      </c>
      <c r="H86" s="8">
        <f t="shared" si="5"/>
        <v>1.1455537352555702</v>
      </c>
      <c r="I86" s="16">
        <v>660.9</v>
      </c>
      <c r="J86" s="7">
        <v>590.54999999999995</v>
      </c>
      <c r="K86" s="8">
        <f t="shared" si="7"/>
        <v>1.1191262382524765</v>
      </c>
      <c r="L86" s="16">
        <v>601.5</v>
      </c>
      <c r="M86" s="7">
        <v>589.46524064171115</v>
      </c>
      <c r="N86" s="8">
        <f t="shared" si="4"/>
        <v>1.0204164020684026</v>
      </c>
      <c r="P86">
        <v>-7</v>
      </c>
      <c r="Q86">
        <v>1.0746800000000001</v>
      </c>
    </row>
    <row r="87" spans="1:17" x14ac:dyDescent="0.25">
      <c r="A87" s="1">
        <v>43385</v>
      </c>
      <c r="B87" s="16">
        <v>654.20000000000005</v>
      </c>
      <c r="C87">
        <v>590</v>
      </c>
      <c r="D87">
        <f t="shared" si="6"/>
        <v>1.1088135593220341</v>
      </c>
      <c r="E87" s="3">
        <v>-9</v>
      </c>
      <c r="F87" s="16">
        <v>675.4</v>
      </c>
      <c r="G87" s="7">
        <v>589.17475728155341</v>
      </c>
      <c r="H87" s="8">
        <f t="shared" si="5"/>
        <v>1.1463491801927987</v>
      </c>
      <c r="I87" s="16">
        <v>681.9</v>
      </c>
      <c r="J87" s="7">
        <v>590.44334975369463</v>
      </c>
      <c r="K87" s="8">
        <f t="shared" si="7"/>
        <v>1.1548948773569163</v>
      </c>
      <c r="L87" s="16">
        <v>609.1</v>
      </c>
      <c r="M87" s="7">
        <v>589.68421052631584</v>
      </c>
      <c r="N87" s="8">
        <f t="shared" si="4"/>
        <v>1.0329257408068546</v>
      </c>
      <c r="P87">
        <v>-6</v>
      </c>
      <c r="Q87">
        <v>1.1045400000000001</v>
      </c>
    </row>
    <row r="88" spans="1:17" x14ac:dyDescent="0.25">
      <c r="A88" s="1">
        <v>43386</v>
      </c>
      <c r="B88" s="16">
        <v>670.7</v>
      </c>
      <c r="C88">
        <v>590</v>
      </c>
      <c r="D88">
        <f t="shared" si="6"/>
        <v>1.1367796610169492</v>
      </c>
      <c r="E88" s="3">
        <v>-8</v>
      </c>
      <c r="F88" s="16">
        <v>685.1</v>
      </c>
      <c r="G88" s="7">
        <v>590.62200956937806</v>
      </c>
      <c r="H88" s="8">
        <f t="shared" si="5"/>
        <v>1.1599635450421257</v>
      </c>
      <c r="I88" s="16">
        <v>633.5</v>
      </c>
      <c r="J88" s="7">
        <v>590.51020408163276</v>
      </c>
      <c r="K88" s="8">
        <f t="shared" si="7"/>
        <v>1.0728011059270777</v>
      </c>
      <c r="L88" s="16">
        <v>632.5</v>
      </c>
      <c r="M88" s="7">
        <v>590.05102040816325</v>
      </c>
      <c r="N88" s="8">
        <f t="shared" si="4"/>
        <v>1.0719412019022914</v>
      </c>
      <c r="P88">
        <v>-5</v>
      </c>
      <c r="Q88">
        <v>1.06446</v>
      </c>
    </row>
    <row r="89" spans="1:17" x14ac:dyDescent="0.25">
      <c r="A89" s="1">
        <v>43387</v>
      </c>
      <c r="B89" s="16">
        <v>649.6</v>
      </c>
      <c r="C89">
        <v>590</v>
      </c>
      <c r="D89">
        <f t="shared" si="6"/>
        <v>1.1010169491525423</v>
      </c>
      <c r="E89" s="3">
        <v>-7</v>
      </c>
      <c r="F89" s="16">
        <v>684.3</v>
      </c>
      <c r="G89" s="7">
        <v>589.95238095238096</v>
      </c>
      <c r="H89" s="9">
        <f t="shared" si="5"/>
        <v>1.1599241262410203</v>
      </c>
      <c r="I89" s="16">
        <v>688.6</v>
      </c>
      <c r="J89" s="7">
        <v>589.38095238095241</v>
      </c>
      <c r="K89" s="8">
        <f t="shared" si="7"/>
        <v>1.1683445099781853</v>
      </c>
      <c r="L89" s="16">
        <v>650.70000000000005</v>
      </c>
      <c r="M89" s="7">
        <v>589.4472361809045</v>
      </c>
      <c r="N89" s="8">
        <f t="shared" si="4"/>
        <v>1.103915601023018</v>
      </c>
      <c r="P89">
        <v>-4</v>
      </c>
      <c r="Q89">
        <v>1.10853</v>
      </c>
    </row>
    <row r="90" spans="1:17" x14ac:dyDescent="0.25">
      <c r="A90" s="1">
        <v>43388</v>
      </c>
      <c r="B90" s="16">
        <v>647.6</v>
      </c>
      <c r="C90">
        <v>590</v>
      </c>
      <c r="D90">
        <f t="shared" si="6"/>
        <v>1.0976271186440678</v>
      </c>
      <c r="E90" s="3">
        <v>-6</v>
      </c>
      <c r="F90" s="16">
        <v>670.2</v>
      </c>
      <c r="G90" s="7">
        <v>590.63725490196077</v>
      </c>
      <c r="H90" s="8">
        <f t="shared" si="5"/>
        <v>1.1347066146568181</v>
      </c>
      <c r="I90" s="16">
        <v>676</v>
      </c>
      <c r="J90" s="7">
        <v>590.14563106796118</v>
      </c>
      <c r="K90" s="8">
        <f t="shared" si="7"/>
        <v>1.145479970387431</v>
      </c>
      <c r="L90" s="16">
        <v>642.9</v>
      </c>
      <c r="M90" s="7">
        <v>589.64824120603021</v>
      </c>
      <c r="N90" s="9">
        <f t="shared" si="4"/>
        <v>1.0903110618714844</v>
      </c>
      <c r="P90">
        <v>-3</v>
      </c>
      <c r="Q90">
        <v>1.10799</v>
      </c>
    </row>
    <row r="91" spans="1:17" x14ac:dyDescent="0.25">
      <c r="A91" s="1">
        <v>43389</v>
      </c>
      <c r="B91" s="16">
        <v>653.79999999999995</v>
      </c>
      <c r="C91">
        <v>590</v>
      </c>
      <c r="D91">
        <f t="shared" si="6"/>
        <v>1.1081355932203389</v>
      </c>
      <c r="E91" s="3">
        <v>-5</v>
      </c>
      <c r="F91" s="16">
        <v>719.9</v>
      </c>
      <c r="G91" s="7">
        <v>590.09216589861751</v>
      </c>
      <c r="H91" s="8">
        <f t="shared" si="5"/>
        <v>1.2199789144865287</v>
      </c>
      <c r="I91" s="16">
        <v>690.1</v>
      </c>
      <c r="J91" s="7">
        <v>590.90909090909099</v>
      </c>
      <c r="K91" s="8">
        <f t="shared" si="7"/>
        <v>1.1678615384615383</v>
      </c>
      <c r="L91" s="16">
        <v>590.6</v>
      </c>
      <c r="M91" s="7">
        <v>590.44444444444446</v>
      </c>
      <c r="N91" s="8">
        <f t="shared" si="4"/>
        <v>1.0002634550244638</v>
      </c>
      <c r="P91">
        <v>-2</v>
      </c>
      <c r="Q91">
        <v>1.1287199999999999</v>
      </c>
    </row>
    <row r="92" spans="1:17" x14ac:dyDescent="0.25">
      <c r="A92" s="1">
        <v>43390</v>
      </c>
      <c r="B92" s="16">
        <v>651.9</v>
      </c>
      <c r="C92">
        <v>590</v>
      </c>
      <c r="D92">
        <f t="shared" si="6"/>
        <v>1.1049152542372882</v>
      </c>
      <c r="E92" s="3">
        <v>-4</v>
      </c>
      <c r="F92" s="16">
        <v>691.5</v>
      </c>
      <c r="G92" s="7">
        <v>591.0047846889953</v>
      </c>
      <c r="H92" s="8">
        <f t="shared" si="5"/>
        <v>1.1700412888601035</v>
      </c>
      <c r="I92" s="16">
        <v>687.5</v>
      </c>
      <c r="J92" s="7">
        <v>591.15942028985512</v>
      </c>
      <c r="K92" s="8">
        <f t="shared" si="7"/>
        <v>1.162968864917872</v>
      </c>
      <c r="L92" s="16">
        <v>604.4</v>
      </c>
      <c r="M92" s="7">
        <v>589.20634920634916</v>
      </c>
      <c r="N92" s="8">
        <f t="shared" si="4"/>
        <v>1.0257866379310345</v>
      </c>
      <c r="P92">
        <v>-1</v>
      </c>
      <c r="Q92">
        <v>1.14228</v>
      </c>
    </row>
    <row r="93" spans="1:17" x14ac:dyDescent="0.25">
      <c r="A93" s="1">
        <v>43391</v>
      </c>
      <c r="B93" s="16">
        <v>671.8</v>
      </c>
      <c r="C93">
        <v>590</v>
      </c>
      <c r="D93">
        <f t="shared" si="6"/>
        <v>1.1386440677966101</v>
      </c>
      <c r="E93" s="3">
        <v>-3</v>
      </c>
      <c r="F93" s="16">
        <v>680.3</v>
      </c>
      <c r="G93" s="7">
        <v>590.52884615384608</v>
      </c>
      <c r="H93" s="8">
        <f t="shared" si="5"/>
        <v>1.152018236587153</v>
      </c>
      <c r="I93" s="16">
        <v>653.29999999999995</v>
      </c>
      <c r="J93" s="7">
        <v>588.6934673366834</v>
      </c>
      <c r="K93" s="8">
        <f t="shared" si="7"/>
        <v>1.1097456252667519</v>
      </c>
      <c r="L93" s="16">
        <v>620.9</v>
      </c>
      <c r="M93" s="7">
        <v>591.30208333333337</v>
      </c>
      <c r="N93" s="8">
        <f t="shared" si="4"/>
        <v>1.0500554919404561</v>
      </c>
      <c r="P93">
        <v>0</v>
      </c>
      <c r="Q93">
        <v>1.11999</v>
      </c>
    </row>
    <row r="94" spans="1:17" x14ac:dyDescent="0.25">
      <c r="A94" s="1">
        <v>43392</v>
      </c>
      <c r="B94" s="16">
        <v>680.4</v>
      </c>
      <c r="C94">
        <v>590</v>
      </c>
      <c r="D94">
        <f t="shared" si="6"/>
        <v>1.1532203389830509</v>
      </c>
      <c r="E94" s="3">
        <v>-2</v>
      </c>
      <c r="F94" s="16">
        <v>669.9</v>
      </c>
      <c r="G94" s="7">
        <v>588.8038277511962</v>
      </c>
      <c r="H94" s="8">
        <f t="shared" si="5"/>
        <v>1.137730375426621</v>
      </c>
      <c r="I94" s="16">
        <v>679.6</v>
      </c>
      <c r="J94" s="7">
        <v>590.38095238095229</v>
      </c>
      <c r="K94" s="9">
        <f t="shared" si="7"/>
        <v>1.1511211485723505</v>
      </c>
      <c r="L94" s="16">
        <v>593.9</v>
      </c>
      <c r="M94" s="7">
        <v>589.83957219251329</v>
      </c>
      <c r="N94" s="8">
        <f t="shared" si="4"/>
        <v>1.0068839528558478</v>
      </c>
      <c r="P94">
        <v>1</v>
      </c>
      <c r="Q94">
        <v>1.0953599999999999</v>
      </c>
    </row>
    <row r="95" spans="1:17" x14ac:dyDescent="0.25">
      <c r="A95" s="1">
        <v>43393</v>
      </c>
      <c r="B95" s="16">
        <v>660.9</v>
      </c>
      <c r="C95">
        <v>590</v>
      </c>
      <c r="D95">
        <f t="shared" si="6"/>
        <v>1.1201694915254237</v>
      </c>
      <c r="E95" s="3">
        <v>-1</v>
      </c>
      <c r="F95" s="16">
        <v>660.7</v>
      </c>
      <c r="G95" s="7">
        <v>590.87378640776694</v>
      </c>
      <c r="H95" s="8">
        <f t="shared" si="5"/>
        <v>1.1181744988498195</v>
      </c>
      <c r="I95" s="16">
        <v>690.7</v>
      </c>
      <c r="J95" s="7">
        <v>589.27884615384619</v>
      </c>
      <c r="K95" s="8">
        <f t="shared" si="7"/>
        <v>1.1721106306600311</v>
      </c>
      <c r="L95" s="16">
        <v>601.4</v>
      </c>
      <c r="M95" s="7">
        <v>590.2702702702702</v>
      </c>
      <c r="N95" s="8">
        <f t="shared" si="4"/>
        <v>1.0188553113553114</v>
      </c>
      <c r="P95">
        <v>2</v>
      </c>
      <c r="Q95">
        <v>1.1392899999999999</v>
      </c>
    </row>
    <row r="96" spans="1:17" x14ac:dyDescent="0.25">
      <c r="A96" s="1">
        <v>43394</v>
      </c>
      <c r="B96" s="16">
        <v>687.8</v>
      </c>
      <c r="C96">
        <v>590</v>
      </c>
      <c r="D96">
        <f t="shared" si="6"/>
        <v>1.1657627118644067</v>
      </c>
      <c r="E96" s="3">
        <v>0</v>
      </c>
      <c r="F96" s="16">
        <v>674.6</v>
      </c>
      <c r="G96" s="7">
        <v>590.58252427184459</v>
      </c>
      <c r="H96" s="8">
        <f t="shared" si="5"/>
        <v>1.1422620417557128</v>
      </c>
      <c r="I96" s="16">
        <v>666.3</v>
      </c>
      <c r="J96" s="7">
        <v>589.31034482758628</v>
      </c>
      <c r="K96" s="8">
        <f t="shared" si="7"/>
        <v>1.1306436512580453</v>
      </c>
      <c r="L96" s="16">
        <v>616.5</v>
      </c>
      <c r="M96" s="7">
        <v>588.80208333333337</v>
      </c>
      <c r="N96" s="8">
        <f t="shared" si="4"/>
        <v>1.0470411322423705</v>
      </c>
      <c r="P96">
        <v>3</v>
      </c>
      <c r="Q96">
        <v>1.1169100000000001</v>
      </c>
    </row>
    <row r="97" spans="1:17" x14ac:dyDescent="0.25">
      <c r="A97" s="1">
        <v>43395</v>
      </c>
      <c r="B97" s="16">
        <v>656.4</v>
      </c>
      <c r="C97">
        <v>590</v>
      </c>
      <c r="D97">
        <f t="shared" si="6"/>
        <v>1.1125423728813559</v>
      </c>
      <c r="E97" s="3">
        <v>1</v>
      </c>
      <c r="F97" s="16">
        <v>658.5</v>
      </c>
      <c r="G97" s="7">
        <v>589.80295566502468</v>
      </c>
      <c r="H97" s="8">
        <f t="shared" si="5"/>
        <v>1.1164745677774992</v>
      </c>
      <c r="I97" s="16">
        <v>679.2</v>
      </c>
      <c r="J97" s="7">
        <v>588.85714285714278</v>
      </c>
      <c r="K97" s="8">
        <f t="shared" si="7"/>
        <v>1.153420669577875</v>
      </c>
      <c r="L97" s="16">
        <v>608.1</v>
      </c>
      <c r="M97" s="7">
        <v>589.26315789473688</v>
      </c>
      <c r="N97" s="8">
        <f t="shared" si="4"/>
        <v>1.0319667738478027</v>
      </c>
      <c r="P97">
        <v>4</v>
      </c>
      <c r="Q97">
        <v>1.1041099999999999</v>
      </c>
    </row>
    <row r="98" spans="1:17" x14ac:dyDescent="0.25">
      <c r="A98" s="1">
        <v>43396</v>
      </c>
      <c r="B98" s="16">
        <v>659.3</v>
      </c>
      <c r="C98">
        <v>590</v>
      </c>
      <c r="D98">
        <f t="shared" si="6"/>
        <v>1.117457627118644</v>
      </c>
      <c r="E98" s="3">
        <v>2</v>
      </c>
      <c r="F98" s="16">
        <v>664.5</v>
      </c>
      <c r="G98" s="7">
        <v>591.1650485436893</v>
      </c>
      <c r="H98" s="8">
        <f t="shared" si="5"/>
        <v>1.1240515684020365</v>
      </c>
      <c r="I98" s="16">
        <v>684.6</v>
      </c>
      <c r="J98" s="7">
        <v>589.14691943127957</v>
      </c>
      <c r="K98" s="8">
        <f t="shared" si="7"/>
        <v>1.1620191456841769</v>
      </c>
      <c r="L98" s="16">
        <v>620.5</v>
      </c>
      <c r="M98" s="7">
        <v>589.43005181347144</v>
      </c>
      <c r="N98" s="8">
        <f t="shared" si="4"/>
        <v>1.0527118495077357</v>
      </c>
      <c r="P98">
        <v>5</v>
      </c>
      <c r="Q98">
        <v>1.1062000000000001</v>
      </c>
    </row>
    <row r="99" spans="1:17" x14ac:dyDescent="0.25">
      <c r="A99" s="1">
        <v>43397</v>
      </c>
      <c r="B99" s="16">
        <v>660.8</v>
      </c>
      <c r="C99">
        <v>590</v>
      </c>
      <c r="D99">
        <f t="shared" si="6"/>
        <v>1.1199999999999999</v>
      </c>
      <c r="E99" s="3">
        <v>3</v>
      </c>
      <c r="F99" s="16">
        <v>667.7</v>
      </c>
      <c r="G99" s="7">
        <v>589.75728155339812</v>
      </c>
      <c r="H99" s="8">
        <f t="shared" si="5"/>
        <v>1.1321606716602188</v>
      </c>
      <c r="I99" s="16">
        <v>682.1</v>
      </c>
      <c r="J99" s="7">
        <v>589.46859903381653</v>
      </c>
      <c r="K99" s="8">
        <f t="shared" si="7"/>
        <v>1.1571439108342894</v>
      </c>
      <c r="L99" s="16">
        <v>607.4</v>
      </c>
      <c r="M99" s="7">
        <v>589.6236559139785</v>
      </c>
      <c r="N99" s="8">
        <f t="shared" si="4"/>
        <v>1.0301486277012857</v>
      </c>
      <c r="P99">
        <v>6</v>
      </c>
      <c r="Q99">
        <v>1.10745</v>
      </c>
    </row>
    <row r="100" spans="1:17" x14ac:dyDescent="0.25">
      <c r="A100" s="1">
        <v>43398</v>
      </c>
      <c r="B100" s="16">
        <v>642.9</v>
      </c>
      <c r="C100">
        <v>590</v>
      </c>
      <c r="D100">
        <f t="shared" si="6"/>
        <v>1.0896610169491525</v>
      </c>
      <c r="E100" s="3">
        <v>4</v>
      </c>
      <c r="F100" s="16">
        <v>663.8</v>
      </c>
      <c r="G100" s="7">
        <v>589.00990099009903</v>
      </c>
      <c r="H100" s="8">
        <f t="shared" si="5"/>
        <v>1.1269759623466127</v>
      </c>
      <c r="I100" s="16">
        <v>686.8</v>
      </c>
      <c r="J100" s="7">
        <v>589.28909952606648</v>
      </c>
      <c r="K100" s="8">
        <f t="shared" si="7"/>
        <v>1.1654720926491873</v>
      </c>
      <c r="L100" s="16">
        <v>601.5</v>
      </c>
      <c r="M100" s="7">
        <v>589.22222222222217</v>
      </c>
      <c r="N100" s="8">
        <f t="shared" si="4"/>
        <v>1.020837261927211</v>
      </c>
      <c r="P100">
        <v>7</v>
      </c>
      <c r="Q100">
        <v>1.1132299999999999</v>
      </c>
    </row>
    <row r="101" spans="1:17" x14ac:dyDescent="0.25">
      <c r="A101" s="1">
        <v>43399</v>
      </c>
      <c r="B101" s="16">
        <v>645.6</v>
      </c>
      <c r="C101">
        <v>590</v>
      </c>
      <c r="D101">
        <f t="shared" si="6"/>
        <v>1.0942372881355933</v>
      </c>
      <c r="E101" s="3">
        <v>5</v>
      </c>
      <c r="F101" s="16">
        <v>676</v>
      </c>
      <c r="G101" s="7">
        <v>590.67632850241557</v>
      </c>
      <c r="H101" s="8">
        <f t="shared" si="5"/>
        <v>1.1444508055941767</v>
      </c>
      <c r="I101" s="16">
        <v>672.9</v>
      </c>
      <c r="J101" s="7">
        <v>590.04807692307691</v>
      </c>
      <c r="K101" s="8">
        <f t="shared" si="7"/>
        <v>1.1404155463211929</v>
      </c>
      <c r="L101" s="16">
        <v>607.29999999999995</v>
      </c>
      <c r="M101" s="7">
        <v>590.77777777777783</v>
      </c>
      <c r="N101" s="8">
        <f t="shared" si="4"/>
        <v>1.0279668986270452</v>
      </c>
      <c r="P101">
        <v>8</v>
      </c>
      <c r="Q101">
        <v>1.1032</v>
      </c>
    </row>
    <row r="102" spans="1:17" x14ac:dyDescent="0.25">
      <c r="A102" s="1">
        <v>43400</v>
      </c>
      <c r="B102" s="16">
        <v>667</v>
      </c>
      <c r="C102">
        <v>590</v>
      </c>
      <c r="D102">
        <f t="shared" si="6"/>
        <v>1.1305084745762712</v>
      </c>
      <c r="E102" s="3">
        <v>6</v>
      </c>
      <c r="F102" s="16">
        <v>650.29999999999995</v>
      </c>
      <c r="G102" s="7">
        <v>591.06598984771574</v>
      </c>
      <c r="H102" s="8">
        <f t="shared" si="5"/>
        <v>1.1002155616626588</v>
      </c>
      <c r="I102" s="16">
        <v>677.1</v>
      </c>
      <c r="J102" s="7">
        <v>589.61904761904759</v>
      </c>
      <c r="K102" s="8">
        <f t="shared" si="7"/>
        <v>1.1483685995800357</v>
      </c>
      <c r="L102" s="16">
        <v>593.70000000000005</v>
      </c>
      <c r="M102" s="7">
        <v>590.71823204419888</v>
      </c>
      <c r="N102" s="8">
        <f t="shared" si="4"/>
        <v>1.005047699214366</v>
      </c>
      <c r="P102">
        <v>9</v>
      </c>
      <c r="Q102">
        <v>1.1008599999999999</v>
      </c>
    </row>
    <row r="103" spans="1:17" x14ac:dyDescent="0.25">
      <c r="A103" s="1">
        <v>43401</v>
      </c>
      <c r="B103" s="16">
        <v>642.20000000000005</v>
      </c>
      <c r="C103">
        <v>590</v>
      </c>
      <c r="D103">
        <f t="shared" si="6"/>
        <v>1.0884745762711865</v>
      </c>
      <c r="E103" s="3">
        <v>7</v>
      </c>
      <c r="F103" s="16">
        <v>637.79999999999995</v>
      </c>
      <c r="G103" s="7">
        <v>589.79381443298973</v>
      </c>
      <c r="H103" s="8">
        <f t="shared" si="5"/>
        <v>1.08139486103828</v>
      </c>
      <c r="I103" s="16">
        <v>693</v>
      </c>
      <c r="J103" s="7">
        <v>591.2735849056603</v>
      </c>
      <c r="K103" s="8">
        <f t="shared" si="7"/>
        <v>1.1720462704427603</v>
      </c>
      <c r="L103" s="16">
        <v>597.5</v>
      </c>
      <c r="M103" s="7">
        <v>591.20879120879124</v>
      </c>
      <c r="N103" s="8">
        <f t="shared" si="4"/>
        <v>1.0106412639405205</v>
      </c>
      <c r="P103">
        <v>10</v>
      </c>
      <c r="Q103">
        <v>1.1083499999999999</v>
      </c>
    </row>
    <row r="104" spans="1:17" x14ac:dyDescent="0.25">
      <c r="A104" s="1">
        <v>43402</v>
      </c>
      <c r="B104" s="16">
        <v>645.1</v>
      </c>
      <c r="C104">
        <v>590</v>
      </c>
      <c r="D104">
        <f t="shared" si="6"/>
        <v>1.0933898305084746</v>
      </c>
      <c r="E104" s="3">
        <v>8</v>
      </c>
      <c r="F104" s="16">
        <v>657.5</v>
      </c>
      <c r="G104" s="7">
        <v>591.28205128205127</v>
      </c>
      <c r="H104" s="8">
        <f t="shared" si="5"/>
        <v>1.1119904596704251</v>
      </c>
      <c r="I104" s="16">
        <v>678.9</v>
      </c>
      <c r="J104" s="7">
        <v>588.85167464114841</v>
      </c>
      <c r="K104" s="8">
        <f t="shared" si="7"/>
        <v>1.1529219143576823</v>
      </c>
      <c r="L104" s="16">
        <v>594.70000000000005</v>
      </c>
      <c r="M104" s="7">
        <v>590.70652173913049</v>
      </c>
      <c r="N104" s="8">
        <f t="shared" si="4"/>
        <v>1.0067605115466003</v>
      </c>
      <c r="P104">
        <v>11</v>
      </c>
      <c r="Q104">
        <v>1.1026199999999999</v>
      </c>
    </row>
    <row r="105" spans="1:17" x14ac:dyDescent="0.25">
      <c r="A105" s="1">
        <v>43403</v>
      </c>
      <c r="B105" s="16">
        <v>656.6</v>
      </c>
      <c r="C105">
        <v>590</v>
      </c>
      <c r="D105">
        <f t="shared" si="6"/>
        <v>1.1128813559322035</v>
      </c>
      <c r="E105" s="3">
        <v>9</v>
      </c>
      <c r="F105" s="16">
        <v>645.1</v>
      </c>
      <c r="G105" s="7">
        <v>588.57142857142856</v>
      </c>
      <c r="H105" s="8">
        <f t="shared" si="5"/>
        <v>1.0960436893203884</v>
      </c>
      <c r="I105" s="16">
        <v>677.3</v>
      </c>
      <c r="J105" s="7">
        <v>589.71153846153845</v>
      </c>
      <c r="K105" s="8">
        <f t="shared" si="7"/>
        <v>1.1485276373715962</v>
      </c>
      <c r="L105" s="16">
        <v>596.20000000000005</v>
      </c>
      <c r="M105" s="7">
        <v>589.45652173913038</v>
      </c>
      <c r="N105" s="8">
        <f t="shared" si="4"/>
        <v>1.0114401622718054</v>
      </c>
      <c r="P105">
        <v>12</v>
      </c>
      <c r="Q105">
        <v>1.09934</v>
      </c>
    </row>
    <row r="106" spans="1:17" x14ac:dyDescent="0.25">
      <c r="A106" s="1">
        <v>43404</v>
      </c>
      <c r="B106" s="16">
        <v>634.6</v>
      </c>
      <c r="C106">
        <v>590</v>
      </c>
      <c r="D106">
        <f t="shared" si="6"/>
        <v>1.0755932203389831</v>
      </c>
      <c r="E106" s="3">
        <v>10</v>
      </c>
      <c r="F106" s="16">
        <v>640.79999999999995</v>
      </c>
      <c r="G106" s="7">
        <v>589.44444444444446</v>
      </c>
      <c r="H106" s="8">
        <f t="shared" si="5"/>
        <v>1.0871253534401506</v>
      </c>
      <c r="I106" s="16">
        <v>657.6</v>
      </c>
      <c r="J106" s="7">
        <v>590.8542713567839</v>
      </c>
      <c r="K106" s="8">
        <f t="shared" si="7"/>
        <v>1.1129647899302604</v>
      </c>
      <c r="L106" s="16">
        <v>600.9</v>
      </c>
      <c r="M106" s="7">
        <v>591.14130434782612</v>
      </c>
      <c r="N106" s="8">
        <f t="shared" si="4"/>
        <v>1.0165082283717937</v>
      </c>
      <c r="P106">
        <v>13</v>
      </c>
      <c r="Q106">
        <v>1.0746100000000001</v>
      </c>
    </row>
    <row r="107" spans="1:17" x14ac:dyDescent="0.25">
      <c r="A107" s="1">
        <v>43405</v>
      </c>
      <c r="B107" s="16">
        <v>630.6</v>
      </c>
      <c r="C107">
        <v>590</v>
      </c>
      <c r="D107">
        <f t="shared" si="6"/>
        <v>1.068813559322034</v>
      </c>
      <c r="E107" s="3">
        <v>11</v>
      </c>
      <c r="F107" s="16">
        <v>620.1</v>
      </c>
      <c r="G107" s="7">
        <v>590.73684210526324</v>
      </c>
      <c r="H107" s="8">
        <f t="shared" si="5"/>
        <v>1.0497059871703491</v>
      </c>
      <c r="I107" s="16">
        <v>660.2</v>
      </c>
      <c r="J107" s="7">
        <v>591.3065326633166</v>
      </c>
      <c r="K107" s="8">
        <f t="shared" si="7"/>
        <v>1.1165105804368149</v>
      </c>
      <c r="L107" s="16">
        <v>631.70000000000005</v>
      </c>
      <c r="M107" s="7">
        <v>589.6858638743455</v>
      </c>
      <c r="N107" s="8">
        <f t="shared" si="4"/>
        <v>1.0712483352570366</v>
      </c>
      <c r="P107">
        <v>14</v>
      </c>
      <c r="Q107">
        <v>1.0682199999999999</v>
      </c>
    </row>
    <row r="108" spans="1:17" x14ac:dyDescent="0.25">
      <c r="A108" s="1">
        <v>43406</v>
      </c>
      <c r="B108" s="16">
        <v>639.29999999999995</v>
      </c>
      <c r="C108">
        <v>590</v>
      </c>
      <c r="D108">
        <f t="shared" si="6"/>
        <v>1.0835593220338982</v>
      </c>
      <c r="E108" s="3">
        <v>12</v>
      </c>
      <c r="F108" s="16">
        <v>614</v>
      </c>
      <c r="G108" s="7">
        <v>589.308510638298</v>
      </c>
      <c r="H108" s="8">
        <f t="shared" si="5"/>
        <v>1.0418990883653758</v>
      </c>
      <c r="I108" s="16">
        <v>649.5</v>
      </c>
      <c r="J108" s="7">
        <v>590.8542713567839</v>
      </c>
      <c r="K108" s="8">
        <f t="shared" si="7"/>
        <v>1.0992558258207179</v>
      </c>
      <c r="L108" s="16">
        <v>612.29999999999995</v>
      </c>
      <c r="M108" s="7">
        <v>590.10582010582016</v>
      </c>
      <c r="N108" s="8">
        <f t="shared" si="4"/>
        <v>1.0376105083833944</v>
      </c>
      <c r="P108">
        <v>15</v>
      </c>
      <c r="Q108">
        <v>1.07423</v>
      </c>
    </row>
    <row r="109" spans="1:17" x14ac:dyDescent="0.25">
      <c r="A109" s="1">
        <v>43407</v>
      </c>
      <c r="B109" s="16">
        <v>650.29999999999995</v>
      </c>
      <c r="C109">
        <v>590</v>
      </c>
      <c r="D109">
        <f t="shared" si="6"/>
        <v>1.1022033898305084</v>
      </c>
      <c r="E109" s="3">
        <v>13</v>
      </c>
      <c r="F109" s="16">
        <v>631.1</v>
      </c>
      <c r="G109" s="7">
        <v>589.94871794871801</v>
      </c>
      <c r="H109" s="8">
        <f t="shared" si="5"/>
        <v>1.0697539986091793</v>
      </c>
      <c r="I109" s="16">
        <v>665.4</v>
      </c>
      <c r="J109" s="7">
        <v>589.60591133004937</v>
      </c>
      <c r="K109" s="8">
        <f t="shared" si="7"/>
        <v>1.1285504219233016</v>
      </c>
      <c r="L109" s="16">
        <v>600.79999999999995</v>
      </c>
      <c r="M109" s="7">
        <v>590.37837837837833</v>
      </c>
      <c r="N109" s="8">
        <f t="shared" si="4"/>
        <v>1.0176524446072148</v>
      </c>
      <c r="P109">
        <v>16</v>
      </c>
      <c r="Q109">
        <v>1.0803700000000001</v>
      </c>
    </row>
    <row r="110" spans="1:17" x14ac:dyDescent="0.25">
      <c r="A110" s="1">
        <v>43408</v>
      </c>
      <c r="B110" s="16">
        <v>663.6</v>
      </c>
      <c r="C110">
        <v>590</v>
      </c>
      <c r="D110">
        <f t="shared" si="6"/>
        <v>1.1247457627118644</v>
      </c>
      <c r="E110" s="3">
        <v>14</v>
      </c>
      <c r="F110" s="16">
        <v>631.1</v>
      </c>
      <c r="G110" s="7">
        <v>589.33333333333337</v>
      </c>
      <c r="H110" s="8">
        <f t="shared" si="5"/>
        <v>1.0708710407239819</v>
      </c>
      <c r="I110" s="16">
        <v>670.2</v>
      </c>
      <c r="J110" s="7">
        <v>589.27184466019423</v>
      </c>
      <c r="K110" s="8">
        <f t="shared" si="7"/>
        <v>1.1373358596259988</v>
      </c>
      <c r="L110" s="16">
        <v>581.20000000000005</v>
      </c>
      <c r="M110" s="7">
        <v>590.54945054945051</v>
      </c>
      <c r="N110" s="8">
        <f t="shared" si="4"/>
        <v>0.98416821734276161</v>
      </c>
      <c r="P110">
        <v>17</v>
      </c>
      <c r="Q110">
        <v>1.09857</v>
      </c>
    </row>
    <row r="111" spans="1:17" x14ac:dyDescent="0.25">
      <c r="A111" s="1">
        <v>43409</v>
      </c>
      <c r="B111" s="16">
        <v>654.20000000000005</v>
      </c>
      <c r="C111">
        <v>590</v>
      </c>
      <c r="D111">
        <f t="shared" si="6"/>
        <v>1.1088135593220341</v>
      </c>
      <c r="E111" s="3">
        <v>15</v>
      </c>
      <c r="F111" s="16">
        <v>621.9</v>
      </c>
      <c r="G111" s="7">
        <v>591.25</v>
      </c>
      <c r="H111" s="8">
        <f t="shared" si="5"/>
        <v>1.0518393234672303</v>
      </c>
      <c r="I111" s="16">
        <v>673.2</v>
      </c>
      <c r="J111" s="7">
        <v>590.24509803921558</v>
      </c>
      <c r="K111" s="8">
        <f t="shared" si="7"/>
        <v>1.1405431442571219</v>
      </c>
      <c r="L111" s="16">
        <v>593.29999999999995</v>
      </c>
      <c r="M111" s="7">
        <v>588.7027027027026</v>
      </c>
      <c r="N111" s="8">
        <f t="shared" si="4"/>
        <v>1.0078092002570931</v>
      </c>
      <c r="P111">
        <v>18</v>
      </c>
      <c r="Q111">
        <v>1.07595</v>
      </c>
    </row>
    <row r="112" spans="1:17" x14ac:dyDescent="0.25">
      <c r="A112" s="1">
        <v>43410</v>
      </c>
      <c r="B112" s="16">
        <v>637.1</v>
      </c>
      <c r="C112">
        <v>590</v>
      </c>
      <c r="D112">
        <f t="shared" si="6"/>
        <v>1.0798305084745763</v>
      </c>
      <c r="E112" s="3">
        <v>16</v>
      </c>
      <c r="F112" s="16">
        <v>626.29999999999995</v>
      </c>
      <c r="G112" s="7">
        <v>590.31250000000011</v>
      </c>
      <c r="H112" s="8">
        <f t="shared" si="5"/>
        <v>1.0609634727368975</v>
      </c>
      <c r="I112" s="16">
        <v>675.6</v>
      </c>
      <c r="J112" s="7">
        <v>588.93203883495141</v>
      </c>
      <c r="K112" s="8">
        <f t="shared" si="7"/>
        <v>1.1471612265084077</v>
      </c>
      <c r="L112" s="16">
        <v>599.4</v>
      </c>
      <c r="M112" s="7">
        <v>590</v>
      </c>
      <c r="N112" s="8">
        <f t="shared" si="4"/>
        <v>1.0159322033898304</v>
      </c>
      <c r="P112">
        <v>19</v>
      </c>
      <c r="Q112">
        <v>1.0689</v>
      </c>
    </row>
    <row r="113" spans="1:17" x14ac:dyDescent="0.25">
      <c r="A113" s="1">
        <v>43411</v>
      </c>
      <c r="B113" s="16">
        <v>633.5</v>
      </c>
      <c r="C113">
        <v>590</v>
      </c>
      <c r="D113">
        <f t="shared" si="6"/>
        <v>1.0737288135593219</v>
      </c>
      <c r="E113" s="3">
        <v>17</v>
      </c>
      <c r="F113" s="16">
        <v>640.29999999999995</v>
      </c>
      <c r="G113" s="7">
        <v>590.05050505050508</v>
      </c>
      <c r="H113" s="8">
        <f t="shared" si="5"/>
        <v>1.0851613455448086</v>
      </c>
      <c r="I113" s="16">
        <v>672.3</v>
      </c>
      <c r="J113" s="7">
        <v>591.22549019607834</v>
      </c>
      <c r="K113" s="8">
        <f t="shared" si="7"/>
        <v>1.1371295912445072</v>
      </c>
      <c r="L113" s="16">
        <v>601.5</v>
      </c>
      <c r="M113" s="7">
        <v>589.78609625668446</v>
      </c>
      <c r="N113" s="8">
        <f t="shared" si="4"/>
        <v>1.0198612748209268</v>
      </c>
      <c r="P113">
        <v>20</v>
      </c>
      <c r="Q113">
        <v>1.06368</v>
      </c>
    </row>
    <row r="114" spans="1:17" x14ac:dyDescent="0.25">
      <c r="A114" s="1">
        <v>43412</v>
      </c>
      <c r="B114" s="16">
        <v>639.79999999999995</v>
      </c>
      <c r="C114">
        <v>590</v>
      </c>
      <c r="D114">
        <f t="shared" si="6"/>
        <v>1.0844067796610168</v>
      </c>
      <c r="E114" s="3">
        <v>18</v>
      </c>
      <c r="F114" s="16">
        <v>599.20000000000005</v>
      </c>
      <c r="G114" s="7">
        <v>590.47619047619048</v>
      </c>
      <c r="H114" s="8">
        <f t="shared" si="5"/>
        <v>1.0147741935483872</v>
      </c>
      <c r="I114" s="16">
        <v>666.3</v>
      </c>
      <c r="J114" s="7">
        <v>590.79207920792078</v>
      </c>
      <c r="K114" s="8">
        <f t="shared" si="7"/>
        <v>1.1278079436902966</v>
      </c>
      <c r="L114" s="16">
        <v>575</v>
      </c>
      <c r="M114" s="7">
        <v>589.38547486033519</v>
      </c>
      <c r="N114" s="8">
        <f t="shared" si="4"/>
        <v>0.97559241706161137</v>
      </c>
      <c r="P114">
        <v>21</v>
      </c>
      <c r="Q114">
        <v>1.0688299999999999</v>
      </c>
    </row>
    <row r="115" spans="1:17" x14ac:dyDescent="0.25">
      <c r="A115" s="1">
        <v>43413</v>
      </c>
      <c r="B115" s="16">
        <v>654.6</v>
      </c>
      <c r="C115">
        <v>590</v>
      </c>
      <c r="D115">
        <f t="shared" si="6"/>
        <v>1.1094915254237288</v>
      </c>
      <c r="E115" s="3">
        <v>19</v>
      </c>
      <c r="F115" s="16">
        <v>618.6</v>
      </c>
      <c r="G115" s="7">
        <v>589.79381443298973</v>
      </c>
      <c r="H115" s="8">
        <f t="shared" si="5"/>
        <v>1.0488411116937597</v>
      </c>
      <c r="I115" s="16">
        <v>667.4</v>
      </c>
      <c r="J115" s="7">
        <v>589.15841584158409</v>
      </c>
      <c r="K115" s="8">
        <f t="shared" si="7"/>
        <v>1.1328022855222251</v>
      </c>
      <c r="L115" s="16">
        <v>580.29999999999995</v>
      </c>
      <c r="M115" s="7">
        <v>591.12994350282486</v>
      </c>
      <c r="N115" s="8">
        <f t="shared" si="4"/>
        <v>0.98167925069291784</v>
      </c>
      <c r="P115">
        <v>22</v>
      </c>
      <c r="Q115">
        <v>1.0668599999999999</v>
      </c>
    </row>
    <row r="116" spans="1:17" x14ac:dyDescent="0.25">
      <c r="A116" s="1">
        <v>43414</v>
      </c>
      <c r="B116" s="16">
        <v>632.70000000000005</v>
      </c>
      <c r="C116">
        <v>590</v>
      </c>
      <c r="D116">
        <f t="shared" si="6"/>
        <v>1.0723728813559323</v>
      </c>
      <c r="E116" s="3">
        <v>20</v>
      </c>
      <c r="F116" s="16">
        <v>631.6</v>
      </c>
      <c r="G116" s="7">
        <v>588.84816753926702</v>
      </c>
      <c r="H116" s="8">
        <f t="shared" si="5"/>
        <v>1.0726024717702498</v>
      </c>
      <c r="I116" s="16">
        <v>658.3</v>
      </c>
      <c r="J116" s="7">
        <v>590.45454545454538</v>
      </c>
      <c r="K116" s="8">
        <f t="shared" si="7"/>
        <v>1.1149037721324095</v>
      </c>
      <c r="L116" s="16">
        <v>581.29999999999995</v>
      </c>
      <c r="M116" s="7">
        <v>590.33707865168537</v>
      </c>
      <c r="N116" s="8">
        <f t="shared" si="4"/>
        <v>0.98469166349448034</v>
      </c>
      <c r="P116">
        <v>23</v>
      </c>
      <c r="Q116">
        <v>1.06524</v>
      </c>
    </row>
    <row r="117" spans="1:17" x14ac:dyDescent="0.25">
      <c r="A117" s="1">
        <v>43415</v>
      </c>
      <c r="B117" s="16">
        <v>629.29999999999995</v>
      </c>
      <c r="C117">
        <v>590</v>
      </c>
      <c r="D117">
        <f t="shared" si="6"/>
        <v>1.0666101694915253</v>
      </c>
      <c r="E117" s="3">
        <v>21</v>
      </c>
      <c r="F117" s="16">
        <v>625</v>
      </c>
      <c r="G117" s="7">
        <v>590.51546391752572</v>
      </c>
      <c r="H117" s="8">
        <f t="shared" si="5"/>
        <v>1.0583973463687151</v>
      </c>
      <c r="I117" s="16">
        <v>643</v>
      </c>
      <c r="J117" s="7">
        <v>590.91836734693879</v>
      </c>
      <c r="K117" s="8">
        <f t="shared" si="7"/>
        <v>1.0881367639440511</v>
      </c>
      <c r="L117" s="16">
        <v>565.5</v>
      </c>
      <c r="M117" s="7">
        <v>589.94285714285718</v>
      </c>
      <c r="N117" s="8">
        <f t="shared" si="4"/>
        <v>0.95856741573033699</v>
      </c>
      <c r="P117">
        <v>24</v>
      </c>
      <c r="Q117">
        <v>1.0496300000000001</v>
      </c>
    </row>
    <row r="118" spans="1:17" x14ac:dyDescent="0.25">
      <c r="A118" s="1">
        <v>43416</v>
      </c>
      <c r="B118" s="16">
        <v>638.4</v>
      </c>
      <c r="C118">
        <v>590</v>
      </c>
      <c r="D118">
        <f t="shared" si="6"/>
        <v>1.0820338983050848</v>
      </c>
      <c r="E118" s="3">
        <v>22</v>
      </c>
      <c r="F118" s="16">
        <v>603.70000000000005</v>
      </c>
      <c r="G118" s="7">
        <v>589.62566844919775</v>
      </c>
      <c r="H118" s="8">
        <f t="shared" si="5"/>
        <v>1.0238699437692729</v>
      </c>
      <c r="I118" s="16">
        <v>663.8</v>
      </c>
      <c r="J118" s="7">
        <v>589.00990099009903</v>
      </c>
      <c r="K118" s="8">
        <f t="shared" si="7"/>
        <v>1.1269759623466127</v>
      </c>
      <c r="L118" s="16">
        <v>584.4</v>
      </c>
      <c r="M118" s="7">
        <v>588.68131868131866</v>
      </c>
      <c r="N118" s="8">
        <f t="shared" si="4"/>
        <v>0.99272727272727268</v>
      </c>
      <c r="P118">
        <v>25</v>
      </c>
      <c r="Q118">
        <v>1.04114</v>
      </c>
    </row>
    <row r="119" spans="1:17" x14ac:dyDescent="0.25">
      <c r="A119" s="1">
        <v>43417</v>
      </c>
      <c r="B119" s="16">
        <v>661.2</v>
      </c>
      <c r="C119">
        <v>590</v>
      </c>
      <c r="D119">
        <f t="shared" si="6"/>
        <v>1.120677966101695</v>
      </c>
      <c r="E119" s="3">
        <v>23</v>
      </c>
      <c r="F119" s="16">
        <v>603.5</v>
      </c>
      <c r="G119" s="7">
        <v>589.72972972972968</v>
      </c>
      <c r="H119" s="8">
        <f t="shared" si="5"/>
        <v>1.0233501374885428</v>
      </c>
      <c r="I119" s="16">
        <v>672.9</v>
      </c>
      <c r="J119" s="7">
        <v>589.02439024390253</v>
      </c>
      <c r="K119" s="8">
        <f t="shared" si="7"/>
        <v>1.14239751552795</v>
      </c>
      <c r="L119" s="16">
        <v>572.29999999999995</v>
      </c>
      <c r="M119" s="7">
        <v>588.41807909604518</v>
      </c>
      <c r="N119" s="8">
        <f t="shared" si="4"/>
        <v>0.9726077772443591</v>
      </c>
      <c r="P119">
        <v>26</v>
      </c>
      <c r="Q119">
        <v>1.05864</v>
      </c>
    </row>
    <row r="120" spans="1:17" x14ac:dyDescent="0.25">
      <c r="A120" s="1">
        <v>43418</v>
      </c>
      <c r="B120" s="16">
        <v>617.5</v>
      </c>
      <c r="C120">
        <v>590</v>
      </c>
      <c r="D120">
        <f t="shared" si="6"/>
        <v>1.0466101694915255</v>
      </c>
      <c r="E120" s="3">
        <v>24</v>
      </c>
      <c r="F120" s="16">
        <v>588.70000000000005</v>
      </c>
      <c r="G120" s="7">
        <v>591.37362637362628</v>
      </c>
      <c r="H120" s="8">
        <f t="shared" si="5"/>
        <v>0.99547895568150169</v>
      </c>
      <c r="I120" s="16">
        <v>647.5</v>
      </c>
      <c r="J120" s="7">
        <v>589.4472361809045</v>
      </c>
      <c r="K120" s="8">
        <f t="shared" si="7"/>
        <v>1.0984867860187553</v>
      </c>
      <c r="L120" s="16">
        <v>564.70000000000005</v>
      </c>
      <c r="M120" s="7">
        <v>590.11428571428576</v>
      </c>
      <c r="N120" s="8">
        <f t="shared" si="4"/>
        <v>0.956933281688777</v>
      </c>
      <c r="P120">
        <v>27</v>
      </c>
      <c r="Q120">
        <v>1.04322</v>
      </c>
    </row>
    <row r="121" spans="1:17" x14ac:dyDescent="0.25">
      <c r="A121" s="1">
        <v>43419</v>
      </c>
      <c r="B121" s="16">
        <v>614.5</v>
      </c>
      <c r="C121">
        <v>590</v>
      </c>
      <c r="D121">
        <f t="shared" si="6"/>
        <v>1.0415254237288136</v>
      </c>
      <c r="E121" s="3">
        <v>25</v>
      </c>
      <c r="F121" s="16">
        <v>593.9</v>
      </c>
      <c r="G121" s="7">
        <v>588.85869565217388</v>
      </c>
      <c r="H121" s="8">
        <f t="shared" si="5"/>
        <v>1.008561144439317</v>
      </c>
      <c r="I121" s="16">
        <v>665.9</v>
      </c>
      <c r="J121" s="7">
        <v>590.09900990099004</v>
      </c>
      <c r="K121" s="8">
        <f t="shared" si="7"/>
        <v>1.1284546979865773</v>
      </c>
      <c r="L121" s="16">
        <v>585.79999999999995</v>
      </c>
      <c r="M121" s="7">
        <v>590.10928961748641</v>
      </c>
      <c r="N121" s="8">
        <f t="shared" si="4"/>
        <v>0.99269747198814684</v>
      </c>
      <c r="P121">
        <v>28</v>
      </c>
      <c r="Q121">
        <v>1.05986</v>
      </c>
    </row>
    <row r="122" spans="1:17" x14ac:dyDescent="0.25">
      <c r="A122" s="1">
        <v>43420</v>
      </c>
      <c r="B122" s="16">
        <v>621.9</v>
      </c>
      <c r="C122">
        <v>590</v>
      </c>
      <c r="D122">
        <f t="shared" si="6"/>
        <v>1.0540677966101695</v>
      </c>
      <c r="E122" s="3">
        <v>26</v>
      </c>
      <c r="F122" s="16">
        <v>572.79999999999995</v>
      </c>
      <c r="G122" s="7">
        <v>590.33519553072631</v>
      </c>
      <c r="H122" s="8">
        <f t="shared" si="5"/>
        <v>0.9702962051670293</v>
      </c>
      <c r="I122" s="16">
        <v>651.20000000000005</v>
      </c>
      <c r="J122" s="7">
        <v>590.20202020202021</v>
      </c>
      <c r="K122" s="8">
        <f t="shared" si="7"/>
        <v>1.1033510183125108</v>
      </c>
      <c r="L122" s="16">
        <v>544.9</v>
      </c>
      <c r="M122" s="7">
        <v>589.53216374269005</v>
      </c>
      <c r="N122" s="8">
        <f t="shared" si="4"/>
        <v>0.92429223291340146</v>
      </c>
      <c r="P122">
        <v>29</v>
      </c>
      <c r="Q122">
        <v>1.03328</v>
      </c>
    </row>
    <row r="123" spans="1:17" x14ac:dyDescent="0.25">
      <c r="A123" s="1">
        <v>43421</v>
      </c>
      <c r="B123" s="16">
        <v>606</v>
      </c>
      <c r="C123">
        <v>590</v>
      </c>
      <c r="D123">
        <f t="shared" si="6"/>
        <v>1.0271186440677966</v>
      </c>
      <c r="E123" s="3">
        <v>27</v>
      </c>
      <c r="F123" s="16">
        <v>589.70000000000005</v>
      </c>
      <c r="G123" s="7">
        <v>590.48913043478262</v>
      </c>
      <c r="H123" s="8">
        <f t="shared" si="5"/>
        <v>0.99866359871145882</v>
      </c>
      <c r="I123" s="16">
        <v>634.79999999999995</v>
      </c>
      <c r="J123" s="7">
        <v>590.10362694300522</v>
      </c>
      <c r="K123" s="8">
        <f t="shared" si="7"/>
        <v>1.0757432610413555</v>
      </c>
      <c r="L123" s="16">
        <v>543.9</v>
      </c>
      <c r="M123" s="7">
        <v>589.3373493975904</v>
      </c>
      <c r="N123" s="8">
        <f t="shared" si="4"/>
        <v>0.92290095062864141</v>
      </c>
      <c r="P123">
        <v>30</v>
      </c>
      <c r="Q123">
        <v>1.01868</v>
      </c>
    </row>
    <row r="124" spans="1:17" x14ac:dyDescent="0.25">
      <c r="A124" s="1">
        <v>43422</v>
      </c>
      <c r="B124" s="16">
        <v>602.70000000000005</v>
      </c>
      <c r="C124">
        <v>590</v>
      </c>
      <c r="D124">
        <f t="shared" si="6"/>
        <v>1.0215254237288136</v>
      </c>
      <c r="E124" s="3">
        <v>28</v>
      </c>
      <c r="F124" s="16">
        <v>601.29999999999995</v>
      </c>
      <c r="G124" s="7">
        <v>589.40540540540542</v>
      </c>
      <c r="H124" s="8">
        <f t="shared" si="5"/>
        <v>1.0201806676449008</v>
      </c>
      <c r="I124" s="16">
        <v>631.4</v>
      </c>
      <c r="J124" s="7">
        <v>588.91752577319585</v>
      </c>
      <c r="K124" s="8">
        <f t="shared" si="7"/>
        <v>1.0721365426695844</v>
      </c>
      <c r="L124" s="16">
        <v>539.20000000000005</v>
      </c>
      <c r="M124" s="7">
        <v>590.36144578313258</v>
      </c>
      <c r="N124" s="8">
        <f t="shared" si="4"/>
        <v>0.91333877551020404</v>
      </c>
      <c r="P124">
        <v>31</v>
      </c>
      <c r="Q124">
        <v>1.0201</v>
      </c>
    </row>
    <row r="125" spans="1:17" x14ac:dyDescent="0.25">
      <c r="A125" s="1">
        <v>43423</v>
      </c>
      <c r="B125" s="16">
        <v>601.20000000000005</v>
      </c>
      <c r="C125">
        <v>590</v>
      </c>
      <c r="D125">
        <f t="shared" si="6"/>
        <v>1.0189830508474578</v>
      </c>
      <c r="E125" s="3">
        <v>29</v>
      </c>
      <c r="F125" s="16">
        <v>609.70000000000005</v>
      </c>
      <c r="G125" s="7">
        <v>589.308510638298</v>
      </c>
      <c r="H125" s="8">
        <f t="shared" si="5"/>
        <v>1.0346024009387127</v>
      </c>
      <c r="I125" s="16">
        <v>637.6</v>
      </c>
      <c r="J125" s="7">
        <v>589.27461139896377</v>
      </c>
      <c r="K125" s="8">
        <f t="shared" si="7"/>
        <v>1.0820082651894838</v>
      </c>
      <c r="L125" s="16">
        <v>583.6</v>
      </c>
      <c r="M125" s="7">
        <v>588.67816091954023</v>
      </c>
      <c r="N125" s="8">
        <f t="shared" si="4"/>
        <v>0.99137362100946991</v>
      </c>
      <c r="P125">
        <v>32</v>
      </c>
      <c r="Q125">
        <v>1.00495</v>
      </c>
    </row>
    <row r="126" spans="1:17" x14ac:dyDescent="0.25">
      <c r="A126" s="1">
        <v>43424</v>
      </c>
      <c r="B126" s="16">
        <v>596</v>
      </c>
      <c r="C126">
        <v>590</v>
      </c>
      <c r="D126">
        <f t="shared" si="6"/>
        <v>1.0101694915254238</v>
      </c>
      <c r="E126" s="3">
        <v>30</v>
      </c>
      <c r="F126" s="16">
        <v>597.9</v>
      </c>
      <c r="G126" s="7">
        <v>588.81081081081072</v>
      </c>
      <c r="H126" s="8">
        <f t="shared" si="5"/>
        <v>1.0154365188653265</v>
      </c>
      <c r="I126" s="16">
        <v>634.79999999999995</v>
      </c>
      <c r="J126" s="7">
        <v>589.32642487046644</v>
      </c>
      <c r="K126" s="8">
        <f t="shared" si="7"/>
        <v>1.0771619483031472</v>
      </c>
      <c r="L126" s="16">
        <v>580</v>
      </c>
      <c r="M126" s="7">
        <v>589.16666666666663</v>
      </c>
      <c r="N126" s="8">
        <f t="shared" si="4"/>
        <v>0.98444130127298446</v>
      </c>
      <c r="P126">
        <v>33</v>
      </c>
      <c r="Q126">
        <v>0.99012</v>
      </c>
    </row>
    <row r="127" spans="1:17" x14ac:dyDescent="0.25">
      <c r="A127" s="1">
        <v>43425</v>
      </c>
      <c r="B127" s="16">
        <v>608.5</v>
      </c>
      <c r="C127">
        <v>590</v>
      </c>
      <c r="D127">
        <f t="shared" si="6"/>
        <v>1.0313559322033898</v>
      </c>
      <c r="E127" s="3">
        <v>31</v>
      </c>
      <c r="F127" s="16">
        <v>592.9</v>
      </c>
      <c r="G127" s="7">
        <v>588.46153846153845</v>
      </c>
      <c r="H127" s="8">
        <f t="shared" si="5"/>
        <v>1.0075424836601308</v>
      </c>
      <c r="I127" s="16">
        <v>580.29999999999995</v>
      </c>
      <c r="J127" s="7">
        <v>588.3888888888888</v>
      </c>
      <c r="K127" s="8">
        <f t="shared" si="7"/>
        <v>0.98625247851949771</v>
      </c>
      <c r="L127" s="16">
        <v>572.1</v>
      </c>
      <c r="M127" s="7">
        <v>591.47727272727275</v>
      </c>
      <c r="N127" s="8">
        <f t="shared" si="4"/>
        <v>0.96723919308357353</v>
      </c>
      <c r="P127">
        <v>34</v>
      </c>
      <c r="Q127">
        <v>0.96608000000000005</v>
      </c>
    </row>
    <row r="128" spans="1:17" x14ac:dyDescent="0.25">
      <c r="A128" s="1">
        <v>43426</v>
      </c>
      <c r="B128" s="16">
        <v>586.29999999999995</v>
      </c>
      <c r="C128">
        <v>590</v>
      </c>
      <c r="D128">
        <f t="shared" si="6"/>
        <v>0.99372881355932197</v>
      </c>
      <c r="E128" s="3">
        <v>32</v>
      </c>
      <c r="F128" s="16">
        <v>610.70000000000005</v>
      </c>
      <c r="G128" s="7">
        <v>589.62566844919775</v>
      </c>
      <c r="H128" s="8">
        <f t="shared" si="5"/>
        <v>1.0357418828224201</v>
      </c>
      <c r="I128" s="16">
        <v>642.5</v>
      </c>
      <c r="J128" s="7">
        <v>590.61538461538464</v>
      </c>
      <c r="K128" s="8">
        <f t="shared" si="7"/>
        <v>1.0878483980203177</v>
      </c>
      <c r="L128" s="16">
        <v>570</v>
      </c>
      <c r="M128" s="7">
        <v>590.68181818181813</v>
      </c>
      <c r="N128" s="8">
        <f t="shared" si="4"/>
        <v>0.96498653328203166</v>
      </c>
      <c r="P128">
        <v>35</v>
      </c>
      <c r="Q128">
        <v>1.0331300000000001</v>
      </c>
    </row>
    <row r="129" spans="1:17" x14ac:dyDescent="0.25">
      <c r="A129" s="1">
        <v>43427</v>
      </c>
      <c r="F129" s="16">
        <v>591.9</v>
      </c>
      <c r="G129" s="7">
        <v>590.82417582417577</v>
      </c>
      <c r="H129" s="8">
        <f t="shared" si="5"/>
        <v>1.0018208871942713</v>
      </c>
      <c r="I129" s="16">
        <v>638.79999999999995</v>
      </c>
      <c r="J129" s="7">
        <v>591.33333333333326</v>
      </c>
      <c r="K129" s="8">
        <f t="shared" si="7"/>
        <v>1.0802705749718151</v>
      </c>
      <c r="L129" s="16">
        <v>563.9</v>
      </c>
      <c r="M129" s="7">
        <v>591.14285714285711</v>
      </c>
      <c r="N129" s="8">
        <f t="shared" si="4"/>
        <v>0.95391493475108746</v>
      </c>
      <c r="P129">
        <v>36</v>
      </c>
      <c r="Q129">
        <v>1.0330999999999999</v>
      </c>
    </row>
    <row r="130" spans="1:17" x14ac:dyDescent="0.25">
      <c r="A130" s="1">
        <v>43428</v>
      </c>
      <c r="F130" s="16">
        <v>608.9</v>
      </c>
      <c r="G130" s="7">
        <v>588.97849462365593</v>
      </c>
      <c r="H130" s="8">
        <f t="shared" si="5"/>
        <v>1.0338238247375626</v>
      </c>
      <c r="I130" s="16">
        <v>641.6</v>
      </c>
      <c r="J130" s="7">
        <v>589.3401015228427</v>
      </c>
      <c r="K130" s="8">
        <f t="shared" si="7"/>
        <v>1.0886752799310939</v>
      </c>
      <c r="L130" s="16">
        <v>548</v>
      </c>
      <c r="M130" s="7">
        <v>590.59523809523819</v>
      </c>
      <c r="N130" s="8">
        <f t="shared" si="4"/>
        <v>0.92787744406369665</v>
      </c>
      <c r="P130">
        <v>37</v>
      </c>
      <c r="Q130">
        <v>1.0237799999999999</v>
      </c>
    </row>
    <row r="131" spans="1:17" x14ac:dyDescent="0.25">
      <c r="A131" s="1">
        <v>43429</v>
      </c>
      <c r="F131" s="16">
        <v>587.1</v>
      </c>
      <c r="G131" s="7">
        <v>589.50276243093924</v>
      </c>
      <c r="H131" s="8">
        <f t="shared" si="5"/>
        <v>0.99592408622305528</v>
      </c>
      <c r="I131" s="16">
        <v>638</v>
      </c>
      <c r="J131" s="7">
        <v>589.1794871794873</v>
      </c>
      <c r="K131" s="8">
        <f t="shared" si="7"/>
        <v>1.0828618678736179</v>
      </c>
      <c r="L131" s="16">
        <v>561.1</v>
      </c>
      <c r="M131" s="7">
        <v>590.17441860465124</v>
      </c>
      <c r="N131" s="8">
        <f t="shared" si="4"/>
        <v>0.95073588808984333</v>
      </c>
      <c r="P131">
        <v>38</v>
      </c>
      <c r="Q131">
        <v>1.0184599999999999</v>
      </c>
    </row>
    <row r="132" spans="1:17" x14ac:dyDescent="0.25">
      <c r="A132" s="1">
        <v>43430</v>
      </c>
      <c r="F132" s="16">
        <v>586.79999999999995</v>
      </c>
      <c r="G132" s="7">
        <v>590</v>
      </c>
      <c r="H132" s="8">
        <f t="shared" si="5"/>
        <v>0.99457627118644065</v>
      </c>
      <c r="I132" s="16">
        <v>651.70000000000005</v>
      </c>
      <c r="J132" s="7">
        <v>589.29999999999995</v>
      </c>
      <c r="K132" s="8">
        <f t="shared" si="7"/>
        <v>1.1058883421007977</v>
      </c>
      <c r="L132" s="16">
        <v>575.20000000000005</v>
      </c>
      <c r="M132" s="7">
        <v>589.65909090909088</v>
      </c>
      <c r="N132" s="8">
        <f t="shared" ref="N132:N195" si="8">+L132/M132</f>
        <v>0.97547889766814433</v>
      </c>
      <c r="P132">
        <v>39</v>
      </c>
      <c r="Q132">
        <v>1.0318499999999999</v>
      </c>
    </row>
    <row r="133" spans="1:17" x14ac:dyDescent="0.25">
      <c r="A133" s="1">
        <v>43431</v>
      </c>
      <c r="F133" s="16">
        <v>573.4</v>
      </c>
      <c r="G133" s="7">
        <v>591.55172413793105</v>
      </c>
      <c r="H133" s="8">
        <f t="shared" si="5"/>
        <v>0.96931506849315063</v>
      </c>
      <c r="I133" s="16">
        <v>622.4</v>
      </c>
      <c r="J133" s="7">
        <v>588.54166666666674</v>
      </c>
      <c r="K133" s="8">
        <f t="shared" si="7"/>
        <v>1.0575292035398229</v>
      </c>
      <c r="L133" s="16">
        <v>561.4</v>
      </c>
      <c r="M133" s="7">
        <v>590.34482758620697</v>
      </c>
      <c r="N133" s="8">
        <f t="shared" si="8"/>
        <v>0.95096962616822411</v>
      </c>
      <c r="P133">
        <v>40</v>
      </c>
      <c r="Q133">
        <v>0.99573999999999996</v>
      </c>
    </row>
    <row r="134" spans="1:17" x14ac:dyDescent="0.25">
      <c r="A134" s="1">
        <v>43432</v>
      </c>
      <c r="F134" s="16">
        <v>561</v>
      </c>
      <c r="G134" s="7">
        <v>588.89534883720933</v>
      </c>
      <c r="H134" s="8">
        <f t="shared" si="5"/>
        <v>0.95263105933458381</v>
      </c>
      <c r="I134" s="16">
        <v>640.70000000000005</v>
      </c>
      <c r="J134" s="7">
        <v>588.67346938775506</v>
      </c>
      <c r="K134" s="8">
        <f t="shared" si="7"/>
        <v>1.0883792685040736</v>
      </c>
      <c r="L134" s="16">
        <v>542.5</v>
      </c>
      <c r="M134" s="7">
        <v>590.29940119760477</v>
      </c>
      <c r="N134" s="8">
        <f t="shared" si="8"/>
        <v>0.91902515723270439</v>
      </c>
      <c r="P134">
        <v>41</v>
      </c>
      <c r="Q134">
        <v>1.0243100000000001</v>
      </c>
    </row>
    <row r="135" spans="1:17" x14ac:dyDescent="0.25">
      <c r="A135" s="1">
        <v>43433</v>
      </c>
      <c r="F135" s="16">
        <v>576.79999999999995</v>
      </c>
      <c r="G135" s="7">
        <v>590.17142857142858</v>
      </c>
      <c r="H135" s="8">
        <f t="shared" si="5"/>
        <v>0.97734314484895424</v>
      </c>
      <c r="I135" s="16">
        <v>623.4</v>
      </c>
      <c r="J135" s="7">
        <v>591.30890052356028</v>
      </c>
      <c r="K135" s="8">
        <f t="shared" si="7"/>
        <v>1.0542712944926509</v>
      </c>
      <c r="L135" s="16">
        <v>578.1</v>
      </c>
      <c r="M135" s="7">
        <v>589.26966292134841</v>
      </c>
      <c r="N135" s="8">
        <f t="shared" si="8"/>
        <v>0.98104490418533685</v>
      </c>
      <c r="P135">
        <v>42</v>
      </c>
      <c r="Q135">
        <v>1.0085599999999999</v>
      </c>
    </row>
    <row r="136" spans="1:17" x14ac:dyDescent="0.25">
      <c r="A136" s="1">
        <v>43434</v>
      </c>
      <c r="F136" s="16">
        <v>575.4</v>
      </c>
      <c r="G136" s="7">
        <v>591.56069364161851</v>
      </c>
      <c r="H136" s="8">
        <f t="shared" ref="H136:H199" si="9">+F136/G136</f>
        <v>0.97268125854993148</v>
      </c>
      <c r="I136" s="16">
        <v>607.5</v>
      </c>
      <c r="J136" s="7">
        <v>589.57446808510645</v>
      </c>
      <c r="K136" s="8">
        <f t="shared" si="7"/>
        <v>1.0304041862143629</v>
      </c>
      <c r="L136" s="16">
        <v>573.79999999999995</v>
      </c>
      <c r="M136" s="7">
        <v>590.73863636363637</v>
      </c>
      <c r="N136" s="8">
        <f t="shared" si="8"/>
        <v>0.97132634413773189</v>
      </c>
      <c r="P136">
        <v>43</v>
      </c>
      <c r="Q136">
        <v>0.99197999999999997</v>
      </c>
    </row>
    <row r="137" spans="1:17" x14ac:dyDescent="0.25">
      <c r="A137" s="1">
        <v>43435</v>
      </c>
      <c r="F137" s="16">
        <v>578.6</v>
      </c>
      <c r="G137" s="7">
        <v>589.59770114942535</v>
      </c>
      <c r="H137" s="8">
        <f t="shared" si="9"/>
        <v>0.98134710985476159</v>
      </c>
      <c r="I137" s="16">
        <v>580.5</v>
      </c>
      <c r="J137" s="7">
        <v>589.7765363128492</v>
      </c>
      <c r="K137" s="8">
        <f t="shared" si="7"/>
        <v>0.98427109974424543</v>
      </c>
      <c r="L137" s="16">
        <v>541.1</v>
      </c>
      <c r="M137" s="7">
        <v>589.70059880239523</v>
      </c>
      <c r="N137" s="8">
        <f t="shared" si="8"/>
        <v>0.91758428107229895</v>
      </c>
      <c r="P137">
        <v>44</v>
      </c>
      <c r="Q137">
        <v>0.95753999999999995</v>
      </c>
    </row>
    <row r="138" spans="1:17" x14ac:dyDescent="0.25">
      <c r="A138" s="1">
        <v>43436</v>
      </c>
      <c r="F138" s="16">
        <v>565.9</v>
      </c>
      <c r="G138" s="7">
        <v>590.52941176470586</v>
      </c>
      <c r="H138" s="8">
        <f t="shared" si="9"/>
        <v>0.95829265863133783</v>
      </c>
      <c r="I138" s="16">
        <v>606.29999999999995</v>
      </c>
      <c r="J138" s="7">
        <v>590.26455026455028</v>
      </c>
      <c r="K138" s="8">
        <f t="shared" ref="K138:K201" si="10">+I138/J138</f>
        <v>1.0271665471495159</v>
      </c>
      <c r="L138" s="16">
        <v>548.1</v>
      </c>
      <c r="M138" s="7">
        <v>589.22619047619048</v>
      </c>
      <c r="N138" s="8">
        <f t="shared" si="8"/>
        <v>0.93020305081321353</v>
      </c>
      <c r="P138">
        <v>45</v>
      </c>
      <c r="Q138">
        <v>0.98694999999999999</v>
      </c>
    </row>
    <row r="139" spans="1:17" x14ac:dyDescent="0.25">
      <c r="A139" s="1">
        <v>43437</v>
      </c>
      <c r="F139" s="16">
        <v>548.79999999999995</v>
      </c>
      <c r="G139" s="7">
        <v>590.42168674698803</v>
      </c>
      <c r="H139" s="8">
        <f t="shared" si="9"/>
        <v>0.9295051525354554</v>
      </c>
      <c r="I139" s="16">
        <v>624</v>
      </c>
      <c r="J139" s="7">
        <v>588.80208333333337</v>
      </c>
      <c r="K139" s="8">
        <f t="shared" si="10"/>
        <v>1.0597788589119859</v>
      </c>
      <c r="L139" s="16">
        <v>585.6</v>
      </c>
      <c r="M139" s="7">
        <v>588.83333333333337</v>
      </c>
      <c r="N139" s="8">
        <f t="shared" si="8"/>
        <v>0.99450891593546553</v>
      </c>
      <c r="P139">
        <v>46</v>
      </c>
      <c r="Q139">
        <v>1.00282</v>
      </c>
    </row>
    <row r="140" spans="1:17" x14ac:dyDescent="0.25">
      <c r="A140" s="1">
        <v>43438</v>
      </c>
      <c r="F140" s="16">
        <v>544.29999999999995</v>
      </c>
      <c r="G140" s="7">
        <v>588.33333333333337</v>
      </c>
      <c r="H140" s="8">
        <f t="shared" si="9"/>
        <v>0.92515580736543901</v>
      </c>
      <c r="I140" s="16">
        <v>608.4</v>
      </c>
      <c r="J140" s="7">
        <v>590.00000000000011</v>
      </c>
      <c r="K140" s="8">
        <f t="shared" si="10"/>
        <v>1.0311864406779658</v>
      </c>
      <c r="L140" s="16">
        <v>516.29999999999995</v>
      </c>
      <c r="M140" s="7">
        <v>591.19999999999993</v>
      </c>
      <c r="N140" s="8">
        <f t="shared" si="8"/>
        <v>0.8733085250338295</v>
      </c>
      <c r="P140">
        <v>47</v>
      </c>
      <c r="Q140">
        <v>0.97382000000000002</v>
      </c>
    </row>
    <row r="141" spans="1:17" x14ac:dyDescent="0.25">
      <c r="A141" s="1">
        <v>43439</v>
      </c>
      <c r="F141" s="16">
        <v>560.29999999999995</v>
      </c>
      <c r="G141" s="7">
        <v>590.59171597633144</v>
      </c>
      <c r="H141" s="8">
        <f t="shared" si="9"/>
        <v>0.94870954814146857</v>
      </c>
      <c r="I141" s="16">
        <v>609.4</v>
      </c>
      <c r="J141" s="7">
        <v>590.2702702702702</v>
      </c>
      <c r="K141" s="8">
        <f t="shared" si="10"/>
        <v>1.0324084249084249</v>
      </c>
      <c r="L141" s="16">
        <v>530.29999999999995</v>
      </c>
      <c r="M141" s="7">
        <v>589.19753086419746</v>
      </c>
      <c r="N141" s="8">
        <f t="shared" si="8"/>
        <v>0.90003771608171823</v>
      </c>
      <c r="P141">
        <v>48</v>
      </c>
      <c r="Q141">
        <v>0.98131999999999997</v>
      </c>
    </row>
    <row r="142" spans="1:17" x14ac:dyDescent="0.25">
      <c r="A142" s="1">
        <v>43440</v>
      </c>
      <c r="F142" s="16">
        <v>555.4</v>
      </c>
      <c r="G142" s="7">
        <v>589.52662721893489</v>
      </c>
      <c r="H142" s="8">
        <f t="shared" si="9"/>
        <v>0.94211181371072972</v>
      </c>
      <c r="I142" s="16">
        <v>605</v>
      </c>
      <c r="J142" s="7">
        <v>591.57608695652175</v>
      </c>
      <c r="K142" s="8">
        <f t="shared" si="10"/>
        <v>1.0226917776757005</v>
      </c>
      <c r="L142" s="16">
        <v>539.79999999999995</v>
      </c>
      <c r="M142" s="7">
        <v>589.76047904191614</v>
      </c>
      <c r="N142" s="8">
        <f t="shared" si="8"/>
        <v>0.91528683115037057</v>
      </c>
      <c r="P142">
        <v>49</v>
      </c>
      <c r="Q142">
        <v>0.99182999999999999</v>
      </c>
    </row>
    <row r="143" spans="1:17" x14ac:dyDescent="0.25">
      <c r="A143" s="1">
        <v>43441</v>
      </c>
      <c r="F143" s="16">
        <v>545</v>
      </c>
      <c r="G143" s="7">
        <v>590.11904761904759</v>
      </c>
      <c r="H143" s="8">
        <f t="shared" si="9"/>
        <v>0.92354246520072625</v>
      </c>
      <c r="I143" s="16">
        <v>613.29999999999995</v>
      </c>
      <c r="J143" s="7">
        <v>589.41489361702122</v>
      </c>
      <c r="K143" s="8">
        <f t="shared" si="10"/>
        <v>1.0405234184640375</v>
      </c>
      <c r="L143" s="16">
        <v>542.79999999999995</v>
      </c>
      <c r="M143" s="7">
        <v>590.59171597633144</v>
      </c>
      <c r="N143" s="8">
        <f t="shared" si="8"/>
        <v>0.91907824867247745</v>
      </c>
      <c r="P143">
        <v>50</v>
      </c>
      <c r="Q143">
        <v>0.94777999999999996</v>
      </c>
    </row>
    <row r="144" spans="1:17" x14ac:dyDescent="0.25">
      <c r="A144" s="1">
        <v>43442</v>
      </c>
      <c r="F144" s="16">
        <v>542.29999999999995</v>
      </c>
      <c r="G144" s="7">
        <v>591.68674698795189</v>
      </c>
      <c r="H144" s="8">
        <f t="shared" si="9"/>
        <v>0.91653227448584784</v>
      </c>
      <c r="I144" s="16">
        <v>615.1</v>
      </c>
      <c r="J144" s="7">
        <v>589.89361702127667</v>
      </c>
      <c r="K144" s="8">
        <f t="shared" si="10"/>
        <v>1.0427303877366996</v>
      </c>
      <c r="L144" s="16">
        <v>550</v>
      </c>
      <c r="M144" s="7">
        <v>590.23668639053255</v>
      </c>
      <c r="N144" s="8">
        <f t="shared" si="8"/>
        <v>0.93182957393483712</v>
      </c>
      <c r="P144">
        <v>51</v>
      </c>
      <c r="Q144">
        <v>0.95596999999999999</v>
      </c>
    </row>
    <row r="145" spans="1:17" x14ac:dyDescent="0.25">
      <c r="A145" s="1">
        <v>43443</v>
      </c>
      <c r="F145" s="16">
        <v>563.6</v>
      </c>
      <c r="G145" s="7">
        <v>591.22807017543857</v>
      </c>
      <c r="H145" s="8">
        <f t="shared" si="9"/>
        <v>0.95327002967359054</v>
      </c>
      <c r="I145" s="16">
        <v>624.6</v>
      </c>
      <c r="J145" s="7">
        <v>591.40625</v>
      </c>
      <c r="K145" s="8">
        <f t="shared" si="10"/>
        <v>1.0561268163804491</v>
      </c>
      <c r="L145" s="16">
        <v>547</v>
      </c>
      <c r="M145" s="7">
        <v>589.88372093023258</v>
      </c>
      <c r="N145" s="8">
        <f t="shared" si="8"/>
        <v>0.92730139956633151</v>
      </c>
      <c r="P145">
        <v>52</v>
      </c>
      <c r="Q145">
        <v>0.97336999999999996</v>
      </c>
    </row>
    <row r="146" spans="1:17" x14ac:dyDescent="0.25">
      <c r="A146" s="1">
        <v>43444</v>
      </c>
      <c r="F146" s="16">
        <v>551.6</v>
      </c>
      <c r="G146" s="7">
        <v>588.88235294117646</v>
      </c>
      <c r="H146" s="8">
        <f t="shared" si="9"/>
        <v>0.93668964139446609</v>
      </c>
      <c r="I146" s="16">
        <v>634.4</v>
      </c>
      <c r="J146" s="7">
        <v>589.79057591623041</v>
      </c>
      <c r="K146" s="8">
        <f t="shared" si="10"/>
        <v>1.0756360408344428</v>
      </c>
      <c r="L146" s="16">
        <v>559</v>
      </c>
      <c r="M146" s="7">
        <v>590.34285714285704</v>
      </c>
      <c r="N146" s="8">
        <f t="shared" si="8"/>
        <v>0.94690736617946003</v>
      </c>
      <c r="P146">
        <v>53</v>
      </c>
      <c r="Q146">
        <v>0.97894000000000003</v>
      </c>
    </row>
    <row r="147" spans="1:17" x14ac:dyDescent="0.25">
      <c r="A147" s="1">
        <v>43445</v>
      </c>
      <c r="F147" s="16">
        <v>550.29999999999995</v>
      </c>
      <c r="G147" s="7">
        <v>588.87573964497051</v>
      </c>
      <c r="H147" s="8">
        <f t="shared" si="9"/>
        <v>0.93449256430868144</v>
      </c>
      <c r="I147" s="16">
        <v>632.4</v>
      </c>
      <c r="J147" s="7">
        <v>589.11458333333326</v>
      </c>
      <c r="K147" s="8">
        <f t="shared" si="10"/>
        <v>1.0734753779506676</v>
      </c>
      <c r="L147" s="16">
        <v>531.20000000000005</v>
      </c>
      <c r="M147" s="7">
        <v>588.36363636363637</v>
      </c>
      <c r="N147" s="8">
        <f t="shared" si="8"/>
        <v>0.90284301606922135</v>
      </c>
      <c r="P147">
        <v>54</v>
      </c>
      <c r="Q147">
        <v>0.97628000000000004</v>
      </c>
    </row>
    <row r="148" spans="1:17" x14ac:dyDescent="0.25">
      <c r="A148" s="1">
        <v>43446</v>
      </c>
      <c r="F148" s="16">
        <v>544.29999999999995</v>
      </c>
      <c r="G148" s="7">
        <v>590.97560975609758</v>
      </c>
      <c r="H148" s="8">
        <f t="shared" si="9"/>
        <v>0.92101939744118855</v>
      </c>
      <c r="I148" s="16">
        <v>632.20000000000005</v>
      </c>
      <c r="J148" s="7">
        <v>588.64583333333337</v>
      </c>
      <c r="K148" s="8">
        <f t="shared" si="10"/>
        <v>1.0739904441691737</v>
      </c>
      <c r="L148" s="16">
        <v>558.70000000000005</v>
      </c>
      <c r="M148" s="7">
        <v>590.91428571428571</v>
      </c>
      <c r="N148" s="8">
        <f t="shared" si="8"/>
        <v>0.94548399574509245</v>
      </c>
      <c r="P148">
        <v>55</v>
      </c>
      <c r="Q148">
        <v>0.97260999999999997</v>
      </c>
    </row>
    <row r="149" spans="1:17" x14ac:dyDescent="0.25">
      <c r="A149" s="1">
        <v>43447</v>
      </c>
      <c r="F149" s="16">
        <v>549.4</v>
      </c>
      <c r="G149" s="7">
        <v>591.65680473372777</v>
      </c>
      <c r="H149" s="8">
        <f t="shared" si="9"/>
        <v>0.92857885788578864</v>
      </c>
      <c r="I149" s="16">
        <v>614.5</v>
      </c>
      <c r="J149" s="7">
        <v>589.41798941798947</v>
      </c>
      <c r="K149" s="8">
        <f t="shared" si="10"/>
        <v>1.0425538599640933</v>
      </c>
      <c r="L149" s="16">
        <v>534.6</v>
      </c>
      <c r="M149" s="7">
        <v>589.11242603550295</v>
      </c>
      <c r="N149" s="8">
        <f t="shared" si="8"/>
        <v>0.90746685415829653</v>
      </c>
      <c r="P149">
        <v>56</v>
      </c>
      <c r="Q149">
        <v>0.98090999999999995</v>
      </c>
    </row>
    <row r="150" spans="1:17" x14ac:dyDescent="0.25">
      <c r="A150" s="1">
        <v>43448</v>
      </c>
      <c r="F150" s="16">
        <v>546.70000000000005</v>
      </c>
      <c r="G150" s="7">
        <v>588.63095238095241</v>
      </c>
      <c r="H150" s="8">
        <f t="shared" si="9"/>
        <v>0.9287652947719689</v>
      </c>
      <c r="I150" s="16">
        <v>610.20000000000005</v>
      </c>
      <c r="J150" s="7">
        <v>590.96256684491971</v>
      </c>
      <c r="K150" s="8">
        <f t="shared" si="10"/>
        <v>1.0325527101619765</v>
      </c>
      <c r="L150" s="16">
        <v>511.2</v>
      </c>
      <c r="M150" s="7">
        <v>588.5625</v>
      </c>
      <c r="N150" s="8">
        <f t="shared" si="8"/>
        <v>0.86855686524370812</v>
      </c>
      <c r="P150">
        <v>57</v>
      </c>
      <c r="Q150">
        <v>0.95735999999999999</v>
      </c>
    </row>
    <row r="151" spans="1:17" x14ac:dyDescent="0.25">
      <c r="A151" s="1">
        <v>43449</v>
      </c>
      <c r="F151" s="16">
        <v>544.29999999999995</v>
      </c>
      <c r="G151" s="7">
        <v>589.04761904761904</v>
      </c>
      <c r="H151" s="8">
        <f t="shared" si="9"/>
        <v>0.92403395311236858</v>
      </c>
      <c r="I151" s="16">
        <v>586.1</v>
      </c>
      <c r="J151" s="7">
        <v>589.01639344262298</v>
      </c>
      <c r="K151" s="8">
        <f t="shared" si="10"/>
        <v>0.99504870581686611</v>
      </c>
      <c r="L151" s="16">
        <v>522.79999999999995</v>
      </c>
      <c r="M151" s="7">
        <v>590.0625</v>
      </c>
      <c r="N151" s="8">
        <f t="shared" si="8"/>
        <v>0.88600783815273798</v>
      </c>
      <c r="P151">
        <v>58</v>
      </c>
      <c r="Q151">
        <v>0.95833999999999997</v>
      </c>
    </row>
    <row r="152" spans="1:17" x14ac:dyDescent="0.25">
      <c r="A152" s="1">
        <v>43450</v>
      </c>
      <c r="F152" s="16">
        <v>533.1</v>
      </c>
      <c r="G152" s="7">
        <v>589.09090909090912</v>
      </c>
      <c r="H152" s="8">
        <f t="shared" si="9"/>
        <v>0.90495370370370365</v>
      </c>
      <c r="I152" s="16">
        <v>606</v>
      </c>
      <c r="J152" s="7">
        <v>590.43243243243239</v>
      </c>
      <c r="K152" s="8">
        <f t="shared" si="10"/>
        <v>1.0263663828618512</v>
      </c>
      <c r="L152" s="16">
        <v>530</v>
      </c>
      <c r="M152" s="7">
        <v>588.8888888888888</v>
      </c>
      <c r="N152" s="8">
        <f t="shared" si="8"/>
        <v>0.90000000000000013</v>
      </c>
      <c r="P152">
        <v>59</v>
      </c>
      <c r="Q152">
        <v>0.95162000000000002</v>
      </c>
    </row>
    <row r="153" spans="1:17" x14ac:dyDescent="0.25">
      <c r="A153" s="1">
        <v>43451</v>
      </c>
      <c r="F153" s="16">
        <v>563.4</v>
      </c>
      <c r="G153" s="7">
        <v>589.36416184971097</v>
      </c>
      <c r="H153" s="8">
        <f t="shared" si="9"/>
        <v>0.95594546881129849</v>
      </c>
      <c r="I153" s="16">
        <v>605.29999999999995</v>
      </c>
      <c r="J153" s="7">
        <v>591.12903225806451</v>
      </c>
      <c r="K153" s="8">
        <f t="shared" si="10"/>
        <v>1.0239727148703957</v>
      </c>
      <c r="L153" s="16">
        <v>525.70000000000005</v>
      </c>
      <c r="M153" s="7">
        <v>590.06172839506166</v>
      </c>
      <c r="N153" s="8">
        <f t="shared" si="8"/>
        <v>0.89092373679255166</v>
      </c>
      <c r="P153">
        <v>60</v>
      </c>
      <c r="Q153">
        <v>0.94037000000000004</v>
      </c>
    </row>
    <row r="154" spans="1:17" x14ac:dyDescent="0.25">
      <c r="A154" s="1">
        <v>43452</v>
      </c>
      <c r="F154" s="16">
        <v>562</v>
      </c>
      <c r="G154" s="7">
        <v>589.30635838150295</v>
      </c>
      <c r="H154" s="8">
        <f t="shared" si="9"/>
        <v>0.95366356056890622</v>
      </c>
      <c r="I154" s="16">
        <v>598.9</v>
      </c>
      <c r="J154" s="7">
        <v>590.86956521739125</v>
      </c>
      <c r="K154" s="8">
        <f t="shared" si="10"/>
        <v>1.0135908756438559</v>
      </c>
      <c r="L154" s="16">
        <v>518.9</v>
      </c>
      <c r="M154" s="7">
        <v>589</v>
      </c>
      <c r="N154" s="8">
        <f t="shared" si="8"/>
        <v>0.88098471986417648</v>
      </c>
      <c r="P154">
        <v>61</v>
      </c>
      <c r="Q154">
        <v>0.94279000000000002</v>
      </c>
    </row>
    <row r="155" spans="1:17" x14ac:dyDescent="0.25">
      <c r="A155" s="1">
        <v>43453</v>
      </c>
      <c r="F155" s="16">
        <v>563.6</v>
      </c>
      <c r="G155" s="7">
        <v>591.04651162790697</v>
      </c>
      <c r="H155" s="8">
        <f t="shared" si="9"/>
        <v>0.95356285658075945</v>
      </c>
      <c r="I155" s="16">
        <v>615.70000000000005</v>
      </c>
      <c r="J155" s="7">
        <v>588.94736842105272</v>
      </c>
      <c r="K155" s="8">
        <f t="shared" si="10"/>
        <v>1.0454244861483466</v>
      </c>
      <c r="L155" s="16">
        <v>538.9</v>
      </c>
      <c r="M155" s="7">
        <v>590.1204819277109</v>
      </c>
      <c r="N155" s="8">
        <f t="shared" si="8"/>
        <v>0.91320334830543071</v>
      </c>
      <c r="P155">
        <v>62</v>
      </c>
      <c r="Q155">
        <v>0.95648999999999995</v>
      </c>
    </row>
    <row r="156" spans="1:17" x14ac:dyDescent="0.25">
      <c r="A156" s="1">
        <v>43454</v>
      </c>
      <c r="F156" s="16">
        <v>565.29999999999995</v>
      </c>
      <c r="G156" s="7">
        <v>589.5454545454545</v>
      </c>
      <c r="H156" s="8">
        <f t="shared" si="9"/>
        <v>0.95887432536622974</v>
      </c>
      <c r="I156" s="16">
        <v>625.29999999999995</v>
      </c>
      <c r="J156" s="7">
        <v>591.21052631578948</v>
      </c>
      <c r="K156" s="8">
        <f t="shared" si="10"/>
        <v>1.0576604647022165</v>
      </c>
      <c r="L156" s="16">
        <v>513.9</v>
      </c>
      <c r="M156" s="7">
        <v>591.0625</v>
      </c>
      <c r="N156" s="8">
        <f t="shared" si="8"/>
        <v>0.86945120016918676</v>
      </c>
      <c r="P156">
        <v>63</v>
      </c>
      <c r="Q156">
        <v>0.95118000000000003</v>
      </c>
    </row>
    <row r="157" spans="1:17" x14ac:dyDescent="0.25">
      <c r="A157" s="1">
        <v>43455</v>
      </c>
      <c r="F157" s="16">
        <v>577.20000000000005</v>
      </c>
      <c r="G157" s="7">
        <v>588.70786516853934</v>
      </c>
      <c r="H157" s="8">
        <f t="shared" si="9"/>
        <v>0.98045233323790448</v>
      </c>
      <c r="I157" s="16">
        <v>617.5</v>
      </c>
      <c r="J157" s="7">
        <v>589.04761904761904</v>
      </c>
      <c r="K157" s="8">
        <f t="shared" si="10"/>
        <v>1.0483023443815684</v>
      </c>
      <c r="L157" s="16">
        <v>533.20000000000005</v>
      </c>
      <c r="M157" s="7">
        <v>588.84146341463418</v>
      </c>
      <c r="N157" s="8">
        <f t="shared" si="8"/>
        <v>0.90550688619654141</v>
      </c>
      <c r="P157">
        <v>64</v>
      </c>
      <c r="Q157">
        <v>0.96174000000000004</v>
      </c>
    </row>
    <row r="158" spans="1:17" x14ac:dyDescent="0.25">
      <c r="A158" s="1">
        <v>43456</v>
      </c>
      <c r="F158" s="16">
        <v>571.4</v>
      </c>
      <c r="G158" s="7">
        <v>589.08571428571429</v>
      </c>
      <c r="H158" s="8">
        <f t="shared" si="9"/>
        <v>0.96997768939761364</v>
      </c>
      <c r="I158" s="16">
        <v>636</v>
      </c>
      <c r="J158" s="7">
        <v>589.42708333333337</v>
      </c>
      <c r="K158" s="8">
        <f t="shared" si="10"/>
        <v>1.0790138729345231</v>
      </c>
      <c r="L158" s="16">
        <v>524.1</v>
      </c>
      <c r="M158" s="7">
        <v>588.34355828220862</v>
      </c>
      <c r="N158" s="8">
        <f t="shared" si="8"/>
        <v>0.89080604796663188</v>
      </c>
      <c r="P158">
        <v>65</v>
      </c>
      <c r="Q158">
        <v>0.98196000000000006</v>
      </c>
    </row>
    <row r="159" spans="1:17" x14ac:dyDescent="0.25">
      <c r="A159" s="1">
        <v>43457</v>
      </c>
      <c r="F159" s="16">
        <v>557.29999999999995</v>
      </c>
      <c r="G159" s="7">
        <v>590.05813953488371</v>
      </c>
      <c r="H159" s="8">
        <f t="shared" si="9"/>
        <v>0.94448320031530197</v>
      </c>
      <c r="I159" s="16">
        <v>618.6</v>
      </c>
      <c r="J159" s="7">
        <v>590.00000000000011</v>
      </c>
      <c r="K159" s="8">
        <f t="shared" si="10"/>
        <v>1.0484745762711862</v>
      </c>
      <c r="L159" s="16">
        <v>503.5</v>
      </c>
      <c r="M159" s="7">
        <v>589.29032258064512</v>
      </c>
      <c r="N159" s="8">
        <f t="shared" si="8"/>
        <v>0.85441756076198827</v>
      </c>
      <c r="P159">
        <v>66</v>
      </c>
      <c r="Q159">
        <v>0.95716000000000001</v>
      </c>
    </row>
    <row r="160" spans="1:17" x14ac:dyDescent="0.25">
      <c r="A160" s="1">
        <v>43458</v>
      </c>
      <c r="F160" s="16">
        <v>557.1</v>
      </c>
      <c r="G160" s="7">
        <v>591.51162790697674</v>
      </c>
      <c r="H160" s="8">
        <f t="shared" si="9"/>
        <v>0.9418242579123256</v>
      </c>
      <c r="I160" s="16">
        <v>610.79999999999995</v>
      </c>
      <c r="J160" s="7">
        <v>588.77005347593581</v>
      </c>
      <c r="K160" s="8">
        <f t="shared" si="10"/>
        <v>1.03741689373297</v>
      </c>
      <c r="L160" s="16">
        <v>521</v>
      </c>
      <c r="M160" s="7">
        <v>591.11801242236027</v>
      </c>
      <c r="N160" s="8">
        <f t="shared" si="8"/>
        <v>0.88138068719134177</v>
      </c>
      <c r="P160">
        <v>67</v>
      </c>
      <c r="Q160">
        <v>0.96726999999999996</v>
      </c>
    </row>
    <row r="161" spans="1:17" x14ac:dyDescent="0.25">
      <c r="A161" s="1">
        <v>43459</v>
      </c>
      <c r="F161" s="16">
        <v>531.5</v>
      </c>
      <c r="G161" s="7">
        <v>588.58895705521479</v>
      </c>
      <c r="H161" s="8">
        <f t="shared" si="9"/>
        <v>0.90300708776318517</v>
      </c>
      <c r="I161" s="16">
        <v>600.6</v>
      </c>
      <c r="J161" s="7">
        <v>591.14754098360652</v>
      </c>
      <c r="K161" s="8">
        <f t="shared" si="10"/>
        <v>1.0159900166389353</v>
      </c>
      <c r="L161" s="16">
        <v>552.9</v>
      </c>
      <c r="M161" s="7">
        <v>589.23976608187138</v>
      </c>
      <c r="N161" s="8">
        <f t="shared" si="8"/>
        <v>0.9383277094084953</v>
      </c>
      <c r="P161">
        <v>68</v>
      </c>
      <c r="Q161">
        <v>0.96242000000000005</v>
      </c>
    </row>
    <row r="162" spans="1:17" x14ac:dyDescent="0.25">
      <c r="A162" s="1">
        <v>43460</v>
      </c>
      <c r="F162" s="16">
        <v>521.4</v>
      </c>
      <c r="G162" s="7">
        <v>591.23456790123453</v>
      </c>
      <c r="H162" s="8">
        <f t="shared" si="9"/>
        <v>0.88188348298183339</v>
      </c>
      <c r="I162" s="16">
        <v>649.20000000000005</v>
      </c>
      <c r="J162" s="7">
        <v>590.95959595959596</v>
      </c>
      <c r="K162" s="8">
        <f t="shared" si="10"/>
        <v>1.0985522604905564</v>
      </c>
      <c r="L162" s="16">
        <v>526.70000000000005</v>
      </c>
      <c r="M162" s="7">
        <v>588.40490797546022</v>
      </c>
      <c r="N162" s="8">
        <f t="shared" si="8"/>
        <v>0.89513189448441244</v>
      </c>
      <c r="P162">
        <v>69</v>
      </c>
      <c r="Q162">
        <v>0.97431999999999996</v>
      </c>
    </row>
    <row r="163" spans="1:17" x14ac:dyDescent="0.25">
      <c r="A163" s="1">
        <v>43461</v>
      </c>
      <c r="F163" s="16">
        <v>561.79999999999995</v>
      </c>
      <c r="G163" s="7">
        <v>591.25</v>
      </c>
      <c r="H163" s="8">
        <f t="shared" si="9"/>
        <v>0.95019027484143759</v>
      </c>
      <c r="I163" s="16">
        <v>608.70000000000005</v>
      </c>
      <c r="J163" s="7">
        <v>589.83783783783781</v>
      </c>
      <c r="K163" s="8">
        <f t="shared" si="10"/>
        <v>1.0319785557184753</v>
      </c>
      <c r="L163" s="16">
        <v>511.7</v>
      </c>
      <c r="M163" s="7">
        <v>591.83544303797464</v>
      </c>
      <c r="N163" s="8">
        <f t="shared" si="8"/>
        <v>0.86459843866966102</v>
      </c>
      <c r="P163">
        <v>70</v>
      </c>
      <c r="Q163">
        <v>0.95260999999999996</v>
      </c>
    </row>
    <row r="164" spans="1:17" x14ac:dyDescent="0.25">
      <c r="A164" s="1">
        <v>43462</v>
      </c>
      <c r="F164" s="16">
        <v>576.4</v>
      </c>
      <c r="G164" s="7">
        <v>588.75706214689262</v>
      </c>
      <c r="H164" s="8">
        <f t="shared" si="9"/>
        <v>0.97901161116975344</v>
      </c>
      <c r="I164" s="16">
        <v>593.6</v>
      </c>
      <c r="J164" s="7">
        <v>590.16574585635362</v>
      </c>
      <c r="K164" s="8">
        <f t="shared" si="10"/>
        <v>1.0058191349934469</v>
      </c>
      <c r="L164" s="16">
        <v>513.4</v>
      </c>
      <c r="M164" s="7">
        <v>588.75</v>
      </c>
      <c r="N164" s="8">
        <f t="shared" si="8"/>
        <v>0.87201698513800419</v>
      </c>
      <c r="P164">
        <v>71</v>
      </c>
      <c r="Q164">
        <v>0.96199000000000001</v>
      </c>
    </row>
    <row r="165" spans="1:17" x14ac:dyDescent="0.25">
      <c r="A165" s="1">
        <v>43463</v>
      </c>
      <c r="F165" s="16">
        <v>546.1</v>
      </c>
      <c r="G165" s="7">
        <v>591.30952380952385</v>
      </c>
      <c r="H165" s="8">
        <f t="shared" si="9"/>
        <v>0.9235433863499094</v>
      </c>
      <c r="I165" s="16">
        <v>603.1</v>
      </c>
      <c r="J165" s="7">
        <v>590.2732240437158</v>
      </c>
      <c r="K165" s="8">
        <f t="shared" si="10"/>
        <v>1.0217302351416406</v>
      </c>
      <c r="L165" s="16">
        <v>512.5</v>
      </c>
      <c r="M165" s="7">
        <v>589.87499999999989</v>
      </c>
      <c r="N165" s="8">
        <f t="shared" si="8"/>
        <v>0.86882814155541443</v>
      </c>
      <c r="P165">
        <v>72</v>
      </c>
      <c r="Q165">
        <v>0.93996000000000002</v>
      </c>
    </row>
    <row r="166" spans="1:17" x14ac:dyDescent="0.25">
      <c r="A166" s="1">
        <v>43464</v>
      </c>
      <c r="F166" s="16">
        <v>589.70000000000005</v>
      </c>
      <c r="G166" s="7">
        <v>590.49723756906076</v>
      </c>
      <c r="H166" s="8">
        <f t="shared" si="9"/>
        <v>0.99864988772455099</v>
      </c>
      <c r="I166" s="16">
        <v>606.29999999999995</v>
      </c>
      <c r="J166" s="7">
        <v>589.29347826086951</v>
      </c>
      <c r="K166" s="8">
        <f t="shared" si="10"/>
        <v>1.0288591718159181</v>
      </c>
      <c r="L166" s="16">
        <v>510.4</v>
      </c>
      <c r="M166" s="7">
        <v>589.1875</v>
      </c>
      <c r="N166" s="8">
        <f t="shared" si="8"/>
        <v>0.86627771295215861</v>
      </c>
      <c r="P166">
        <v>73</v>
      </c>
      <c r="Q166">
        <v>0.92510999999999999</v>
      </c>
    </row>
    <row r="167" spans="1:17" x14ac:dyDescent="0.25">
      <c r="A167" s="1">
        <v>43465</v>
      </c>
      <c r="F167" s="16">
        <v>571</v>
      </c>
      <c r="G167" s="7">
        <v>589.48863636363637</v>
      </c>
      <c r="H167" s="8">
        <f t="shared" si="9"/>
        <v>0.96863614457831326</v>
      </c>
      <c r="I167" s="16">
        <v>611.79999999999995</v>
      </c>
      <c r="J167" s="7">
        <v>590.59139784946228</v>
      </c>
      <c r="K167" s="8">
        <f t="shared" si="10"/>
        <v>1.0359107874374147</v>
      </c>
      <c r="L167" s="16">
        <v>529.79999999999995</v>
      </c>
      <c r="M167" s="7">
        <v>590.18404907975469</v>
      </c>
      <c r="N167" s="8">
        <f t="shared" si="8"/>
        <v>0.89768607068607043</v>
      </c>
      <c r="P167">
        <v>74</v>
      </c>
      <c r="Q167">
        <v>0.95270999999999995</v>
      </c>
    </row>
    <row r="168" spans="1:17" x14ac:dyDescent="0.25">
      <c r="A168" s="1">
        <v>43466</v>
      </c>
      <c r="F168" s="16">
        <v>563.79999999999995</v>
      </c>
      <c r="G168" s="7">
        <v>591.32183908045988</v>
      </c>
      <c r="H168" s="8">
        <f t="shared" si="9"/>
        <v>0.95345709009621904</v>
      </c>
      <c r="I168" s="16">
        <v>619.1</v>
      </c>
      <c r="J168" s="7">
        <v>590.31914893617022</v>
      </c>
      <c r="K168" s="8">
        <f t="shared" si="10"/>
        <v>1.0487547305820868</v>
      </c>
      <c r="L168" s="16">
        <v>525.20000000000005</v>
      </c>
      <c r="M168" s="7">
        <v>591.72839506172841</v>
      </c>
      <c r="N168" s="8">
        <f t="shared" si="8"/>
        <v>0.88756937200083463</v>
      </c>
      <c r="P168">
        <v>75</v>
      </c>
      <c r="Q168">
        <v>0.96553</v>
      </c>
    </row>
    <row r="169" spans="1:17" x14ac:dyDescent="0.25">
      <c r="A169" s="1">
        <v>43467</v>
      </c>
      <c r="F169" s="16">
        <v>563.70000000000005</v>
      </c>
      <c r="G169" s="7">
        <v>590.46242774566474</v>
      </c>
      <c r="H169" s="8">
        <f t="shared" si="9"/>
        <v>0.95467547723935398</v>
      </c>
      <c r="I169" s="16">
        <v>611.9</v>
      </c>
      <c r="J169" s="7">
        <v>591.29729729729729</v>
      </c>
      <c r="K169" s="8">
        <f t="shared" si="10"/>
        <v>1.0348432215010512</v>
      </c>
      <c r="L169" s="16">
        <v>495.8</v>
      </c>
      <c r="M169" s="7">
        <v>591.57894736842104</v>
      </c>
      <c r="N169" s="8">
        <f t="shared" si="8"/>
        <v>0.83809608540925273</v>
      </c>
      <c r="P169">
        <v>76</v>
      </c>
      <c r="Q169">
        <v>0.94155</v>
      </c>
    </row>
    <row r="170" spans="1:17" x14ac:dyDescent="0.25">
      <c r="A170" s="1">
        <v>43468</v>
      </c>
      <c r="F170" s="16">
        <v>550.4</v>
      </c>
      <c r="G170" s="7">
        <v>589.70059880239523</v>
      </c>
      <c r="H170" s="8">
        <f t="shared" si="9"/>
        <v>0.93335499593826154</v>
      </c>
      <c r="I170" s="16">
        <v>608.79999999999995</v>
      </c>
      <c r="J170" s="7">
        <v>589.3478260869565</v>
      </c>
      <c r="K170" s="8">
        <f t="shared" si="10"/>
        <v>1.0330062707488012</v>
      </c>
      <c r="L170" s="16">
        <v>517.29999999999995</v>
      </c>
      <c r="M170" s="7">
        <v>589.9375</v>
      </c>
      <c r="N170" s="8">
        <f t="shared" si="8"/>
        <v>0.87687255005826881</v>
      </c>
      <c r="P170">
        <v>77</v>
      </c>
      <c r="Q170">
        <v>0.97645000000000004</v>
      </c>
    </row>
    <row r="171" spans="1:17" x14ac:dyDescent="0.25">
      <c r="A171" s="1">
        <v>43469</v>
      </c>
      <c r="F171" s="16">
        <v>558</v>
      </c>
      <c r="G171" s="7">
        <v>591.36904761904759</v>
      </c>
      <c r="H171" s="8">
        <f t="shared" si="9"/>
        <v>0.94357322596879722</v>
      </c>
      <c r="I171" s="16">
        <v>571.6</v>
      </c>
      <c r="J171" s="7">
        <v>591.24293785310738</v>
      </c>
      <c r="K171" s="8">
        <f t="shared" si="10"/>
        <v>0.96677687529861445</v>
      </c>
      <c r="L171" s="16">
        <v>508.3</v>
      </c>
      <c r="M171" s="7">
        <v>589.41558441558448</v>
      </c>
      <c r="N171" s="8">
        <f t="shared" si="8"/>
        <v>0.86237964085050123</v>
      </c>
      <c r="P171">
        <v>78</v>
      </c>
      <c r="Q171">
        <v>0.94098999999999999</v>
      </c>
    </row>
    <row r="172" spans="1:17" x14ac:dyDescent="0.25">
      <c r="A172" s="1">
        <v>43470</v>
      </c>
      <c r="F172" s="16">
        <v>545.20000000000005</v>
      </c>
      <c r="G172" s="7">
        <v>588.39285714285711</v>
      </c>
      <c r="H172" s="8">
        <f t="shared" si="9"/>
        <v>0.92659180576631273</v>
      </c>
      <c r="I172" s="16">
        <v>628.1</v>
      </c>
      <c r="J172" s="7">
        <v>590.90909090909088</v>
      </c>
      <c r="K172" s="8">
        <f t="shared" si="10"/>
        <v>1.0629384615384616</v>
      </c>
      <c r="L172" s="16">
        <v>544</v>
      </c>
      <c r="M172" s="7">
        <v>590.84848484848487</v>
      </c>
      <c r="N172" s="8">
        <f t="shared" si="8"/>
        <v>0.92070981639142468</v>
      </c>
      <c r="P172">
        <v>79</v>
      </c>
      <c r="Q172">
        <v>0.95150000000000001</v>
      </c>
    </row>
    <row r="173" spans="1:17" x14ac:dyDescent="0.25">
      <c r="A173" s="1">
        <v>43471</v>
      </c>
      <c r="F173" s="16">
        <v>543.70000000000005</v>
      </c>
      <c r="G173" s="7">
        <v>600.49382716049377</v>
      </c>
      <c r="H173" s="8">
        <f t="shared" si="9"/>
        <v>0.9054214638157897</v>
      </c>
      <c r="I173" s="16">
        <v>612.5</v>
      </c>
      <c r="J173" s="7">
        <v>591.56756756756761</v>
      </c>
      <c r="K173" s="8">
        <f t="shared" si="10"/>
        <v>1.0353846856725146</v>
      </c>
      <c r="L173" s="16">
        <v>526.29999999999995</v>
      </c>
      <c r="M173" s="7">
        <v>588.95061728395058</v>
      </c>
      <c r="N173" s="8">
        <f t="shared" si="8"/>
        <v>0.89362330992558425</v>
      </c>
      <c r="P173">
        <v>80</v>
      </c>
      <c r="Q173">
        <v>0.95564000000000004</v>
      </c>
    </row>
    <row r="174" spans="1:17" x14ac:dyDescent="0.25">
      <c r="A174" s="1">
        <v>43472</v>
      </c>
      <c r="F174" s="16">
        <v>556.5</v>
      </c>
      <c r="G174" s="7">
        <v>600.18181818181813</v>
      </c>
      <c r="H174" s="8">
        <f t="shared" si="9"/>
        <v>0.92721902453801885</v>
      </c>
      <c r="I174" s="16">
        <v>620.9</v>
      </c>
      <c r="J174" s="7">
        <v>588.63874345549743</v>
      </c>
      <c r="K174" s="8">
        <f t="shared" si="10"/>
        <v>1.0548065462954725</v>
      </c>
      <c r="L174" s="16">
        <v>521.70000000000005</v>
      </c>
      <c r="M174" s="7">
        <v>590.125</v>
      </c>
      <c r="N174" s="8">
        <f t="shared" si="8"/>
        <v>0.88404998940902357</v>
      </c>
      <c r="P174">
        <v>81</v>
      </c>
      <c r="Q174">
        <v>0.95018000000000002</v>
      </c>
    </row>
    <row r="175" spans="1:17" x14ac:dyDescent="0.25">
      <c r="A175" s="1">
        <v>43473</v>
      </c>
      <c r="F175" s="16">
        <v>549.9</v>
      </c>
      <c r="G175" s="7">
        <v>599.26829268292681</v>
      </c>
      <c r="H175" s="8">
        <f t="shared" si="9"/>
        <v>0.91761904761904756</v>
      </c>
      <c r="I175" s="16">
        <v>617.20000000000005</v>
      </c>
      <c r="J175" s="7">
        <v>590.83769633507859</v>
      </c>
      <c r="K175" s="8">
        <f t="shared" si="10"/>
        <v>1.0446185201595037</v>
      </c>
      <c r="L175" s="16">
        <v>510.1</v>
      </c>
      <c r="M175" s="7">
        <v>590.38216560509545</v>
      </c>
      <c r="N175" s="8">
        <f t="shared" si="8"/>
        <v>0.86401661452152356</v>
      </c>
      <c r="P175">
        <v>82</v>
      </c>
      <c r="Q175">
        <v>0.96962999999999999</v>
      </c>
    </row>
    <row r="176" spans="1:17" x14ac:dyDescent="0.25">
      <c r="A176" s="1">
        <v>43474</v>
      </c>
      <c r="F176" s="16">
        <v>555.79999999999995</v>
      </c>
      <c r="G176" s="7">
        <v>598.24242424242425</v>
      </c>
      <c r="H176" s="8">
        <f t="shared" si="9"/>
        <v>0.92905480701043452</v>
      </c>
      <c r="I176" s="16">
        <v>610</v>
      </c>
      <c r="J176" s="7">
        <v>588.45744680851067</v>
      </c>
      <c r="K176" s="8">
        <f t="shared" si="10"/>
        <v>1.0366085148693844</v>
      </c>
      <c r="L176" s="16">
        <v>532.20000000000005</v>
      </c>
      <c r="M176" s="7">
        <v>589.07975460122702</v>
      </c>
      <c r="N176" s="8">
        <f t="shared" si="8"/>
        <v>0.9034430327015206</v>
      </c>
      <c r="P176">
        <v>83</v>
      </c>
      <c r="Q176">
        <v>0.95226999999999995</v>
      </c>
    </row>
    <row r="177" spans="1:17" x14ac:dyDescent="0.25">
      <c r="A177" s="1">
        <v>43475</v>
      </c>
      <c r="F177" s="16">
        <v>551.29999999999995</v>
      </c>
      <c r="G177" s="7">
        <v>598.40490797546011</v>
      </c>
      <c r="H177" s="8">
        <f t="shared" si="9"/>
        <v>0.92128255074841081</v>
      </c>
      <c r="I177" s="16">
        <v>598.29999999999995</v>
      </c>
      <c r="J177" s="7">
        <v>591.25</v>
      </c>
      <c r="K177" s="8">
        <f t="shared" si="10"/>
        <v>1.0119238900634249</v>
      </c>
      <c r="L177" s="16">
        <v>487.3</v>
      </c>
      <c r="M177" s="7">
        <v>590.53691275167785</v>
      </c>
      <c r="N177" s="8">
        <f t="shared" si="8"/>
        <v>0.82518127059893176</v>
      </c>
      <c r="P177">
        <v>84</v>
      </c>
      <c r="Q177">
        <v>0.93379999999999996</v>
      </c>
    </row>
    <row r="178" spans="1:17" x14ac:dyDescent="0.25">
      <c r="A178" s="1">
        <v>43476</v>
      </c>
      <c r="F178" s="16">
        <v>578.70000000000005</v>
      </c>
      <c r="G178" s="7">
        <v>601.57894736842104</v>
      </c>
      <c r="H178" s="8">
        <f t="shared" si="9"/>
        <v>0.96196850393700795</v>
      </c>
      <c r="I178" s="16">
        <v>613.29999999999995</v>
      </c>
      <c r="J178" s="7">
        <v>589.36170212765956</v>
      </c>
      <c r="K178" s="8">
        <f t="shared" si="10"/>
        <v>1.0406173285198554</v>
      </c>
      <c r="L178" s="16">
        <v>497</v>
      </c>
      <c r="M178" s="7">
        <v>588.5526315789474</v>
      </c>
      <c r="N178" s="8">
        <f t="shared" si="8"/>
        <v>0.84444444444444444</v>
      </c>
      <c r="P178">
        <v>85</v>
      </c>
      <c r="Q178">
        <v>0.94394999999999996</v>
      </c>
    </row>
    <row r="179" spans="1:17" x14ac:dyDescent="0.25">
      <c r="A179" s="1">
        <v>43477</v>
      </c>
      <c r="F179" s="16">
        <v>588.6</v>
      </c>
      <c r="G179" s="7">
        <v>598.4571428571428</v>
      </c>
      <c r="H179" s="8">
        <f t="shared" si="9"/>
        <v>0.98352907476367812</v>
      </c>
      <c r="I179" s="16">
        <v>608.29999999999995</v>
      </c>
      <c r="J179" s="7">
        <v>590.37837837837833</v>
      </c>
      <c r="K179" s="8">
        <f t="shared" si="10"/>
        <v>1.0303561618751145</v>
      </c>
      <c r="L179" s="16">
        <v>482</v>
      </c>
      <c r="M179" s="7">
        <v>588.56164383561645</v>
      </c>
      <c r="N179" s="8">
        <f t="shared" si="8"/>
        <v>0.81894565343884551</v>
      </c>
      <c r="P179">
        <v>86</v>
      </c>
      <c r="Q179">
        <v>0.95047000000000004</v>
      </c>
    </row>
    <row r="180" spans="1:17" x14ac:dyDescent="0.25">
      <c r="A180" s="1">
        <v>43478</v>
      </c>
      <c r="F180" s="16">
        <v>566.1</v>
      </c>
      <c r="G180" s="7">
        <v>600.53571428571433</v>
      </c>
      <c r="H180" s="8">
        <f t="shared" si="9"/>
        <v>0.94265834076717214</v>
      </c>
      <c r="I180" s="16">
        <v>597.9</v>
      </c>
      <c r="J180" s="7">
        <v>591.20879120879124</v>
      </c>
      <c r="K180" s="8">
        <f t="shared" si="10"/>
        <v>1.011317843866171</v>
      </c>
      <c r="L180" s="16">
        <v>470.9</v>
      </c>
      <c r="M180" s="7">
        <v>589.64285714285722</v>
      </c>
      <c r="N180" s="8">
        <f t="shared" si="8"/>
        <v>0.79861901877649899</v>
      </c>
      <c r="P180">
        <v>87</v>
      </c>
      <c r="Q180">
        <v>0.92184999999999995</v>
      </c>
    </row>
    <row r="181" spans="1:17" x14ac:dyDescent="0.25">
      <c r="A181" s="1">
        <v>43479</v>
      </c>
      <c r="F181" s="16">
        <v>561.29999999999995</v>
      </c>
      <c r="G181" s="7">
        <v>598.2634730538922</v>
      </c>
      <c r="H181" s="8">
        <f t="shared" si="9"/>
        <v>0.93821539385446895</v>
      </c>
      <c r="I181" s="16">
        <v>582.1</v>
      </c>
      <c r="J181" s="7">
        <v>588.47457627118638</v>
      </c>
      <c r="K181" s="8">
        <f t="shared" si="10"/>
        <v>0.98916762672811076</v>
      </c>
      <c r="L181" s="16">
        <v>486.6</v>
      </c>
      <c r="M181" s="7">
        <v>590.13888888888891</v>
      </c>
      <c r="N181" s="8">
        <f t="shared" si="8"/>
        <v>0.8245516592139327</v>
      </c>
      <c r="P181">
        <v>88</v>
      </c>
      <c r="Q181">
        <v>0.91830000000000001</v>
      </c>
    </row>
    <row r="182" spans="1:17" x14ac:dyDescent="0.25">
      <c r="A182" s="1">
        <v>43480</v>
      </c>
      <c r="F182" s="16">
        <v>546.70000000000005</v>
      </c>
      <c r="G182" s="7">
        <v>601.74999999999989</v>
      </c>
      <c r="H182" s="8">
        <f t="shared" si="9"/>
        <v>0.90851682592438743</v>
      </c>
      <c r="I182" s="16">
        <v>561</v>
      </c>
      <c r="J182" s="7">
        <v>590.11695906432749</v>
      </c>
      <c r="K182" s="8">
        <f t="shared" si="10"/>
        <v>0.95065900307204443</v>
      </c>
      <c r="L182" s="16">
        <v>502.2</v>
      </c>
      <c r="M182" s="7">
        <v>589.04761904761904</v>
      </c>
      <c r="N182" s="8">
        <f t="shared" si="8"/>
        <v>0.85256265157639455</v>
      </c>
      <c r="P182">
        <v>89</v>
      </c>
      <c r="Q182">
        <v>0.91052</v>
      </c>
    </row>
    <row r="183" spans="1:17" x14ac:dyDescent="0.25">
      <c r="A183" s="1">
        <v>43481</v>
      </c>
      <c r="F183" s="16">
        <v>530.79999999999995</v>
      </c>
      <c r="G183" s="7">
        <v>601.71974522292999</v>
      </c>
      <c r="H183" s="8">
        <f t="shared" si="9"/>
        <v>0.88213824494548521</v>
      </c>
      <c r="I183" s="16">
        <v>514.6</v>
      </c>
      <c r="J183" s="7">
        <v>590.718954248366</v>
      </c>
      <c r="K183" s="8">
        <f t="shared" si="10"/>
        <v>0.87114184554104901</v>
      </c>
      <c r="L183" s="16">
        <v>507.5</v>
      </c>
      <c r="M183" s="7">
        <v>591.48648648648646</v>
      </c>
      <c r="N183" s="8">
        <f t="shared" si="8"/>
        <v>0.85800776787754174</v>
      </c>
      <c r="P183">
        <v>90</v>
      </c>
      <c r="Q183">
        <v>0.88443000000000005</v>
      </c>
    </row>
    <row r="184" spans="1:17" x14ac:dyDescent="0.25">
      <c r="A184" s="1">
        <v>43482</v>
      </c>
      <c r="F184" s="16">
        <v>533.4</v>
      </c>
      <c r="G184" s="7">
        <v>601.01910828025473</v>
      </c>
      <c r="H184" s="8">
        <f t="shared" si="9"/>
        <v>0.88749258160237388</v>
      </c>
      <c r="I184" s="16">
        <v>614.20000000000005</v>
      </c>
      <c r="J184" s="7">
        <v>589.28571428571422</v>
      </c>
      <c r="K184" s="8">
        <f t="shared" si="10"/>
        <v>1.042278787878788</v>
      </c>
      <c r="L184" s="16">
        <v>535</v>
      </c>
      <c r="M184" s="7">
        <v>590.18987341772151</v>
      </c>
      <c r="N184" s="8">
        <f t="shared" si="8"/>
        <v>0.9064879356568365</v>
      </c>
      <c r="P184">
        <v>91</v>
      </c>
      <c r="Q184">
        <v>0.9365</v>
      </c>
    </row>
    <row r="185" spans="1:17" x14ac:dyDescent="0.25">
      <c r="A185" s="1">
        <v>43483</v>
      </c>
      <c r="F185" s="16">
        <v>537.70000000000005</v>
      </c>
      <c r="G185" s="7">
        <v>601.375</v>
      </c>
      <c r="H185" s="8">
        <f t="shared" si="9"/>
        <v>0.89411764705882357</v>
      </c>
      <c r="I185" s="16">
        <v>566.4</v>
      </c>
      <c r="J185" s="7">
        <v>590.29585798816572</v>
      </c>
      <c r="K185" s="8">
        <f t="shared" si="10"/>
        <v>0.95951884522854836</v>
      </c>
      <c r="L185" s="16">
        <v>534.70000000000005</v>
      </c>
      <c r="M185" s="7">
        <v>588.35443037974687</v>
      </c>
      <c r="N185" s="8">
        <f t="shared" si="8"/>
        <v>0.9088059380378658</v>
      </c>
      <c r="P185">
        <v>92</v>
      </c>
      <c r="Q185">
        <v>0.91676999999999997</v>
      </c>
    </row>
    <row r="186" spans="1:17" x14ac:dyDescent="0.25">
      <c r="A186" s="1">
        <v>43484</v>
      </c>
      <c r="F186" s="16">
        <v>564.20000000000005</v>
      </c>
      <c r="G186" s="7">
        <v>600.88757396449705</v>
      </c>
      <c r="H186" s="8">
        <f t="shared" si="9"/>
        <v>0.93894436238306256</v>
      </c>
      <c r="I186" s="16">
        <v>576</v>
      </c>
      <c r="J186" s="7">
        <v>590.11627906976742</v>
      </c>
      <c r="K186" s="8">
        <f t="shared" si="10"/>
        <v>0.97607881773399019</v>
      </c>
      <c r="L186" s="16">
        <v>547.70000000000005</v>
      </c>
      <c r="M186" s="7">
        <v>590</v>
      </c>
      <c r="N186" s="8">
        <f t="shared" si="8"/>
        <v>0.92830508474576279</v>
      </c>
      <c r="P186">
        <v>93</v>
      </c>
      <c r="Q186">
        <v>0.91420000000000001</v>
      </c>
    </row>
    <row r="187" spans="1:17" x14ac:dyDescent="0.25">
      <c r="A187" s="1">
        <v>43485</v>
      </c>
      <c r="F187" s="16">
        <v>555.9</v>
      </c>
      <c r="G187" s="7">
        <v>601.49700598802394</v>
      </c>
      <c r="H187" s="8">
        <f t="shared" si="9"/>
        <v>0.92419412643106025</v>
      </c>
      <c r="I187" s="16">
        <v>548.29999999999995</v>
      </c>
      <c r="J187" s="7">
        <v>588.24242424242425</v>
      </c>
      <c r="K187" s="8">
        <f t="shared" si="10"/>
        <v>0.93209870183391708</v>
      </c>
      <c r="L187" s="16">
        <v>546.9</v>
      </c>
      <c r="M187" s="7">
        <v>588.99371069182382</v>
      </c>
      <c r="N187" s="8">
        <f t="shared" si="8"/>
        <v>0.92853283502402573</v>
      </c>
      <c r="P187">
        <v>94</v>
      </c>
      <c r="Q187">
        <v>0.90690999999999999</v>
      </c>
    </row>
    <row r="188" spans="1:17" x14ac:dyDescent="0.25">
      <c r="A188" s="1">
        <v>43486</v>
      </c>
      <c r="F188" s="16">
        <v>542.6</v>
      </c>
      <c r="G188" s="7">
        <v>600.97560975609758</v>
      </c>
      <c r="H188" s="8">
        <f t="shared" si="9"/>
        <v>0.90286525974025977</v>
      </c>
      <c r="I188" s="16">
        <v>540.70000000000005</v>
      </c>
      <c r="J188" s="7">
        <v>588.695652173913</v>
      </c>
      <c r="K188" s="8">
        <f t="shared" si="10"/>
        <v>0.91847119645494846</v>
      </c>
      <c r="L188" s="16">
        <v>531.6</v>
      </c>
      <c r="M188" s="7">
        <v>588.84615384615381</v>
      </c>
      <c r="N188" s="8">
        <f t="shared" si="8"/>
        <v>0.90278249510124109</v>
      </c>
      <c r="P188">
        <v>95</v>
      </c>
      <c r="Q188">
        <v>0.90491999999999995</v>
      </c>
    </row>
    <row r="189" spans="1:17" x14ac:dyDescent="0.25">
      <c r="A189" s="1">
        <v>43487</v>
      </c>
      <c r="F189" s="16">
        <v>571.5</v>
      </c>
      <c r="G189" s="7">
        <v>600.53571428571433</v>
      </c>
      <c r="H189" s="8">
        <f t="shared" si="9"/>
        <v>0.95165031222123098</v>
      </c>
      <c r="I189" s="16">
        <v>538.4</v>
      </c>
      <c r="J189" s="7">
        <v>589.56249999999989</v>
      </c>
      <c r="K189" s="8">
        <f t="shared" si="10"/>
        <v>0.91321954839393626</v>
      </c>
      <c r="L189" s="16">
        <v>542</v>
      </c>
      <c r="M189" s="7">
        <v>588.35443037974687</v>
      </c>
      <c r="N189" s="8">
        <f t="shared" si="8"/>
        <v>0.92121342512908777</v>
      </c>
      <c r="P189">
        <v>96</v>
      </c>
      <c r="Q189">
        <v>0.91188000000000002</v>
      </c>
    </row>
    <row r="190" spans="1:17" x14ac:dyDescent="0.25">
      <c r="A190" s="1">
        <v>43488</v>
      </c>
      <c r="F190" s="16">
        <v>564.5</v>
      </c>
      <c r="G190" s="7">
        <v>600.71428571428578</v>
      </c>
      <c r="H190" s="8">
        <f t="shared" si="9"/>
        <v>0.93971462544589768</v>
      </c>
      <c r="I190" s="16">
        <v>508.7</v>
      </c>
      <c r="J190" s="7">
        <v>589.09090909090912</v>
      </c>
      <c r="K190" s="8">
        <f t="shared" si="10"/>
        <v>0.86353395061728389</v>
      </c>
      <c r="L190" s="16">
        <v>549.9</v>
      </c>
      <c r="M190" s="7">
        <v>589.30817610062888</v>
      </c>
      <c r="N190" s="8">
        <f t="shared" si="8"/>
        <v>0.93312806830309503</v>
      </c>
      <c r="P190">
        <v>97</v>
      </c>
      <c r="Q190">
        <v>0.91034000000000004</v>
      </c>
    </row>
    <row r="191" spans="1:17" x14ac:dyDescent="0.25">
      <c r="A191" s="1">
        <v>43489</v>
      </c>
      <c r="F191" s="16">
        <v>569.4</v>
      </c>
      <c r="G191" s="7">
        <v>599.70414201183439</v>
      </c>
      <c r="H191" s="8">
        <f t="shared" si="9"/>
        <v>0.94946817957572749</v>
      </c>
      <c r="I191" s="16">
        <v>514.4</v>
      </c>
      <c r="J191" s="7">
        <v>591.0526315789474</v>
      </c>
      <c r="K191" s="8">
        <f t="shared" si="10"/>
        <v>0.87031166518254666</v>
      </c>
      <c r="L191" s="16">
        <v>565.9</v>
      </c>
      <c r="M191" s="7">
        <v>590.54878048780495</v>
      </c>
      <c r="N191" s="8">
        <f t="shared" si="8"/>
        <v>0.95826122870418162</v>
      </c>
      <c r="P191">
        <v>98</v>
      </c>
      <c r="Q191">
        <v>0.89910000000000001</v>
      </c>
    </row>
    <row r="192" spans="1:17" x14ac:dyDescent="0.25">
      <c r="A192" s="1">
        <v>43490</v>
      </c>
      <c r="F192" s="16">
        <v>554.1</v>
      </c>
      <c r="G192" s="7">
        <v>598.37349397590367</v>
      </c>
      <c r="H192" s="8">
        <f t="shared" si="9"/>
        <v>0.92601026880096637</v>
      </c>
      <c r="I192" s="16">
        <v>513.5</v>
      </c>
      <c r="J192" s="7">
        <v>589.3421052631578</v>
      </c>
      <c r="K192" s="8">
        <f t="shared" si="10"/>
        <v>0.87131056039294497</v>
      </c>
      <c r="L192" s="16">
        <v>543.70000000000005</v>
      </c>
      <c r="M192" s="7">
        <v>591.58227848101262</v>
      </c>
      <c r="N192" s="8">
        <f t="shared" si="8"/>
        <v>0.91906066117470864</v>
      </c>
      <c r="P192">
        <v>99</v>
      </c>
      <c r="Q192">
        <v>0.89846000000000004</v>
      </c>
    </row>
    <row r="193" spans="1:17" x14ac:dyDescent="0.25">
      <c r="A193" s="1">
        <v>43491</v>
      </c>
      <c r="F193" s="16">
        <v>546.20000000000005</v>
      </c>
      <c r="G193" s="7">
        <v>598.51851851851848</v>
      </c>
      <c r="H193" s="8">
        <f t="shared" si="9"/>
        <v>0.91258663366336645</v>
      </c>
      <c r="I193" s="16">
        <v>498.1</v>
      </c>
      <c r="J193" s="7">
        <v>591.78082191780823</v>
      </c>
      <c r="K193" s="8">
        <f t="shared" si="10"/>
        <v>0.84169675925925924</v>
      </c>
      <c r="L193" s="16">
        <v>488.6</v>
      </c>
      <c r="M193" s="7">
        <v>588.55172413793105</v>
      </c>
      <c r="N193" s="8">
        <f t="shared" si="8"/>
        <v>0.83017342395125382</v>
      </c>
      <c r="P193">
        <v>100</v>
      </c>
      <c r="Q193">
        <v>0.90883000000000003</v>
      </c>
    </row>
    <row r="194" spans="1:17" x14ac:dyDescent="0.25">
      <c r="A194" s="1">
        <v>43492</v>
      </c>
      <c r="F194" s="16">
        <v>533.9</v>
      </c>
      <c r="G194" s="7">
        <v>599.9367088607595</v>
      </c>
      <c r="H194" s="8">
        <f t="shared" si="9"/>
        <v>0.8899272075113408</v>
      </c>
      <c r="I194" s="16">
        <v>514.4</v>
      </c>
      <c r="J194" s="7">
        <v>591.85430463576165</v>
      </c>
      <c r="K194" s="8">
        <f t="shared" si="10"/>
        <v>0.86913281861922331</v>
      </c>
      <c r="L194" s="16">
        <v>487.5</v>
      </c>
      <c r="M194" s="7">
        <v>588.20689655172418</v>
      </c>
      <c r="N194" s="8">
        <f t="shared" si="8"/>
        <v>0.82879001055223345</v>
      </c>
      <c r="P194">
        <v>101</v>
      </c>
      <c r="Q194">
        <v>0.92237000000000002</v>
      </c>
    </row>
    <row r="195" spans="1:17" x14ac:dyDescent="0.25">
      <c r="A195" s="1">
        <v>43493</v>
      </c>
      <c r="F195" s="16">
        <v>516.79999999999995</v>
      </c>
      <c r="G195" s="7">
        <v>598.41059602649011</v>
      </c>
      <c r="H195" s="8">
        <f t="shared" si="9"/>
        <v>0.86362107127047349</v>
      </c>
      <c r="I195" s="16">
        <v>494.1</v>
      </c>
      <c r="J195" s="7">
        <v>589.79310344827593</v>
      </c>
      <c r="K195" s="8">
        <f t="shared" si="10"/>
        <v>0.83775140318054253</v>
      </c>
      <c r="L195" s="16">
        <v>480.7</v>
      </c>
      <c r="M195" s="7">
        <v>591.25874125874134</v>
      </c>
      <c r="N195" s="8">
        <f t="shared" si="8"/>
        <v>0.81301123595505609</v>
      </c>
      <c r="P195">
        <v>102</v>
      </c>
      <c r="Q195">
        <v>0.90208999999999995</v>
      </c>
    </row>
    <row r="196" spans="1:17" x14ac:dyDescent="0.25">
      <c r="A196" s="1">
        <v>43494</v>
      </c>
      <c r="F196" s="16">
        <v>529.9</v>
      </c>
      <c r="G196" s="7">
        <v>600.19607843137248</v>
      </c>
      <c r="H196" s="8">
        <f t="shared" si="9"/>
        <v>0.88287814439725587</v>
      </c>
      <c r="I196" s="16">
        <v>501.6</v>
      </c>
      <c r="J196" s="7">
        <v>591.51724137931035</v>
      </c>
      <c r="K196" s="8">
        <f t="shared" si="10"/>
        <v>0.84798880727527115</v>
      </c>
      <c r="L196" s="16">
        <v>478.4</v>
      </c>
      <c r="M196" s="7">
        <v>590.78014184397171</v>
      </c>
      <c r="N196" s="8">
        <f t="shared" ref="N196:N259" si="11">+L196/M196</f>
        <v>0.80977671068427359</v>
      </c>
      <c r="P196">
        <v>103</v>
      </c>
      <c r="Q196">
        <v>0.86806000000000005</v>
      </c>
    </row>
    <row r="197" spans="1:17" x14ac:dyDescent="0.25">
      <c r="A197" s="1">
        <v>43495</v>
      </c>
      <c r="F197" s="16">
        <v>536.29999999999995</v>
      </c>
      <c r="G197" s="7">
        <v>598.55263157894728</v>
      </c>
      <c r="H197" s="8">
        <f t="shared" si="9"/>
        <v>0.89599472411519021</v>
      </c>
      <c r="I197" s="16">
        <v>497.7</v>
      </c>
      <c r="J197" s="7">
        <v>590.82758620689663</v>
      </c>
      <c r="K197" s="8">
        <f t="shared" si="10"/>
        <v>0.84237772849305459</v>
      </c>
      <c r="L197" s="16">
        <v>466.5</v>
      </c>
      <c r="M197" s="7">
        <v>591.65467625899282</v>
      </c>
      <c r="N197" s="8">
        <f t="shared" si="11"/>
        <v>0.78846668287937738</v>
      </c>
      <c r="P197">
        <v>104</v>
      </c>
      <c r="Q197">
        <v>0.86124999999999996</v>
      </c>
    </row>
    <row r="198" spans="1:17" x14ac:dyDescent="0.25">
      <c r="A198" s="1">
        <v>43496</v>
      </c>
      <c r="F198" s="16">
        <v>543.29999999999995</v>
      </c>
      <c r="G198" s="7">
        <v>598.89610389610391</v>
      </c>
      <c r="H198" s="8">
        <f t="shared" si="9"/>
        <v>0.90716903393689674</v>
      </c>
      <c r="I198" s="16">
        <v>510.9</v>
      </c>
      <c r="J198" s="7">
        <v>591.68918918918928</v>
      </c>
      <c r="K198" s="8">
        <f t="shared" si="10"/>
        <v>0.86346008907159966</v>
      </c>
      <c r="L198" s="16">
        <v>501.5</v>
      </c>
      <c r="M198" s="7">
        <v>591.30136986301363</v>
      </c>
      <c r="N198" s="8">
        <f t="shared" si="11"/>
        <v>0.84812927140044025</v>
      </c>
      <c r="P198">
        <v>105</v>
      </c>
      <c r="Q198">
        <v>0.85546999999999995</v>
      </c>
    </row>
    <row r="199" spans="1:17" x14ac:dyDescent="0.25">
      <c r="A199" s="1">
        <v>43497</v>
      </c>
      <c r="F199" s="16">
        <v>551.1</v>
      </c>
      <c r="G199" s="7">
        <v>600.38709677419354</v>
      </c>
      <c r="H199" s="8">
        <f t="shared" si="9"/>
        <v>0.91790780141843975</v>
      </c>
      <c r="I199" s="16">
        <v>486.9</v>
      </c>
      <c r="J199" s="7">
        <v>590</v>
      </c>
      <c r="K199" s="8">
        <f t="shared" si="10"/>
        <v>0.82525423728813552</v>
      </c>
      <c r="L199" s="16">
        <v>533.9</v>
      </c>
      <c r="M199" s="7">
        <v>588.343949044586</v>
      </c>
      <c r="N199" s="8">
        <f t="shared" si="11"/>
        <v>0.90746237956046327</v>
      </c>
      <c r="P199">
        <v>106</v>
      </c>
      <c r="Q199">
        <v>0.83287999999999995</v>
      </c>
    </row>
    <row r="200" spans="1:17" x14ac:dyDescent="0.25">
      <c r="A200" s="1">
        <v>43498</v>
      </c>
      <c r="F200" s="16">
        <v>546.1</v>
      </c>
      <c r="G200" s="7">
        <v>599.74193548387098</v>
      </c>
      <c r="H200" s="8">
        <f t="shared" ref="H200:H263" si="12">+F200/G200</f>
        <v>0.91055830464716014</v>
      </c>
      <c r="I200" s="16">
        <v>493.6</v>
      </c>
      <c r="J200" s="7">
        <v>590.91549295774655</v>
      </c>
      <c r="K200" s="8">
        <f t="shared" si="10"/>
        <v>0.83531402693361934</v>
      </c>
      <c r="L200" s="16">
        <v>481</v>
      </c>
      <c r="M200" s="7">
        <v>590.90277777777783</v>
      </c>
      <c r="N200" s="8">
        <f t="shared" si="11"/>
        <v>0.81400869667410969</v>
      </c>
      <c r="P200">
        <v>107</v>
      </c>
      <c r="Q200">
        <v>0.83555000000000001</v>
      </c>
    </row>
    <row r="201" spans="1:17" x14ac:dyDescent="0.25">
      <c r="A201" s="1">
        <v>43499</v>
      </c>
      <c r="F201" s="16">
        <v>554.29999999999995</v>
      </c>
      <c r="G201" s="7">
        <v>598.98089171974516</v>
      </c>
      <c r="H201" s="8">
        <f t="shared" si="12"/>
        <v>0.92540514674606555</v>
      </c>
      <c r="I201" s="16">
        <v>503.2</v>
      </c>
      <c r="J201" s="7">
        <v>590.48275862068965</v>
      </c>
      <c r="K201" s="8">
        <f t="shared" si="10"/>
        <v>0.8521840691427236</v>
      </c>
      <c r="L201" s="16">
        <v>472.8</v>
      </c>
      <c r="M201" s="7">
        <v>588.38028169014092</v>
      </c>
      <c r="N201" s="8">
        <f t="shared" si="11"/>
        <v>0.80356193895870731</v>
      </c>
      <c r="P201">
        <v>108</v>
      </c>
      <c r="Q201">
        <v>0.86543999999999999</v>
      </c>
    </row>
    <row r="202" spans="1:17" x14ac:dyDescent="0.25">
      <c r="A202" s="1">
        <v>43500</v>
      </c>
      <c r="F202" s="16">
        <v>519.4</v>
      </c>
      <c r="G202" s="7">
        <v>601.12582781456956</v>
      </c>
      <c r="H202" s="8">
        <f t="shared" si="12"/>
        <v>0.86404538944585207</v>
      </c>
      <c r="I202" s="16">
        <v>509.6</v>
      </c>
      <c r="J202" s="7">
        <v>588.28767123287673</v>
      </c>
      <c r="K202" s="8">
        <f t="shared" ref="K202:K265" si="13">+I202/J202</f>
        <v>0.86624286878565604</v>
      </c>
      <c r="L202" s="16">
        <v>475.2</v>
      </c>
      <c r="M202" s="7">
        <v>589.72027972027968</v>
      </c>
      <c r="N202" s="8">
        <f t="shared" si="11"/>
        <v>0.80580576307363927</v>
      </c>
      <c r="P202">
        <v>109</v>
      </c>
      <c r="Q202">
        <v>0.89361999999999997</v>
      </c>
    </row>
    <row r="203" spans="1:17" x14ac:dyDescent="0.25">
      <c r="A203" s="1">
        <v>43501</v>
      </c>
      <c r="F203" s="16">
        <v>514.6</v>
      </c>
      <c r="G203" s="7">
        <v>600.68493150684935</v>
      </c>
      <c r="H203" s="8">
        <f t="shared" si="12"/>
        <v>0.85668871151653359</v>
      </c>
      <c r="I203" s="16">
        <v>512.29999999999995</v>
      </c>
      <c r="J203" s="7">
        <v>588.45637583892619</v>
      </c>
      <c r="K203" s="8">
        <f t="shared" si="13"/>
        <v>0.87058280109489039</v>
      </c>
      <c r="L203" s="16">
        <v>483.4</v>
      </c>
      <c r="M203" s="7">
        <v>590.55944055944053</v>
      </c>
      <c r="N203" s="8">
        <f t="shared" si="11"/>
        <v>0.81854588513913562</v>
      </c>
      <c r="P203">
        <v>110</v>
      </c>
      <c r="Q203">
        <v>0.86750000000000005</v>
      </c>
    </row>
    <row r="204" spans="1:17" x14ac:dyDescent="0.25">
      <c r="A204" s="1">
        <v>43502</v>
      </c>
      <c r="F204" s="16">
        <v>510.7</v>
      </c>
      <c r="G204" s="7">
        <v>600.89655172413791</v>
      </c>
      <c r="H204" s="8">
        <f t="shared" si="12"/>
        <v>0.84989670607138756</v>
      </c>
      <c r="I204" s="16">
        <v>493.9</v>
      </c>
      <c r="J204" s="7">
        <v>590.35211267605632</v>
      </c>
      <c r="K204" s="8">
        <f t="shared" si="13"/>
        <v>0.83661934868185617</v>
      </c>
      <c r="L204" s="16">
        <v>487.9</v>
      </c>
      <c r="M204" s="7">
        <v>587.9861111111112</v>
      </c>
      <c r="N204" s="8">
        <f t="shared" si="11"/>
        <v>0.82978150466517053</v>
      </c>
      <c r="P204">
        <v>111</v>
      </c>
      <c r="Q204">
        <v>0.85024999999999995</v>
      </c>
    </row>
    <row r="205" spans="1:17" x14ac:dyDescent="0.25">
      <c r="A205" s="1">
        <v>43503</v>
      </c>
      <c r="F205" s="16">
        <v>523.5</v>
      </c>
      <c r="G205" s="7">
        <v>598.5333333333333</v>
      </c>
      <c r="H205" s="8">
        <f t="shared" si="12"/>
        <v>0.87463800400980174</v>
      </c>
      <c r="I205" s="16">
        <v>484</v>
      </c>
      <c r="J205" s="7">
        <v>589.21428571428578</v>
      </c>
      <c r="K205" s="8">
        <f t="shared" si="13"/>
        <v>0.82143290095769173</v>
      </c>
      <c r="L205" s="16">
        <v>474.9</v>
      </c>
      <c r="M205" s="7">
        <v>588.30985915492954</v>
      </c>
      <c r="N205" s="8">
        <f t="shared" si="11"/>
        <v>0.80722767536509454</v>
      </c>
      <c r="P205">
        <v>112</v>
      </c>
      <c r="Q205">
        <v>0.85087999999999997</v>
      </c>
    </row>
    <row r="206" spans="1:17" x14ac:dyDescent="0.25">
      <c r="A206" s="1">
        <v>43504</v>
      </c>
      <c r="F206" s="16">
        <v>503.1</v>
      </c>
      <c r="G206" s="7">
        <v>598.68965517241384</v>
      </c>
      <c r="H206" s="8">
        <f t="shared" si="12"/>
        <v>0.84033521483700035</v>
      </c>
      <c r="I206" s="16">
        <v>465.1</v>
      </c>
      <c r="J206" s="7">
        <v>590.07462686567169</v>
      </c>
      <c r="K206" s="8">
        <f t="shared" si="13"/>
        <v>0.78820538763121284</v>
      </c>
      <c r="L206" s="16">
        <v>467.5</v>
      </c>
      <c r="M206" s="7">
        <v>590.63829787234044</v>
      </c>
      <c r="N206" s="8">
        <f t="shared" si="11"/>
        <v>0.79151657060518732</v>
      </c>
      <c r="P206">
        <v>113</v>
      </c>
      <c r="Q206">
        <v>0.8236</v>
      </c>
    </row>
    <row r="207" spans="1:17" x14ac:dyDescent="0.25">
      <c r="A207" s="1">
        <v>43505</v>
      </c>
      <c r="F207" s="16">
        <v>481.5</v>
      </c>
      <c r="G207" s="7">
        <v>600.49295774647896</v>
      </c>
      <c r="H207" s="8">
        <f t="shared" si="12"/>
        <v>0.80184121027324951</v>
      </c>
      <c r="I207" s="16">
        <v>486.5</v>
      </c>
      <c r="J207" s="7">
        <v>591.07913669064749</v>
      </c>
      <c r="K207" s="8">
        <f t="shared" si="13"/>
        <v>0.82307083739045761</v>
      </c>
      <c r="L207" s="16">
        <v>470.4</v>
      </c>
      <c r="M207" s="7">
        <v>591.58273381294964</v>
      </c>
      <c r="N207" s="8">
        <f t="shared" si="11"/>
        <v>0.79515505290040123</v>
      </c>
      <c r="P207">
        <v>114</v>
      </c>
      <c r="Q207">
        <v>0.83650999999999998</v>
      </c>
    </row>
    <row r="208" spans="1:17" x14ac:dyDescent="0.25">
      <c r="A208" s="1">
        <v>43506</v>
      </c>
      <c r="F208" s="16">
        <v>530.29999999999995</v>
      </c>
      <c r="G208" s="7">
        <v>599.34640522875816</v>
      </c>
      <c r="H208" s="8">
        <f t="shared" si="12"/>
        <v>0.88479716466739367</v>
      </c>
      <c r="I208" s="16">
        <v>456.6</v>
      </c>
      <c r="J208" s="7">
        <v>588.09160305343505</v>
      </c>
      <c r="K208" s="8">
        <f t="shared" si="13"/>
        <v>0.77640965732087242</v>
      </c>
      <c r="L208" s="16">
        <v>470.7</v>
      </c>
      <c r="M208" s="7">
        <v>588.16901408450713</v>
      </c>
      <c r="N208" s="8">
        <f t="shared" si="11"/>
        <v>0.80028017241379301</v>
      </c>
      <c r="P208">
        <v>115</v>
      </c>
      <c r="Q208">
        <v>0.81118000000000001</v>
      </c>
    </row>
    <row r="209" spans="1:17" x14ac:dyDescent="0.25">
      <c r="A209" s="1">
        <v>43507</v>
      </c>
      <c r="F209" s="16">
        <v>508.7</v>
      </c>
      <c r="G209" s="7">
        <v>600.67567567567573</v>
      </c>
      <c r="H209" s="8">
        <f t="shared" si="12"/>
        <v>0.84687964004499428</v>
      </c>
      <c r="I209" s="16">
        <v>431.9</v>
      </c>
      <c r="J209" s="7">
        <v>588.56000000000006</v>
      </c>
      <c r="K209" s="8">
        <f t="shared" si="13"/>
        <v>0.73382492863939097</v>
      </c>
      <c r="L209" s="16">
        <v>470.3</v>
      </c>
      <c r="M209" s="7">
        <v>589.50354609929082</v>
      </c>
      <c r="N209" s="8">
        <f t="shared" si="11"/>
        <v>0.79778994225216548</v>
      </c>
      <c r="P209">
        <v>116</v>
      </c>
      <c r="Q209">
        <v>0.79998999999999998</v>
      </c>
    </row>
    <row r="210" spans="1:17" x14ac:dyDescent="0.25">
      <c r="A210" s="1">
        <v>43508</v>
      </c>
      <c r="F210" s="16">
        <v>514</v>
      </c>
      <c r="G210" s="7">
        <v>600.66666666666663</v>
      </c>
      <c r="H210" s="8">
        <f t="shared" si="12"/>
        <v>0.85571587125416204</v>
      </c>
      <c r="I210" s="16">
        <v>458.3</v>
      </c>
      <c r="J210" s="7">
        <v>589.5454545454545</v>
      </c>
      <c r="K210" s="8">
        <f t="shared" si="13"/>
        <v>0.77737856592135701</v>
      </c>
      <c r="L210" s="16">
        <v>482</v>
      </c>
      <c r="M210" s="7">
        <v>590.41666666666674</v>
      </c>
      <c r="N210" s="8">
        <f t="shared" si="11"/>
        <v>0.81637261820748053</v>
      </c>
      <c r="P210">
        <v>117</v>
      </c>
      <c r="Q210">
        <v>0.80428999999999995</v>
      </c>
    </row>
    <row r="211" spans="1:17" x14ac:dyDescent="0.25">
      <c r="A211" s="1">
        <v>43509</v>
      </c>
      <c r="F211" s="16">
        <v>511.1</v>
      </c>
      <c r="G211" s="7">
        <v>600.40540540540542</v>
      </c>
      <c r="H211" s="8">
        <f t="shared" si="12"/>
        <v>0.85125815890164303</v>
      </c>
      <c r="I211" s="16">
        <v>482.2</v>
      </c>
      <c r="J211" s="7">
        <v>589.92700729927003</v>
      </c>
      <c r="K211" s="8">
        <f t="shared" si="13"/>
        <v>0.81738926008413759</v>
      </c>
      <c r="L211" s="16">
        <v>489.9</v>
      </c>
      <c r="M211" s="7">
        <v>590.41379310344826</v>
      </c>
      <c r="N211" s="8">
        <f t="shared" si="11"/>
        <v>0.82975703772923726</v>
      </c>
      <c r="P211">
        <v>118</v>
      </c>
      <c r="Q211">
        <v>0.80649999999999999</v>
      </c>
    </row>
    <row r="212" spans="1:17" x14ac:dyDescent="0.25">
      <c r="A212" s="1">
        <v>43510</v>
      </c>
      <c r="F212" s="16">
        <v>501.8</v>
      </c>
      <c r="G212" s="7">
        <v>601.30136986301375</v>
      </c>
      <c r="H212" s="8">
        <f t="shared" si="12"/>
        <v>0.83452329422485472</v>
      </c>
      <c r="I212" s="16">
        <v>473.9</v>
      </c>
      <c r="J212" s="7">
        <v>590.96296296296293</v>
      </c>
      <c r="K212" s="8">
        <f t="shared" si="13"/>
        <v>0.80191150664326905</v>
      </c>
      <c r="L212" s="16">
        <v>465.1</v>
      </c>
      <c r="M212" s="7">
        <v>589.49275362318849</v>
      </c>
      <c r="N212" s="8">
        <f t="shared" si="11"/>
        <v>0.78898340503995079</v>
      </c>
      <c r="P212">
        <v>119</v>
      </c>
      <c r="Q212">
        <v>0.82816999999999996</v>
      </c>
    </row>
    <row r="213" spans="1:17" x14ac:dyDescent="0.25">
      <c r="A213" s="1">
        <v>43511</v>
      </c>
      <c r="F213" s="16">
        <v>522.20000000000005</v>
      </c>
      <c r="G213" s="7">
        <v>599.93377483443703</v>
      </c>
      <c r="H213" s="8">
        <f t="shared" si="12"/>
        <v>0.87042940721934003</v>
      </c>
      <c r="I213" s="16">
        <v>481.7</v>
      </c>
      <c r="J213" s="7">
        <v>591.64285714285711</v>
      </c>
      <c r="K213" s="8">
        <f t="shared" si="13"/>
        <v>0.81417360859591936</v>
      </c>
      <c r="L213" s="16">
        <v>477.9</v>
      </c>
      <c r="M213" s="7">
        <v>589.64539007092196</v>
      </c>
      <c r="N213" s="8">
        <f t="shared" si="11"/>
        <v>0.8104871301419293</v>
      </c>
      <c r="P213">
        <v>120</v>
      </c>
      <c r="Q213">
        <v>0.82581000000000004</v>
      </c>
    </row>
    <row r="214" spans="1:17" x14ac:dyDescent="0.25">
      <c r="A214" s="1">
        <v>43512</v>
      </c>
      <c r="F214" s="16">
        <v>499.6</v>
      </c>
      <c r="G214" s="7">
        <v>600.20408163265301</v>
      </c>
      <c r="H214" s="8">
        <f t="shared" si="12"/>
        <v>0.83238354301258088</v>
      </c>
      <c r="I214" s="16">
        <v>470.1</v>
      </c>
      <c r="J214" s="7">
        <v>590.73529411764696</v>
      </c>
      <c r="K214" s="8">
        <f t="shared" si="13"/>
        <v>0.7957879014189696</v>
      </c>
      <c r="L214" s="16">
        <v>496.2</v>
      </c>
      <c r="M214" s="7">
        <v>589.0344827586207</v>
      </c>
      <c r="N214" s="8">
        <f t="shared" si="11"/>
        <v>0.8423955040393396</v>
      </c>
      <c r="P214">
        <v>121</v>
      </c>
      <c r="Q214">
        <v>0.82708999999999999</v>
      </c>
    </row>
    <row r="215" spans="1:17" x14ac:dyDescent="0.25">
      <c r="A215" s="1">
        <v>43513</v>
      </c>
      <c r="F215" s="16">
        <v>494.8</v>
      </c>
      <c r="G215" s="7">
        <v>601.94444444444446</v>
      </c>
      <c r="H215" s="8">
        <f t="shared" si="12"/>
        <v>0.82200276880479928</v>
      </c>
      <c r="I215" s="16">
        <v>474</v>
      </c>
      <c r="J215" s="7">
        <v>590.44117647058818</v>
      </c>
      <c r="K215" s="8">
        <f t="shared" si="13"/>
        <v>0.80278953922789542</v>
      </c>
      <c r="L215" s="16">
        <v>477.9</v>
      </c>
      <c r="M215" s="7">
        <v>589.21985815602841</v>
      </c>
      <c r="N215" s="8">
        <f t="shared" si="11"/>
        <v>0.81107246027924884</v>
      </c>
      <c r="P215">
        <v>122</v>
      </c>
      <c r="Q215">
        <v>0.81433999999999995</v>
      </c>
    </row>
    <row r="216" spans="1:17" x14ac:dyDescent="0.25">
      <c r="A216" s="1">
        <v>43514</v>
      </c>
      <c r="F216" s="16">
        <v>475</v>
      </c>
      <c r="G216" s="7">
        <v>599.21428571428578</v>
      </c>
      <c r="H216" s="8">
        <f t="shared" si="12"/>
        <v>0.79270473238765038</v>
      </c>
      <c r="I216" s="16">
        <v>463.4</v>
      </c>
      <c r="J216" s="7">
        <v>588.57142857142856</v>
      </c>
      <c r="K216" s="8">
        <f t="shared" si="13"/>
        <v>0.78733009708737867</v>
      </c>
      <c r="L216" s="16">
        <v>467.2</v>
      </c>
      <c r="M216" s="7">
        <v>589.56521739130437</v>
      </c>
      <c r="N216" s="8">
        <f t="shared" si="11"/>
        <v>0.79244837758112086</v>
      </c>
      <c r="P216">
        <v>123</v>
      </c>
      <c r="Q216">
        <v>0.81077999999999995</v>
      </c>
    </row>
    <row r="217" spans="1:17" x14ac:dyDescent="0.25">
      <c r="A217" s="1">
        <v>43515</v>
      </c>
      <c r="F217" s="16">
        <v>480</v>
      </c>
      <c r="G217" s="7">
        <v>601.94444444444446</v>
      </c>
      <c r="H217" s="8">
        <f t="shared" si="12"/>
        <v>0.79741578218735576</v>
      </c>
      <c r="I217" s="16">
        <v>461</v>
      </c>
      <c r="J217" s="7">
        <v>589.38931297709928</v>
      </c>
      <c r="K217" s="8">
        <f t="shared" si="13"/>
        <v>0.78216552260069938</v>
      </c>
      <c r="L217" s="16">
        <v>454.4</v>
      </c>
      <c r="M217" s="7">
        <v>592.16417910447763</v>
      </c>
      <c r="N217" s="8">
        <f t="shared" si="11"/>
        <v>0.76735475740390668</v>
      </c>
      <c r="P217">
        <v>124</v>
      </c>
      <c r="Q217">
        <v>0.83165999999999995</v>
      </c>
    </row>
    <row r="218" spans="1:17" x14ac:dyDescent="0.25">
      <c r="A218" s="1">
        <v>43516</v>
      </c>
      <c r="F218" s="16">
        <v>480.4</v>
      </c>
      <c r="G218" s="7">
        <v>600.47945205479459</v>
      </c>
      <c r="H218" s="8">
        <f t="shared" si="12"/>
        <v>0.80002737538496627</v>
      </c>
      <c r="I218" s="16">
        <v>463.4</v>
      </c>
      <c r="J218" s="7">
        <v>591.84615384615381</v>
      </c>
      <c r="K218" s="8">
        <f t="shared" si="13"/>
        <v>0.78297374577592926</v>
      </c>
      <c r="L218" s="16">
        <v>466.2</v>
      </c>
      <c r="M218" s="7">
        <v>590.43795620437947</v>
      </c>
      <c r="N218" s="8">
        <f t="shared" si="11"/>
        <v>0.7895833848436149</v>
      </c>
      <c r="P218">
        <v>125</v>
      </c>
      <c r="Q218">
        <v>0.80881000000000003</v>
      </c>
    </row>
    <row r="219" spans="1:17" x14ac:dyDescent="0.25">
      <c r="A219" s="1">
        <v>43517</v>
      </c>
      <c r="F219" s="16">
        <v>491.7</v>
      </c>
      <c r="G219" s="7">
        <v>601.14093959731542</v>
      </c>
      <c r="H219" s="8">
        <f t="shared" si="12"/>
        <v>0.81794462431617732</v>
      </c>
      <c r="I219" s="16">
        <v>474.6</v>
      </c>
      <c r="J219" s="7">
        <v>587.9545454545455</v>
      </c>
      <c r="K219" s="8">
        <f t="shared" si="13"/>
        <v>0.8072052570545033</v>
      </c>
      <c r="L219" s="16">
        <v>466.5</v>
      </c>
      <c r="M219" s="7">
        <v>588.07142857142856</v>
      </c>
      <c r="N219" s="8">
        <f t="shared" si="11"/>
        <v>0.79327098263087581</v>
      </c>
      <c r="P219">
        <v>126</v>
      </c>
      <c r="Q219">
        <v>0.80722000000000005</v>
      </c>
    </row>
    <row r="220" spans="1:17" x14ac:dyDescent="0.25">
      <c r="A220" s="1">
        <v>43518</v>
      </c>
      <c r="F220" s="16">
        <v>492.6</v>
      </c>
      <c r="G220" s="7">
        <v>601.48648648648657</v>
      </c>
      <c r="H220" s="8">
        <f t="shared" si="12"/>
        <v>0.81897101774882042</v>
      </c>
      <c r="I220" s="16">
        <v>487.4</v>
      </c>
      <c r="J220" s="7">
        <v>591.11940298507466</v>
      </c>
      <c r="K220" s="8">
        <f t="shared" si="13"/>
        <v>0.82453730589572016</v>
      </c>
      <c r="L220" s="16">
        <v>454.1</v>
      </c>
      <c r="M220" s="7">
        <v>589.55223880597009</v>
      </c>
      <c r="N220" s="8">
        <f t="shared" si="11"/>
        <v>0.77024556962025326</v>
      </c>
      <c r="P220">
        <v>127</v>
      </c>
      <c r="Q220">
        <v>0.79486999999999997</v>
      </c>
    </row>
    <row r="221" spans="1:17" x14ac:dyDescent="0.25">
      <c r="A221" s="1">
        <v>43519</v>
      </c>
      <c r="F221" s="16">
        <v>492.8</v>
      </c>
      <c r="G221" s="7">
        <v>598.71621621621625</v>
      </c>
      <c r="H221" s="8">
        <f t="shared" si="12"/>
        <v>0.82309445886468791</v>
      </c>
      <c r="I221" s="16">
        <v>471.8</v>
      </c>
      <c r="J221" s="7">
        <v>592.13740458015263</v>
      </c>
      <c r="K221" s="8">
        <f t="shared" si="13"/>
        <v>0.79677452623436906</v>
      </c>
      <c r="L221" s="16">
        <v>460.8</v>
      </c>
      <c r="M221" s="7">
        <v>590.72992700729924</v>
      </c>
      <c r="N221" s="8">
        <f t="shared" si="11"/>
        <v>0.78005189670085262</v>
      </c>
      <c r="P221">
        <v>128</v>
      </c>
      <c r="Q221">
        <v>0.79459000000000002</v>
      </c>
    </row>
    <row r="222" spans="1:17" x14ac:dyDescent="0.25">
      <c r="A222" s="1">
        <v>43520</v>
      </c>
      <c r="F222" s="16">
        <v>514.4</v>
      </c>
      <c r="G222" s="7">
        <v>600.4545454545455</v>
      </c>
      <c r="H222" s="8">
        <f t="shared" si="12"/>
        <v>0.85668433005299005</v>
      </c>
      <c r="I222" s="16">
        <v>484.1</v>
      </c>
      <c r="J222" s="7">
        <v>590.37313432835822</v>
      </c>
      <c r="K222" s="8">
        <f t="shared" si="13"/>
        <v>0.81998988749841994</v>
      </c>
      <c r="L222" s="16">
        <v>458.9</v>
      </c>
      <c r="M222" s="7">
        <v>590.00000000000011</v>
      </c>
      <c r="N222" s="8">
        <f t="shared" si="11"/>
        <v>0.77779661016949131</v>
      </c>
      <c r="P222">
        <v>129</v>
      </c>
      <c r="Q222">
        <v>0.80442999999999998</v>
      </c>
    </row>
    <row r="223" spans="1:17" x14ac:dyDescent="0.25">
      <c r="A223" s="1">
        <v>43521</v>
      </c>
      <c r="F223" s="16">
        <v>443.3</v>
      </c>
      <c r="G223" s="7">
        <v>600.07462686567158</v>
      </c>
      <c r="H223" s="8">
        <f t="shared" si="12"/>
        <v>0.73874145006839953</v>
      </c>
      <c r="I223" s="16">
        <v>471.1</v>
      </c>
      <c r="J223" s="7">
        <v>591.66666666666663</v>
      </c>
      <c r="K223" s="8">
        <f t="shared" si="13"/>
        <v>0.7962253521126762</v>
      </c>
      <c r="L223" s="16">
        <v>487.7</v>
      </c>
      <c r="M223" s="7">
        <v>588.67132867132864</v>
      </c>
      <c r="N223" s="8">
        <f t="shared" si="11"/>
        <v>0.82847588500831559</v>
      </c>
      <c r="P223">
        <v>130</v>
      </c>
      <c r="Q223">
        <v>0.79481000000000002</v>
      </c>
    </row>
    <row r="224" spans="1:17" x14ac:dyDescent="0.25">
      <c r="A224" s="1">
        <v>43522</v>
      </c>
      <c r="F224" s="16">
        <v>443.8</v>
      </c>
      <c r="G224" s="7">
        <v>598.1343283582089</v>
      </c>
      <c r="H224" s="8">
        <f t="shared" si="12"/>
        <v>0.74197379912663763</v>
      </c>
      <c r="I224" s="16">
        <v>486.6</v>
      </c>
      <c r="J224" s="7">
        <v>588.7591240875912</v>
      </c>
      <c r="K224" s="8">
        <f t="shared" si="13"/>
        <v>0.82648400694272262</v>
      </c>
      <c r="L224" s="16">
        <v>487.5</v>
      </c>
      <c r="M224" s="7">
        <v>590.47619047619048</v>
      </c>
      <c r="N224" s="8">
        <f t="shared" si="11"/>
        <v>0.82560483870967738</v>
      </c>
      <c r="P224">
        <v>131</v>
      </c>
      <c r="Q224">
        <v>0.8085</v>
      </c>
    </row>
    <row r="225" spans="1:17" x14ac:dyDescent="0.25">
      <c r="A225" s="1">
        <v>43523</v>
      </c>
      <c r="F225" s="16">
        <v>432.7</v>
      </c>
      <c r="G225" s="7">
        <v>599.69230769230774</v>
      </c>
      <c r="H225" s="8">
        <f t="shared" si="12"/>
        <v>0.72153668547973315</v>
      </c>
      <c r="I225" s="16">
        <v>467.5</v>
      </c>
      <c r="J225" s="7">
        <v>589.77611940298505</v>
      </c>
      <c r="K225" s="8">
        <f t="shared" si="13"/>
        <v>0.79267366822725549</v>
      </c>
      <c r="L225" s="16">
        <v>480.3</v>
      </c>
      <c r="M225" s="7">
        <v>589.43661971830988</v>
      </c>
      <c r="N225" s="8">
        <f t="shared" si="11"/>
        <v>0.81484587813620069</v>
      </c>
      <c r="P225">
        <v>132</v>
      </c>
      <c r="Q225">
        <v>0.79784999999999995</v>
      </c>
    </row>
    <row r="226" spans="1:17" x14ac:dyDescent="0.25">
      <c r="A226" s="1">
        <v>43524</v>
      </c>
      <c r="F226" s="16">
        <v>420.7</v>
      </c>
      <c r="G226" s="7">
        <v>600.4</v>
      </c>
      <c r="H226" s="8">
        <f t="shared" si="12"/>
        <v>0.7006995336442372</v>
      </c>
      <c r="I226" s="16">
        <v>475.7</v>
      </c>
      <c r="J226" s="7">
        <v>589.48905109489044</v>
      </c>
      <c r="K226" s="8">
        <f t="shared" si="13"/>
        <v>0.80697003467062911</v>
      </c>
      <c r="L226" s="16">
        <v>471</v>
      </c>
      <c r="M226" s="7">
        <v>589.28057553956842</v>
      </c>
      <c r="N226" s="8">
        <f t="shared" si="11"/>
        <v>0.79927969722866554</v>
      </c>
      <c r="P226">
        <v>133</v>
      </c>
      <c r="Q226">
        <v>0.83070999999999995</v>
      </c>
    </row>
    <row r="227" spans="1:17" x14ac:dyDescent="0.25">
      <c r="A227" s="1">
        <v>43525</v>
      </c>
      <c r="F227" s="16">
        <v>441.1</v>
      </c>
      <c r="G227" s="7">
        <v>601.92307692307691</v>
      </c>
      <c r="H227" s="8">
        <f t="shared" si="12"/>
        <v>0.73281789137380193</v>
      </c>
      <c r="I227" s="16">
        <v>459.4</v>
      </c>
      <c r="J227" s="7">
        <v>589.38931297709928</v>
      </c>
      <c r="K227" s="8">
        <f t="shared" si="13"/>
        <v>0.77945084833570777</v>
      </c>
      <c r="L227" s="16">
        <v>441.6</v>
      </c>
      <c r="M227" s="7">
        <v>591.72932330827064</v>
      </c>
      <c r="N227" s="8">
        <f t="shared" si="11"/>
        <v>0.74628716645489213</v>
      </c>
      <c r="P227">
        <v>134</v>
      </c>
      <c r="Q227">
        <v>0.78127000000000002</v>
      </c>
    </row>
    <row r="228" spans="1:17" x14ac:dyDescent="0.25">
      <c r="A228" s="1">
        <v>43526</v>
      </c>
      <c r="F228" s="16">
        <v>443.6</v>
      </c>
      <c r="G228" s="7">
        <v>598.40909090909088</v>
      </c>
      <c r="H228" s="8">
        <f t="shared" si="12"/>
        <v>0.74129889859475895</v>
      </c>
      <c r="I228" s="16">
        <v>487.6</v>
      </c>
      <c r="J228" s="7">
        <v>589.27536231884062</v>
      </c>
      <c r="K228" s="8">
        <f t="shared" si="13"/>
        <v>0.82745696015740289</v>
      </c>
      <c r="L228" s="16">
        <v>439.9</v>
      </c>
      <c r="M228" s="7">
        <v>591.22137404580155</v>
      </c>
      <c r="N228" s="8">
        <f t="shared" si="11"/>
        <v>0.74405293737895406</v>
      </c>
      <c r="P228">
        <v>135</v>
      </c>
      <c r="Q228">
        <v>0.79476000000000002</v>
      </c>
    </row>
    <row r="229" spans="1:17" x14ac:dyDescent="0.25">
      <c r="A229" s="1">
        <v>43527</v>
      </c>
      <c r="F229" s="16">
        <v>438.1</v>
      </c>
      <c r="G229" s="7">
        <v>602</v>
      </c>
      <c r="H229" s="8">
        <f t="shared" si="12"/>
        <v>0.72774086378737546</v>
      </c>
      <c r="I229" s="16">
        <v>477.8</v>
      </c>
      <c r="J229" s="7">
        <v>589.7058823529411</v>
      </c>
      <c r="K229" s="8">
        <f t="shared" si="13"/>
        <v>0.81023441396508744</v>
      </c>
      <c r="L229" s="16">
        <v>449.6</v>
      </c>
      <c r="M229" s="7">
        <v>590.36764705882342</v>
      </c>
      <c r="N229" s="8">
        <f t="shared" si="11"/>
        <v>0.76155934736579911</v>
      </c>
      <c r="P229">
        <v>136</v>
      </c>
      <c r="Q229">
        <v>0.77702000000000004</v>
      </c>
    </row>
    <row r="230" spans="1:17" x14ac:dyDescent="0.25">
      <c r="A230" s="1">
        <v>43528</v>
      </c>
      <c r="F230" s="16">
        <v>442.5</v>
      </c>
      <c r="G230" s="7">
        <v>601.52671755725191</v>
      </c>
      <c r="H230" s="8">
        <f t="shared" si="12"/>
        <v>0.73562817258883251</v>
      </c>
      <c r="I230" s="16">
        <v>463.8</v>
      </c>
      <c r="J230" s="7">
        <v>589.92424242424238</v>
      </c>
      <c r="K230" s="8">
        <f t="shared" si="13"/>
        <v>0.78620264543469898</v>
      </c>
      <c r="L230" s="16">
        <v>454.1</v>
      </c>
      <c r="M230" s="7">
        <v>591.04477611940297</v>
      </c>
      <c r="N230" s="8">
        <f t="shared" si="11"/>
        <v>0.76830050505050507</v>
      </c>
      <c r="P230">
        <v>137</v>
      </c>
      <c r="Q230">
        <v>0.74439999999999995</v>
      </c>
    </row>
    <row r="231" spans="1:17" x14ac:dyDescent="0.25">
      <c r="A231" s="1">
        <v>43529</v>
      </c>
      <c r="F231" s="16">
        <v>444.3</v>
      </c>
      <c r="G231" s="7">
        <v>600.83333333333337</v>
      </c>
      <c r="H231" s="8">
        <f t="shared" si="12"/>
        <v>0.73947295423023574</v>
      </c>
      <c r="I231" s="16">
        <v>463.8</v>
      </c>
      <c r="J231" s="7">
        <v>590.68702290076328</v>
      </c>
      <c r="K231" s="8">
        <f t="shared" si="13"/>
        <v>0.78518738692168533</v>
      </c>
      <c r="L231" s="16">
        <v>434.8</v>
      </c>
      <c r="M231" s="7">
        <v>590.31007751937977</v>
      </c>
      <c r="N231" s="8">
        <f t="shared" si="11"/>
        <v>0.73656204858831265</v>
      </c>
      <c r="P231">
        <v>138</v>
      </c>
      <c r="Q231">
        <v>0.75402000000000002</v>
      </c>
    </row>
    <row r="232" spans="1:17" x14ac:dyDescent="0.25">
      <c r="A232" s="1">
        <v>43530</v>
      </c>
      <c r="F232" s="16">
        <v>444.3</v>
      </c>
      <c r="G232" s="7">
        <v>599.02255639097746</v>
      </c>
      <c r="H232" s="8">
        <f t="shared" si="12"/>
        <v>0.74170829672398642</v>
      </c>
      <c r="I232" s="16">
        <v>472.1</v>
      </c>
      <c r="J232" s="7">
        <v>591.85185185185185</v>
      </c>
      <c r="K232" s="8">
        <f t="shared" si="13"/>
        <v>0.79766583229036303</v>
      </c>
      <c r="L232" s="16">
        <v>457.1</v>
      </c>
      <c r="M232" s="7">
        <v>588.59259259259261</v>
      </c>
      <c r="N232" s="8">
        <f t="shared" si="11"/>
        <v>0.77659828844701739</v>
      </c>
      <c r="P232">
        <v>139</v>
      </c>
      <c r="Q232">
        <v>0.76683999999999997</v>
      </c>
    </row>
    <row r="233" spans="1:17" x14ac:dyDescent="0.25">
      <c r="A233" s="1">
        <v>43531</v>
      </c>
      <c r="F233" s="16">
        <v>447.5</v>
      </c>
      <c r="G233" s="7">
        <v>598.58208955223881</v>
      </c>
      <c r="H233" s="8">
        <f t="shared" si="12"/>
        <v>0.74760004986909367</v>
      </c>
      <c r="I233" s="16">
        <v>481.2</v>
      </c>
      <c r="J233" s="7">
        <v>587.956204379562</v>
      </c>
      <c r="K233" s="8">
        <f t="shared" si="13"/>
        <v>0.81842830540037248</v>
      </c>
      <c r="L233" s="16">
        <v>441.4</v>
      </c>
      <c r="M233" s="7">
        <v>588.9473684210526</v>
      </c>
      <c r="N233" s="8">
        <f t="shared" si="11"/>
        <v>0.74947274352100091</v>
      </c>
      <c r="P233">
        <v>140</v>
      </c>
      <c r="Q233">
        <v>0.77149000000000001</v>
      </c>
    </row>
    <row r="234" spans="1:17" x14ac:dyDescent="0.25">
      <c r="A234" s="1">
        <v>43532</v>
      </c>
      <c r="F234" s="16">
        <v>447.9</v>
      </c>
      <c r="G234" s="7">
        <v>598.42105263157885</v>
      </c>
      <c r="H234" s="8">
        <f t="shared" si="12"/>
        <v>0.74846965699208456</v>
      </c>
      <c r="I234" s="16">
        <v>479.4</v>
      </c>
      <c r="J234" s="7">
        <v>590.50724637681162</v>
      </c>
      <c r="K234" s="8">
        <f t="shared" si="13"/>
        <v>0.81184439808565456</v>
      </c>
      <c r="L234" s="16">
        <v>425.2</v>
      </c>
      <c r="M234" s="7">
        <v>588.83720930232562</v>
      </c>
      <c r="N234" s="8">
        <f t="shared" si="11"/>
        <v>0.72210110584518161</v>
      </c>
      <c r="P234">
        <v>141</v>
      </c>
      <c r="Q234">
        <v>0.76134000000000002</v>
      </c>
    </row>
    <row r="235" spans="1:17" x14ac:dyDescent="0.25">
      <c r="A235" s="1">
        <v>43533</v>
      </c>
      <c r="F235" s="16">
        <v>481.8</v>
      </c>
      <c r="G235" s="7">
        <v>600.92198581560285</v>
      </c>
      <c r="H235" s="8">
        <f t="shared" si="12"/>
        <v>0.80176796884220469</v>
      </c>
      <c r="I235" s="16">
        <v>460</v>
      </c>
      <c r="J235" s="7">
        <v>589.3984962406015</v>
      </c>
      <c r="K235" s="8">
        <f t="shared" si="13"/>
        <v>0.78045669090445213</v>
      </c>
      <c r="L235" s="16">
        <v>400.3</v>
      </c>
      <c r="M235" s="7">
        <v>590.73770491803282</v>
      </c>
      <c r="N235" s="8">
        <f t="shared" si="11"/>
        <v>0.6776273067850701</v>
      </c>
      <c r="P235">
        <v>142</v>
      </c>
      <c r="Q235">
        <v>0.76551000000000002</v>
      </c>
    </row>
    <row r="236" spans="1:17" x14ac:dyDescent="0.25">
      <c r="A236" s="1">
        <v>43534</v>
      </c>
      <c r="F236" s="16">
        <v>473.4</v>
      </c>
      <c r="G236" s="7">
        <v>599.64028776978421</v>
      </c>
      <c r="H236" s="8">
        <f t="shared" si="12"/>
        <v>0.78947330533893212</v>
      </c>
      <c r="I236" s="16">
        <v>468.9</v>
      </c>
      <c r="J236" s="7">
        <v>588.89705882352939</v>
      </c>
      <c r="K236" s="8">
        <f t="shared" si="13"/>
        <v>0.79623423648395553</v>
      </c>
      <c r="L236" s="16">
        <v>425.9</v>
      </c>
      <c r="M236" s="7">
        <v>590.85271317829461</v>
      </c>
      <c r="N236" s="8">
        <f t="shared" si="11"/>
        <v>0.72082261873524001</v>
      </c>
      <c r="P236">
        <v>143</v>
      </c>
      <c r="Q236">
        <v>0.76246999999999998</v>
      </c>
    </row>
    <row r="237" spans="1:17" x14ac:dyDescent="0.25">
      <c r="A237" s="1">
        <v>43535</v>
      </c>
      <c r="F237" s="16">
        <v>452.2</v>
      </c>
      <c r="G237" s="7">
        <v>601.47058823529403</v>
      </c>
      <c r="H237" s="8">
        <f t="shared" si="12"/>
        <v>0.75182396088019565</v>
      </c>
      <c r="I237" s="16">
        <v>475.8</v>
      </c>
      <c r="J237" s="7">
        <v>588.01470588235293</v>
      </c>
      <c r="K237" s="8">
        <f t="shared" si="13"/>
        <v>0.80916343628860832</v>
      </c>
      <c r="L237" s="16">
        <v>433.5</v>
      </c>
      <c r="M237" s="7">
        <v>587.86259541984737</v>
      </c>
      <c r="N237" s="8">
        <f t="shared" si="11"/>
        <v>0.73741721854304632</v>
      </c>
      <c r="P237">
        <v>144</v>
      </c>
      <c r="Q237">
        <v>0.75961999999999996</v>
      </c>
    </row>
    <row r="238" spans="1:17" x14ac:dyDescent="0.25">
      <c r="A238" s="1">
        <v>43536</v>
      </c>
      <c r="F238" s="16">
        <v>476.6</v>
      </c>
      <c r="G238" s="7">
        <v>600.71428571428578</v>
      </c>
      <c r="H238" s="8">
        <f t="shared" si="12"/>
        <v>0.79338882282996426</v>
      </c>
      <c r="I238" s="16">
        <v>467.4</v>
      </c>
      <c r="J238" s="7">
        <v>591.79104477611941</v>
      </c>
      <c r="K238" s="8">
        <f t="shared" si="13"/>
        <v>0.78980580075662044</v>
      </c>
      <c r="L238" s="16">
        <v>412.4</v>
      </c>
      <c r="M238" s="7">
        <v>591.42857142857144</v>
      </c>
      <c r="N238" s="8">
        <f t="shared" si="11"/>
        <v>0.69729468599033806</v>
      </c>
      <c r="P238">
        <v>145</v>
      </c>
      <c r="Q238">
        <v>0.73863000000000001</v>
      </c>
    </row>
    <row r="239" spans="1:17" x14ac:dyDescent="0.25">
      <c r="A239" s="1">
        <v>43537</v>
      </c>
      <c r="F239" s="16">
        <v>462.3</v>
      </c>
      <c r="G239" s="7">
        <v>599.85401459854006</v>
      </c>
      <c r="H239" s="8">
        <f t="shared" si="12"/>
        <v>0.7706875152105136</v>
      </c>
      <c r="I239" s="16">
        <v>460.9</v>
      </c>
      <c r="J239" s="7">
        <v>589.02985074626861</v>
      </c>
      <c r="K239" s="8">
        <f t="shared" si="13"/>
        <v>0.78247307741036365</v>
      </c>
      <c r="L239" s="16">
        <v>412.1</v>
      </c>
      <c r="M239" s="7">
        <v>590.31999999999994</v>
      </c>
      <c r="N239" s="8">
        <f t="shared" si="11"/>
        <v>0.6980959479604284</v>
      </c>
      <c r="P239">
        <v>146</v>
      </c>
      <c r="Q239">
        <v>0.76834999999999998</v>
      </c>
    </row>
    <row r="240" spans="1:17" x14ac:dyDescent="0.25">
      <c r="A240" s="1">
        <v>43538</v>
      </c>
      <c r="F240" s="16">
        <v>461.5</v>
      </c>
      <c r="G240" s="7">
        <v>600.07352941176464</v>
      </c>
      <c r="H240" s="8">
        <f t="shared" si="12"/>
        <v>0.76907241759588296</v>
      </c>
      <c r="I240" s="16">
        <v>450.8</v>
      </c>
      <c r="J240" s="7">
        <v>588.39694656488541</v>
      </c>
      <c r="K240" s="8">
        <f t="shared" si="13"/>
        <v>0.76614945511157251</v>
      </c>
      <c r="L240" s="16">
        <v>392.5</v>
      </c>
      <c r="M240" s="7">
        <v>588.25</v>
      </c>
      <c r="N240" s="8">
        <f t="shared" si="11"/>
        <v>0.66723331916702078</v>
      </c>
      <c r="P240">
        <v>147</v>
      </c>
      <c r="Q240">
        <v>0.76434999999999997</v>
      </c>
    </row>
    <row r="241" spans="1:17" x14ac:dyDescent="0.25">
      <c r="A241" s="1">
        <v>43539</v>
      </c>
      <c r="F241" s="16">
        <v>467.6</v>
      </c>
      <c r="G241" s="7">
        <v>599.78102189781021</v>
      </c>
      <c r="H241" s="8">
        <f t="shared" si="12"/>
        <v>0.77961786540099798</v>
      </c>
      <c r="I241" s="16">
        <v>439.7</v>
      </c>
      <c r="J241" s="7">
        <v>588.74015748031502</v>
      </c>
      <c r="K241" s="8">
        <f t="shared" si="13"/>
        <v>0.74684900361107387</v>
      </c>
      <c r="L241" s="16">
        <v>412.8</v>
      </c>
      <c r="M241" s="7">
        <v>587.68000000000006</v>
      </c>
      <c r="N241" s="8">
        <f t="shared" si="11"/>
        <v>0.70242308739450032</v>
      </c>
      <c r="P241">
        <v>148</v>
      </c>
      <c r="Q241">
        <v>0.73199000000000003</v>
      </c>
    </row>
    <row r="242" spans="1:17" x14ac:dyDescent="0.25">
      <c r="A242" s="1">
        <v>43540</v>
      </c>
      <c r="F242" s="16">
        <v>453.5</v>
      </c>
      <c r="G242" s="7">
        <v>599.62962962962956</v>
      </c>
      <c r="H242" s="8">
        <f t="shared" si="12"/>
        <v>0.75630018529956777</v>
      </c>
      <c r="I242" s="16">
        <v>451.5</v>
      </c>
      <c r="J242" s="7">
        <v>590.83969465648852</v>
      </c>
      <c r="K242" s="8">
        <f t="shared" si="13"/>
        <v>0.76416666666666666</v>
      </c>
      <c r="L242" s="16">
        <v>409.2</v>
      </c>
      <c r="M242" s="7">
        <v>588.88888888888891</v>
      </c>
      <c r="N242" s="8">
        <f t="shared" si="11"/>
        <v>0.69486792452830182</v>
      </c>
      <c r="P242">
        <v>149</v>
      </c>
      <c r="Q242">
        <v>0.75187999999999999</v>
      </c>
    </row>
    <row r="243" spans="1:17" x14ac:dyDescent="0.25">
      <c r="A243" s="1">
        <v>43541</v>
      </c>
      <c r="F243" s="16">
        <v>460.6</v>
      </c>
      <c r="G243" s="7">
        <v>601.61764705882354</v>
      </c>
      <c r="H243" s="8">
        <f t="shared" si="12"/>
        <v>0.76560254216572965</v>
      </c>
      <c r="I243" s="16">
        <v>452</v>
      </c>
      <c r="J243" s="7">
        <v>588.54961832061065</v>
      </c>
      <c r="K243" s="8">
        <f t="shared" si="13"/>
        <v>0.76798962386511027</v>
      </c>
      <c r="L243" s="16">
        <v>418.1</v>
      </c>
      <c r="M243" s="7">
        <v>590.48</v>
      </c>
      <c r="N243" s="8">
        <f t="shared" si="11"/>
        <v>0.70806801246443574</v>
      </c>
      <c r="P243">
        <v>150</v>
      </c>
      <c r="Q243">
        <v>0.73529999999999995</v>
      </c>
    </row>
    <row r="244" spans="1:17" x14ac:dyDescent="0.25">
      <c r="A244" s="1">
        <v>43542</v>
      </c>
      <c r="F244" s="16">
        <v>458.2</v>
      </c>
      <c r="G244" s="7">
        <v>599.48905109489044</v>
      </c>
      <c r="H244" s="8">
        <f t="shared" si="12"/>
        <v>0.76431754535492524</v>
      </c>
      <c r="I244" s="16">
        <v>447.9</v>
      </c>
      <c r="J244" s="7">
        <v>588.84615384615381</v>
      </c>
      <c r="K244" s="8">
        <f t="shared" si="13"/>
        <v>0.76064010450685826</v>
      </c>
      <c r="L244" s="16">
        <v>418</v>
      </c>
      <c r="M244" s="7">
        <v>587.68000000000006</v>
      </c>
      <c r="N244" s="8">
        <f t="shared" si="11"/>
        <v>0.71127144023958611</v>
      </c>
      <c r="P244">
        <v>151</v>
      </c>
      <c r="Q244">
        <v>0.74404999999999999</v>
      </c>
    </row>
    <row r="245" spans="1:17" x14ac:dyDescent="0.25">
      <c r="A245" s="1">
        <v>43543</v>
      </c>
      <c r="F245" s="16">
        <v>452.4</v>
      </c>
      <c r="G245" s="7">
        <v>601.10294117647049</v>
      </c>
      <c r="H245" s="8">
        <f t="shared" si="12"/>
        <v>0.75261651376146799</v>
      </c>
      <c r="I245" s="16">
        <v>461.2</v>
      </c>
      <c r="J245" s="7">
        <v>591.29770992366412</v>
      </c>
      <c r="K245" s="8">
        <f t="shared" si="13"/>
        <v>0.77997934417764003</v>
      </c>
      <c r="L245" s="16">
        <v>403.3</v>
      </c>
      <c r="M245" s="7">
        <v>589.43089430894315</v>
      </c>
      <c r="N245" s="8">
        <f t="shared" si="11"/>
        <v>0.68421931034482752</v>
      </c>
      <c r="P245">
        <v>152</v>
      </c>
      <c r="Q245">
        <v>0.75148999999999999</v>
      </c>
    </row>
    <row r="246" spans="1:17" x14ac:dyDescent="0.25">
      <c r="A246" s="1">
        <v>43544</v>
      </c>
      <c r="F246" s="16">
        <v>473.7</v>
      </c>
      <c r="G246" s="7">
        <v>599.50704225352115</v>
      </c>
      <c r="H246" s="8">
        <f t="shared" si="12"/>
        <v>0.79014918360155051</v>
      </c>
      <c r="I246" s="16">
        <v>448.3</v>
      </c>
      <c r="J246" s="7">
        <v>591.67938931297704</v>
      </c>
      <c r="K246" s="8">
        <f t="shared" si="13"/>
        <v>0.75767384853567288</v>
      </c>
      <c r="L246" s="16">
        <v>383.7</v>
      </c>
      <c r="M246" s="7">
        <v>588.62068965517244</v>
      </c>
      <c r="N246" s="8">
        <f t="shared" si="11"/>
        <v>0.65186291739894542</v>
      </c>
      <c r="P246">
        <v>153</v>
      </c>
      <c r="Q246">
        <v>0.74068000000000001</v>
      </c>
    </row>
    <row r="247" spans="1:17" x14ac:dyDescent="0.25">
      <c r="A247" s="1">
        <v>43545</v>
      </c>
      <c r="F247" s="16">
        <v>474.4</v>
      </c>
      <c r="G247" s="7">
        <v>599.78571428571433</v>
      </c>
      <c r="H247" s="8">
        <f t="shared" si="12"/>
        <v>0.79094914850541853</v>
      </c>
      <c r="I247" s="16">
        <v>439.9</v>
      </c>
      <c r="J247" s="7">
        <v>591.68000000000006</v>
      </c>
      <c r="K247" s="8">
        <f t="shared" si="13"/>
        <v>0.74347620335316378</v>
      </c>
      <c r="L247" s="16">
        <v>399.4</v>
      </c>
      <c r="M247" s="7">
        <v>587.96747967479678</v>
      </c>
      <c r="N247" s="8">
        <f t="shared" si="11"/>
        <v>0.6792892699115044</v>
      </c>
      <c r="P247">
        <v>154</v>
      </c>
      <c r="Q247">
        <v>0.74012</v>
      </c>
    </row>
    <row r="248" spans="1:17" x14ac:dyDescent="0.25">
      <c r="A248" s="1">
        <v>43546</v>
      </c>
      <c r="F248" s="16">
        <v>463.2</v>
      </c>
      <c r="G248" s="7">
        <v>599.56521739130437</v>
      </c>
      <c r="H248" s="8">
        <f t="shared" si="12"/>
        <v>0.77255982596084116</v>
      </c>
      <c r="I248" s="16">
        <v>439.8</v>
      </c>
      <c r="J248" s="7">
        <v>588.359375</v>
      </c>
      <c r="K248" s="8">
        <f t="shared" si="13"/>
        <v>0.74750232372858849</v>
      </c>
      <c r="L248" s="16">
        <v>402.1</v>
      </c>
      <c r="M248" s="7">
        <v>590.89430894308941</v>
      </c>
      <c r="N248" s="8">
        <f t="shared" si="11"/>
        <v>0.68049394606494229</v>
      </c>
      <c r="P248">
        <v>155</v>
      </c>
      <c r="Q248">
        <v>0.73201000000000005</v>
      </c>
    </row>
    <row r="249" spans="1:17" x14ac:dyDescent="0.25">
      <c r="A249" s="1">
        <v>43547</v>
      </c>
      <c r="F249" s="16">
        <v>445.1</v>
      </c>
      <c r="G249" s="7">
        <v>599.46969696969688</v>
      </c>
      <c r="H249" s="8">
        <f t="shared" si="12"/>
        <v>0.74248957411853922</v>
      </c>
      <c r="I249" s="16">
        <v>436.5</v>
      </c>
      <c r="J249" s="7">
        <v>588.74015748031502</v>
      </c>
      <c r="K249" s="8">
        <f t="shared" si="13"/>
        <v>0.74141366858365643</v>
      </c>
      <c r="L249" s="16">
        <v>398.2</v>
      </c>
      <c r="M249" s="7">
        <v>588.11475409836066</v>
      </c>
      <c r="N249" s="8">
        <f t="shared" si="11"/>
        <v>0.67707874564459924</v>
      </c>
      <c r="P249">
        <v>156</v>
      </c>
      <c r="Q249">
        <v>0.71530000000000005</v>
      </c>
    </row>
    <row r="250" spans="1:17" x14ac:dyDescent="0.25">
      <c r="A250" s="1">
        <v>43548</v>
      </c>
      <c r="F250" s="16">
        <v>459</v>
      </c>
      <c r="G250" s="7">
        <v>599.12408759124082</v>
      </c>
      <c r="H250" s="8">
        <f t="shared" si="12"/>
        <v>0.76611842105263162</v>
      </c>
      <c r="I250" s="16">
        <v>431.3</v>
      </c>
      <c r="J250" s="7">
        <v>590.2380952380953</v>
      </c>
      <c r="K250" s="8">
        <f t="shared" si="13"/>
        <v>0.73072206534893092</v>
      </c>
      <c r="L250" s="16">
        <v>396</v>
      </c>
      <c r="M250" s="7">
        <v>589.00826446280996</v>
      </c>
      <c r="N250" s="8">
        <f t="shared" si="11"/>
        <v>0.67231654272484909</v>
      </c>
      <c r="P250">
        <v>157</v>
      </c>
      <c r="Q250">
        <v>0.73338999999999999</v>
      </c>
    </row>
    <row r="251" spans="1:17" x14ac:dyDescent="0.25">
      <c r="A251" s="1">
        <v>43549</v>
      </c>
      <c r="F251" s="16">
        <v>443.5</v>
      </c>
      <c r="G251" s="7">
        <v>599.18518518518511</v>
      </c>
      <c r="H251" s="8">
        <f t="shared" si="12"/>
        <v>0.74017183829892452</v>
      </c>
      <c r="I251" s="16">
        <v>419.6</v>
      </c>
      <c r="J251" s="7">
        <v>591.21951219512198</v>
      </c>
      <c r="K251" s="8">
        <f t="shared" si="13"/>
        <v>0.70971947194719476</v>
      </c>
      <c r="L251" s="16">
        <v>372.5</v>
      </c>
      <c r="M251" s="7">
        <v>587.82608695652175</v>
      </c>
      <c r="N251" s="8">
        <f t="shared" si="11"/>
        <v>0.6336908284023669</v>
      </c>
      <c r="P251">
        <v>158</v>
      </c>
      <c r="Q251">
        <v>0.72704999999999997</v>
      </c>
    </row>
    <row r="252" spans="1:17" x14ac:dyDescent="0.25">
      <c r="A252" s="1">
        <v>43550</v>
      </c>
      <c r="F252" s="16">
        <v>404.7</v>
      </c>
      <c r="G252" s="7">
        <v>599.16666666666674</v>
      </c>
      <c r="H252" s="8">
        <f t="shared" si="12"/>
        <v>0.67543810848400543</v>
      </c>
      <c r="I252" s="16">
        <v>448.2</v>
      </c>
      <c r="J252" s="7">
        <v>590.85271317829461</v>
      </c>
      <c r="K252" s="8">
        <f t="shared" si="13"/>
        <v>0.75856468118604037</v>
      </c>
      <c r="L252" s="16">
        <v>385.3</v>
      </c>
      <c r="M252" s="7">
        <v>588.17391304347825</v>
      </c>
      <c r="N252" s="8">
        <f t="shared" si="11"/>
        <v>0.65507835600236552</v>
      </c>
      <c r="P252">
        <v>159</v>
      </c>
      <c r="Q252">
        <v>0.73607</v>
      </c>
    </row>
    <row r="253" spans="1:17" x14ac:dyDescent="0.25">
      <c r="A253" s="1">
        <v>43551</v>
      </c>
      <c r="F253" s="16">
        <v>461</v>
      </c>
      <c r="G253" s="7">
        <v>597.74436090225561</v>
      </c>
      <c r="H253" s="8">
        <f t="shared" si="12"/>
        <v>0.77123270440251579</v>
      </c>
      <c r="I253" s="16">
        <f>901/2</f>
        <v>450.5</v>
      </c>
      <c r="J253" s="7">
        <v>590.60606060606062</v>
      </c>
      <c r="K253" s="8">
        <f t="shared" si="13"/>
        <v>0.76277578245253974</v>
      </c>
      <c r="L253" s="16">
        <v>385.8</v>
      </c>
      <c r="M253" s="7">
        <v>587.5</v>
      </c>
      <c r="N253" s="8">
        <f t="shared" si="11"/>
        <v>0.65668085106382978</v>
      </c>
      <c r="P253">
        <v>160</v>
      </c>
      <c r="Q253">
        <v>0.72585999999999995</v>
      </c>
    </row>
    <row r="254" spans="1:17" x14ac:dyDescent="0.25">
      <c r="A254" s="1">
        <v>43552</v>
      </c>
      <c r="F254" s="16">
        <v>395</v>
      </c>
      <c r="G254" s="7">
        <v>598.71794871794873</v>
      </c>
      <c r="H254" s="8">
        <f t="shared" si="12"/>
        <v>0.65974304068522482</v>
      </c>
      <c r="I254" s="16">
        <f>901/2</f>
        <v>450.5</v>
      </c>
      <c r="J254" s="7">
        <v>590.60606060606062</v>
      </c>
      <c r="K254" s="8">
        <f t="shared" si="13"/>
        <v>0.76277578245253974</v>
      </c>
      <c r="L254" s="16">
        <v>404.4</v>
      </c>
      <c r="M254" s="7">
        <v>588.44262295081967</v>
      </c>
      <c r="N254" s="8">
        <f t="shared" si="11"/>
        <v>0.68723777684914333</v>
      </c>
      <c r="P254">
        <v>161</v>
      </c>
      <c r="Q254">
        <v>0.72085999999999995</v>
      </c>
    </row>
    <row r="255" spans="1:17" x14ac:dyDescent="0.25">
      <c r="A255" s="1">
        <v>43553</v>
      </c>
      <c r="F255" s="16">
        <v>424.2</v>
      </c>
      <c r="G255" s="7">
        <v>600.3937007874016</v>
      </c>
      <c r="H255" s="8">
        <f t="shared" si="12"/>
        <v>0.70653639344262287</v>
      </c>
      <c r="I255" s="16">
        <f>878.6/2</f>
        <v>439.3</v>
      </c>
      <c r="J255" s="7">
        <v>589.80769230769226</v>
      </c>
      <c r="K255" s="8">
        <f t="shared" si="13"/>
        <v>0.7448190414085426</v>
      </c>
      <c r="L255" s="16">
        <v>396.7</v>
      </c>
      <c r="M255" s="7">
        <v>587.89915966386559</v>
      </c>
      <c r="N255" s="8">
        <f t="shared" si="11"/>
        <v>0.67477558604917087</v>
      </c>
      <c r="P255">
        <v>162</v>
      </c>
      <c r="Q255">
        <v>0.71335999999999999</v>
      </c>
    </row>
    <row r="256" spans="1:17" x14ac:dyDescent="0.25">
      <c r="A256" s="1">
        <v>43554</v>
      </c>
      <c r="F256" s="16">
        <v>409.4</v>
      </c>
      <c r="G256" s="7">
        <v>600.56910569105696</v>
      </c>
      <c r="H256" s="8">
        <f t="shared" si="12"/>
        <v>0.68168674698795173</v>
      </c>
      <c r="I256" s="16">
        <f>878.6/2</f>
        <v>439.3</v>
      </c>
      <c r="J256" s="7">
        <v>589.80769230769226</v>
      </c>
      <c r="K256" s="8">
        <f t="shared" si="13"/>
        <v>0.7448190414085426</v>
      </c>
      <c r="L256" s="16">
        <v>398</v>
      </c>
      <c r="M256" s="7">
        <v>588.09917355371908</v>
      </c>
      <c r="N256" s="8">
        <f t="shared" si="11"/>
        <v>0.67675660483417643</v>
      </c>
      <c r="P256">
        <v>163</v>
      </c>
      <c r="Q256">
        <v>0.69230999999999998</v>
      </c>
    </row>
    <row r="257" spans="1:17" x14ac:dyDescent="0.25">
      <c r="A257" s="1">
        <v>43555</v>
      </c>
      <c r="F257" s="16">
        <v>431.1</v>
      </c>
      <c r="G257" s="7">
        <v>599.5275590551181</v>
      </c>
      <c r="H257" s="8">
        <f t="shared" si="12"/>
        <v>0.71906619385342796</v>
      </c>
      <c r="I257" s="16">
        <f>868.6/2</f>
        <v>434.3</v>
      </c>
      <c r="J257" s="7">
        <v>588.62204724409446</v>
      </c>
      <c r="K257" s="8">
        <f t="shared" si="13"/>
        <v>0.73782489465587586</v>
      </c>
      <c r="L257" s="16">
        <v>415.8</v>
      </c>
      <c r="M257" s="7">
        <v>588.25396825396831</v>
      </c>
      <c r="N257" s="8">
        <f t="shared" si="11"/>
        <v>0.70683756071235826</v>
      </c>
      <c r="P257">
        <v>164</v>
      </c>
      <c r="Q257">
        <v>0.73209999999999997</v>
      </c>
    </row>
    <row r="258" spans="1:17" x14ac:dyDescent="0.25">
      <c r="A258" s="1">
        <v>43556</v>
      </c>
      <c r="F258" s="16">
        <v>422.2</v>
      </c>
      <c r="G258" s="7">
        <v>600.24</v>
      </c>
      <c r="H258" s="8">
        <f t="shared" si="12"/>
        <v>0.70338531254164993</v>
      </c>
      <c r="I258" s="16">
        <f>868.6/2</f>
        <v>434.3</v>
      </c>
      <c r="J258" s="7">
        <v>588.62204724409446</v>
      </c>
      <c r="K258" s="8">
        <f t="shared" si="13"/>
        <v>0.73782489465587586</v>
      </c>
      <c r="L258" s="16">
        <v>426.5</v>
      </c>
      <c r="M258" s="7">
        <v>588.33333333333326</v>
      </c>
      <c r="N258" s="8">
        <f t="shared" si="11"/>
        <v>0.72492917847025506</v>
      </c>
      <c r="P258">
        <v>165</v>
      </c>
      <c r="Q258">
        <v>0.69077999999999995</v>
      </c>
    </row>
    <row r="259" spans="1:17" x14ac:dyDescent="0.25">
      <c r="A259" s="1">
        <v>43557</v>
      </c>
      <c r="F259" s="16">
        <v>423.4</v>
      </c>
      <c r="G259" s="7">
        <v>599.44444444444446</v>
      </c>
      <c r="H259" s="8">
        <f t="shared" si="12"/>
        <v>0.7063206672845227</v>
      </c>
      <c r="I259" s="16">
        <f>912.9/2</f>
        <v>456.45</v>
      </c>
      <c r="J259" s="7">
        <v>589.5488721804511</v>
      </c>
      <c r="K259" s="8">
        <f t="shared" si="13"/>
        <v>0.77423606682821067</v>
      </c>
      <c r="L259" s="16">
        <v>423.9</v>
      </c>
      <c r="M259" s="7">
        <v>590.8730158730159</v>
      </c>
      <c r="N259" s="8">
        <f t="shared" si="11"/>
        <v>0.71741302887844183</v>
      </c>
      <c r="P259">
        <v>166</v>
      </c>
      <c r="Q259">
        <v>0.71918000000000004</v>
      </c>
    </row>
    <row r="260" spans="1:17" x14ac:dyDescent="0.25">
      <c r="A260" s="1">
        <v>43558</v>
      </c>
      <c r="F260" s="16">
        <v>438</v>
      </c>
      <c r="G260" s="7">
        <v>601.31782945736438</v>
      </c>
      <c r="H260" s="8">
        <f t="shared" si="12"/>
        <v>0.72840015469898156</v>
      </c>
      <c r="I260" s="16">
        <f>912.9/2</f>
        <v>456.45</v>
      </c>
      <c r="J260" s="7">
        <v>589.5488721804511</v>
      </c>
      <c r="K260" s="8">
        <f t="shared" si="13"/>
        <v>0.77423606682821067</v>
      </c>
      <c r="L260" s="16">
        <v>419</v>
      </c>
      <c r="M260" s="7">
        <v>592.24</v>
      </c>
      <c r="N260" s="8">
        <f t="shared" ref="N260:N311" si="14">+L260/M260</f>
        <v>0.70748345265432933</v>
      </c>
      <c r="P260">
        <v>167</v>
      </c>
      <c r="Q260">
        <v>0.72092000000000001</v>
      </c>
    </row>
    <row r="261" spans="1:17" x14ac:dyDescent="0.25">
      <c r="A261" s="1">
        <v>43559</v>
      </c>
      <c r="F261" s="16">
        <v>445.5</v>
      </c>
      <c r="G261" s="7">
        <v>601.13636363636363</v>
      </c>
      <c r="H261" s="8">
        <f t="shared" si="12"/>
        <v>0.74109640831758039</v>
      </c>
      <c r="I261" s="16">
        <f>940.6/2</f>
        <v>470.3</v>
      </c>
      <c r="J261" s="7">
        <v>589.8201438848921</v>
      </c>
      <c r="K261" s="8">
        <f t="shared" si="13"/>
        <v>0.79736171250838572</v>
      </c>
      <c r="L261" s="16">
        <v>438.4</v>
      </c>
      <c r="M261" s="7">
        <v>590</v>
      </c>
      <c r="N261" s="8">
        <f t="shared" si="14"/>
        <v>0.74305084745762706</v>
      </c>
      <c r="P261">
        <v>168</v>
      </c>
      <c r="Q261">
        <v>0.74712000000000001</v>
      </c>
    </row>
    <row r="262" spans="1:17" x14ac:dyDescent="0.25">
      <c r="A262" s="1">
        <v>43560</v>
      </c>
      <c r="F262" s="16">
        <v>431.7</v>
      </c>
      <c r="G262" s="7">
        <v>602.04724409448818</v>
      </c>
      <c r="H262" s="8">
        <f t="shared" si="12"/>
        <v>0.71705336123463248</v>
      </c>
      <c r="I262" s="16">
        <f>940.6/2</f>
        <v>470.3</v>
      </c>
      <c r="J262" s="7">
        <v>589.8201438848921</v>
      </c>
      <c r="K262" s="8">
        <f t="shared" si="13"/>
        <v>0.79736171250838572</v>
      </c>
      <c r="L262" s="16">
        <v>450.6</v>
      </c>
      <c r="M262" s="7">
        <v>589.62686567164178</v>
      </c>
      <c r="N262" s="8">
        <f t="shared" si="14"/>
        <v>0.76421212504746239</v>
      </c>
      <c r="P262">
        <v>169</v>
      </c>
      <c r="Q262">
        <v>0.73938999999999999</v>
      </c>
    </row>
    <row r="263" spans="1:17" x14ac:dyDescent="0.25">
      <c r="A263" s="1">
        <v>43561</v>
      </c>
      <c r="F263" s="16">
        <v>425.8</v>
      </c>
      <c r="G263" s="7">
        <v>598.66141732283461</v>
      </c>
      <c r="H263" s="8">
        <f t="shared" si="12"/>
        <v>0.71125345258450623</v>
      </c>
      <c r="I263" s="16">
        <v>460.1</v>
      </c>
      <c r="J263" s="7">
        <v>591.62962962962968</v>
      </c>
      <c r="K263" s="8">
        <f t="shared" si="13"/>
        <v>0.77768248403655937</v>
      </c>
      <c r="L263" s="16">
        <v>425.4</v>
      </c>
      <c r="M263" s="7">
        <v>590.4724409448819</v>
      </c>
      <c r="N263" s="8">
        <f t="shared" si="14"/>
        <v>0.7204400586744899</v>
      </c>
      <c r="P263">
        <v>170</v>
      </c>
      <c r="Q263">
        <v>0.73050000000000004</v>
      </c>
    </row>
    <row r="264" spans="1:17" x14ac:dyDescent="0.25">
      <c r="A264" s="1">
        <v>43562</v>
      </c>
      <c r="F264" s="16">
        <v>424.6</v>
      </c>
      <c r="G264" s="7">
        <v>600.70866141732279</v>
      </c>
      <c r="H264" s="8">
        <f t="shared" ref="H264:H318" si="15">+F264/G264</f>
        <v>0.70683182592738247</v>
      </c>
      <c r="I264" s="16">
        <v>490.3</v>
      </c>
      <c r="J264" s="7">
        <v>588.75</v>
      </c>
      <c r="K264" s="8">
        <f t="shared" si="13"/>
        <v>0.8327813163481953</v>
      </c>
      <c r="L264" s="16">
        <v>445.7</v>
      </c>
      <c r="M264" s="7">
        <v>589.40298507462683</v>
      </c>
      <c r="N264" s="8">
        <f t="shared" si="14"/>
        <v>0.75618890858445176</v>
      </c>
      <c r="P264">
        <v>171</v>
      </c>
      <c r="Q264">
        <v>0.76807999999999998</v>
      </c>
    </row>
    <row r="265" spans="1:17" x14ac:dyDescent="0.25">
      <c r="A265" s="1">
        <v>43563</v>
      </c>
      <c r="F265" s="16">
        <v>443.6</v>
      </c>
      <c r="G265" s="7">
        <v>599.30769230769226</v>
      </c>
      <c r="H265" s="8">
        <f t="shared" si="15"/>
        <v>0.74018739571300229</v>
      </c>
      <c r="I265" s="16">
        <v>488.3</v>
      </c>
      <c r="J265" s="7">
        <v>591.95804195804203</v>
      </c>
      <c r="K265" s="8">
        <f t="shared" si="13"/>
        <v>0.82488954518606017</v>
      </c>
      <c r="L265" s="16">
        <v>427.9</v>
      </c>
      <c r="M265" s="7">
        <v>588.1395348837209</v>
      </c>
      <c r="N265" s="8">
        <f t="shared" si="14"/>
        <v>0.7275484381178331</v>
      </c>
      <c r="P265">
        <v>172</v>
      </c>
      <c r="Q265">
        <v>0.77673000000000003</v>
      </c>
    </row>
    <row r="266" spans="1:17" x14ac:dyDescent="0.25">
      <c r="A266" s="1">
        <v>43564</v>
      </c>
      <c r="F266" s="16">
        <v>434.6</v>
      </c>
      <c r="G266" s="7">
        <v>598.83720930232562</v>
      </c>
      <c r="H266" s="8">
        <f t="shared" si="15"/>
        <v>0.72573980582524267</v>
      </c>
      <c r="I266" s="16">
        <v>466.7</v>
      </c>
      <c r="J266" s="7">
        <v>588.21428571428578</v>
      </c>
      <c r="K266" s="8">
        <f t="shared" ref="K266:K310" si="16">+I266/J266</f>
        <v>0.79341833636915593</v>
      </c>
      <c r="L266" s="16">
        <v>407.8</v>
      </c>
      <c r="M266" s="7">
        <v>592.11382113821139</v>
      </c>
      <c r="N266" s="8">
        <f t="shared" si="14"/>
        <v>0.68871893450501165</v>
      </c>
      <c r="P266">
        <v>173</v>
      </c>
      <c r="Q266">
        <v>0.74363999999999997</v>
      </c>
    </row>
    <row r="267" spans="1:17" x14ac:dyDescent="0.25">
      <c r="A267" s="1">
        <v>43565</v>
      </c>
      <c r="F267" s="16">
        <v>435.5</v>
      </c>
      <c r="G267" s="7">
        <v>600.92307692307691</v>
      </c>
      <c r="H267" s="8">
        <f t="shared" si="15"/>
        <v>0.72471838197644656</v>
      </c>
      <c r="I267" s="16">
        <v>472.7</v>
      </c>
      <c r="J267" s="7">
        <v>591.04895104895115</v>
      </c>
      <c r="K267" s="8">
        <f t="shared" si="16"/>
        <v>0.79976455276857528</v>
      </c>
      <c r="L267" s="16">
        <v>391.2</v>
      </c>
      <c r="M267" s="7">
        <v>587.73109243697479</v>
      </c>
      <c r="N267" s="8">
        <f t="shared" si="14"/>
        <v>0.66561052330569059</v>
      </c>
      <c r="P267">
        <v>174</v>
      </c>
      <c r="Q267">
        <v>0.75573999999999997</v>
      </c>
    </row>
    <row r="268" spans="1:17" x14ac:dyDescent="0.25">
      <c r="A268" s="1">
        <v>43566</v>
      </c>
      <c r="F268" s="16">
        <v>434.5</v>
      </c>
      <c r="G268" s="7">
        <v>598.92307692307691</v>
      </c>
      <c r="H268" s="8">
        <f t="shared" si="15"/>
        <v>0.72546879013614185</v>
      </c>
      <c r="I268" s="16">
        <v>477.8</v>
      </c>
      <c r="J268" s="7">
        <v>590.82758620689663</v>
      </c>
      <c r="K268" s="8">
        <f t="shared" si="16"/>
        <v>0.80869615968250252</v>
      </c>
      <c r="L268" s="16">
        <v>403.8</v>
      </c>
      <c r="M268" s="7">
        <v>588.67768595041321</v>
      </c>
      <c r="N268" s="8">
        <f t="shared" si="14"/>
        <v>0.68594412466657306</v>
      </c>
      <c r="P268">
        <v>175</v>
      </c>
      <c r="Q268">
        <v>0.74768999999999997</v>
      </c>
    </row>
    <row r="269" spans="1:17" x14ac:dyDescent="0.25">
      <c r="A269" s="1">
        <v>43567</v>
      </c>
      <c r="F269" s="16">
        <v>427.9</v>
      </c>
      <c r="G269" s="7">
        <v>601.08527131782944</v>
      </c>
      <c r="H269" s="8">
        <f t="shared" si="15"/>
        <v>0.7118790301779726</v>
      </c>
      <c r="I269" s="16">
        <v>463.1</v>
      </c>
      <c r="J269" s="7">
        <v>588.936170212766</v>
      </c>
      <c r="K269" s="8">
        <f t="shared" si="16"/>
        <v>0.78633309248554917</v>
      </c>
      <c r="L269" s="16">
        <v>428.5</v>
      </c>
      <c r="M269" s="7">
        <v>591.953125</v>
      </c>
      <c r="N269" s="8">
        <f t="shared" si="14"/>
        <v>0.72387488451893889</v>
      </c>
      <c r="P269">
        <v>176</v>
      </c>
      <c r="Q269">
        <v>0.73841000000000001</v>
      </c>
    </row>
    <row r="270" spans="1:17" x14ac:dyDescent="0.25">
      <c r="A270" s="1">
        <v>43568</v>
      </c>
      <c r="F270" s="16">
        <v>425.7</v>
      </c>
      <c r="G270" s="7">
        <v>600.15748031496071</v>
      </c>
      <c r="H270" s="8">
        <f t="shared" si="15"/>
        <v>0.70931382839149815</v>
      </c>
      <c r="I270" s="16">
        <v>458.8</v>
      </c>
      <c r="J270" s="7">
        <v>590.57142857142856</v>
      </c>
      <c r="K270" s="8">
        <f t="shared" si="16"/>
        <v>0.77687469762941463</v>
      </c>
      <c r="L270" s="16">
        <v>425.7</v>
      </c>
      <c r="M270" s="7">
        <v>591.81102362204729</v>
      </c>
      <c r="N270" s="8">
        <f t="shared" si="14"/>
        <v>0.71931745609366682</v>
      </c>
      <c r="P270">
        <v>177</v>
      </c>
      <c r="Q270">
        <v>0.72274000000000005</v>
      </c>
    </row>
    <row r="271" spans="1:17" x14ac:dyDescent="0.25">
      <c r="A271" s="1">
        <v>43569</v>
      </c>
      <c r="F271" s="16">
        <v>423.7</v>
      </c>
      <c r="G271" s="7">
        <v>601.484375</v>
      </c>
      <c r="H271" s="8">
        <f t="shared" si="15"/>
        <v>0.70442395116248857</v>
      </c>
      <c r="I271" s="16">
        <v>475.9</v>
      </c>
      <c r="J271" s="7">
        <v>590.55555555555554</v>
      </c>
      <c r="K271" s="8">
        <f t="shared" si="16"/>
        <v>0.80585136406396984</v>
      </c>
      <c r="L271" s="16">
        <v>424.6</v>
      </c>
      <c r="M271" s="7">
        <v>589.765625</v>
      </c>
      <c r="N271" s="8">
        <f t="shared" si="14"/>
        <v>0.71994701284938412</v>
      </c>
      <c r="P271">
        <v>178</v>
      </c>
      <c r="Q271">
        <v>0.73884000000000005</v>
      </c>
    </row>
    <row r="272" spans="1:17" x14ac:dyDescent="0.25">
      <c r="A272" s="1">
        <v>43570</v>
      </c>
      <c r="F272" s="16">
        <v>397.3</v>
      </c>
      <c r="G272" s="7">
        <v>602.43697478991601</v>
      </c>
      <c r="H272" s="8">
        <f t="shared" si="15"/>
        <v>0.65948807365043938</v>
      </c>
      <c r="I272" s="16">
        <v>475.3</v>
      </c>
      <c r="J272" s="7">
        <v>590.20833333333337</v>
      </c>
      <c r="K272" s="8">
        <f t="shared" si="16"/>
        <v>0.80530885986586653</v>
      </c>
      <c r="L272" s="16">
        <v>433.4</v>
      </c>
      <c r="M272" s="7">
        <v>591.24031007751944</v>
      </c>
      <c r="N272" s="8">
        <f t="shared" si="14"/>
        <v>0.73303526943752451</v>
      </c>
      <c r="P272">
        <v>179</v>
      </c>
      <c r="Q272">
        <v>0.75155000000000005</v>
      </c>
    </row>
    <row r="273" spans="1:17" x14ac:dyDescent="0.25">
      <c r="A273" s="1">
        <v>43571</v>
      </c>
      <c r="F273" s="16">
        <v>439.1</v>
      </c>
      <c r="G273" s="7">
        <v>600.99236641221364</v>
      </c>
      <c r="H273" s="8">
        <f t="shared" si="15"/>
        <v>0.73062492061475948</v>
      </c>
      <c r="I273" s="16">
        <v>464.2</v>
      </c>
      <c r="J273" s="7">
        <v>588.51063829787233</v>
      </c>
      <c r="K273" s="8">
        <f t="shared" si="16"/>
        <v>0.78877078814172086</v>
      </c>
      <c r="L273" s="16">
        <v>446.1</v>
      </c>
      <c r="M273" s="7">
        <v>591.87969924812035</v>
      </c>
      <c r="N273" s="8">
        <f t="shared" si="14"/>
        <v>0.75370045731707314</v>
      </c>
      <c r="P273">
        <v>180</v>
      </c>
      <c r="Q273">
        <v>0.73999000000000004</v>
      </c>
    </row>
    <row r="274" spans="1:17" x14ac:dyDescent="0.25">
      <c r="A274" s="1">
        <v>43572</v>
      </c>
      <c r="F274" s="16">
        <v>420.8</v>
      </c>
      <c r="G274" s="7">
        <v>599.2125984251968</v>
      </c>
      <c r="H274" s="8">
        <f t="shared" si="15"/>
        <v>0.70225492772667553</v>
      </c>
      <c r="I274" s="16">
        <v>471.1</v>
      </c>
      <c r="J274" s="7">
        <v>590.14084507042253</v>
      </c>
      <c r="K274" s="8">
        <f t="shared" si="16"/>
        <v>0.79828400954653944</v>
      </c>
      <c r="L274" s="16">
        <v>435</v>
      </c>
      <c r="M274" s="7">
        <v>588.39694656488541</v>
      </c>
      <c r="N274" s="8">
        <f t="shared" si="14"/>
        <v>0.73929683445770633</v>
      </c>
      <c r="P274">
        <v>181</v>
      </c>
      <c r="Q274">
        <v>0.74251</v>
      </c>
    </row>
    <row r="275" spans="1:17" x14ac:dyDescent="0.25">
      <c r="A275" s="1">
        <v>43573</v>
      </c>
      <c r="F275" s="16">
        <v>422.3</v>
      </c>
      <c r="G275" s="7">
        <v>602.04724409448818</v>
      </c>
      <c r="H275" s="8">
        <f t="shared" si="15"/>
        <v>0.70143996861103852</v>
      </c>
      <c r="I275" s="16">
        <v>481.6</v>
      </c>
      <c r="J275" s="7">
        <v>591.31034482758616</v>
      </c>
      <c r="K275" s="8">
        <f t="shared" si="16"/>
        <v>0.81446232796827633</v>
      </c>
      <c r="L275" s="16">
        <v>410.1</v>
      </c>
      <c r="M275" s="7">
        <v>588.08000000000004</v>
      </c>
      <c r="N275" s="8">
        <f t="shared" si="14"/>
        <v>0.69735410148279142</v>
      </c>
      <c r="P275">
        <v>182</v>
      </c>
      <c r="Q275">
        <v>0.75063999999999997</v>
      </c>
    </row>
    <row r="276" spans="1:17" x14ac:dyDescent="0.25">
      <c r="A276" s="1">
        <v>43574</v>
      </c>
      <c r="F276" s="16">
        <v>413.3</v>
      </c>
      <c r="G276" s="7">
        <v>600.48387096774195</v>
      </c>
      <c r="H276" s="8">
        <f t="shared" si="15"/>
        <v>0.68827827021219445</v>
      </c>
      <c r="I276" s="16">
        <v>468.2</v>
      </c>
      <c r="J276" s="7">
        <v>591.69014084507046</v>
      </c>
      <c r="K276" s="8">
        <f t="shared" si="16"/>
        <v>0.79129254939300164</v>
      </c>
      <c r="L276" s="16">
        <v>419.3</v>
      </c>
      <c r="M276" s="7">
        <v>587.96875</v>
      </c>
      <c r="N276" s="8">
        <f t="shared" si="14"/>
        <v>0.71313313845336168</v>
      </c>
      <c r="P276">
        <v>183</v>
      </c>
      <c r="Q276">
        <v>0.73482999999999998</v>
      </c>
    </row>
    <row r="277" spans="1:17" x14ac:dyDescent="0.25">
      <c r="A277" s="1">
        <v>43575</v>
      </c>
      <c r="F277" s="16">
        <v>418.5</v>
      </c>
      <c r="G277" s="7">
        <v>599.6062992125984</v>
      </c>
      <c r="H277" s="8">
        <f t="shared" si="15"/>
        <v>0.69795797767564016</v>
      </c>
      <c r="I277" s="16">
        <v>461.4</v>
      </c>
      <c r="J277" s="7">
        <v>588.35714285714289</v>
      </c>
      <c r="K277" s="8">
        <f t="shared" si="16"/>
        <v>0.78421755493504908</v>
      </c>
      <c r="L277" s="16">
        <v>434</v>
      </c>
      <c r="M277" s="7">
        <v>589.84732824427476</v>
      </c>
      <c r="N277" s="8">
        <f t="shared" si="14"/>
        <v>0.73578361589232566</v>
      </c>
      <c r="P277">
        <v>184</v>
      </c>
      <c r="Q277">
        <v>0.75138000000000005</v>
      </c>
    </row>
    <row r="278" spans="1:17" x14ac:dyDescent="0.25">
      <c r="A278" s="1">
        <v>43576</v>
      </c>
      <c r="F278" s="16">
        <v>427.5</v>
      </c>
      <c r="G278" s="7">
        <v>598.29457364341079</v>
      </c>
      <c r="H278" s="8">
        <f t="shared" si="15"/>
        <v>0.71453096657165072</v>
      </c>
      <c r="I278" s="16">
        <v>473.9</v>
      </c>
      <c r="J278" s="7">
        <v>589.51048951048949</v>
      </c>
      <c r="K278" s="8">
        <f t="shared" si="16"/>
        <v>0.80388730723606172</v>
      </c>
      <c r="L278" s="16">
        <v>417.7</v>
      </c>
      <c r="M278" s="7">
        <v>587.71653543307082</v>
      </c>
      <c r="N278" s="8">
        <f t="shared" si="14"/>
        <v>0.71071677384780285</v>
      </c>
      <c r="P278">
        <v>185</v>
      </c>
      <c r="Q278">
        <v>0.73450000000000004</v>
      </c>
    </row>
    <row r="279" spans="1:17" x14ac:dyDescent="0.25">
      <c r="A279" s="1">
        <v>43577</v>
      </c>
      <c r="F279" s="16">
        <v>428.4</v>
      </c>
      <c r="G279" s="7">
        <v>599.45736434108517</v>
      </c>
      <c r="H279" s="8">
        <f t="shared" si="15"/>
        <v>0.71464632096211056</v>
      </c>
      <c r="I279" s="16">
        <v>455</v>
      </c>
      <c r="J279" s="7">
        <v>589.92805755395693</v>
      </c>
      <c r="K279" s="8">
        <f t="shared" si="16"/>
        <v>0.7712804878048779</v>
      </c>
      <c r="L279" s="16">
        <v>433.5</v>
      </c>
      <c r="M279" s="7">
        <v>591.484375</v>
      </c>
      <c r="N279" s="8">
        <f t="shared" si="14"/>
        <v>0.73290186236956811</v>
      </c>
      <c r="P279">
        <v>186</v>
      </c>
      <c r="Q279">
        <v>0.72862000000000005</v>
      </c>
    </row>
    <row r="280" spans="1:17" x14ac:dyDescent="0.25">
      <c r="A280" s="1">
        <v>43578</v>
      </c>
      <c r="F280" s="16">
        <v>419.1</v>
      </c>
      <c r="G280" s="7">
        <v>598.72</v>
      </c>
      <c r="H280" s="8">
        <f t="shared" si="15"/>
        <v>0.6999933190807055</v>
      </c>
      <c r="I280" s="16">
        <v>462.6</v>
      </c>
      <c r="J280" s="7">
        <v>590.28169014084517</v>
      </c>
      <c r="K280" s="8">
        <f t="shared" si="16"/>
        <v>0.78369362920544017</v>
      </c>
      <c r="L280" s="16">
        <v>406.1</v>
      </c>
      <c r="M280" s="7">
        <v>589.7478991596638</v>
      </c>
      <c r="N280" s="8">
        <f t="shared" si="14"/>
        <v>0.68859931604445723</v>
      </c>
      <c r="P280">
        <v>187</v>
      </c>
      <c r="Q280">
        <v>0.73592000000000002</v>
      </c>
    </row>
    <row r="281" spans="1:17" x14ac:dyDescent="0.25">
      <c r="A281" s="1">
        <v>43579</v>
      </c>
      <c r="F281" s="16">
        <v>425.1</v>
      </c>
      <c r="G281" s="7">
        <v>600.234375</v>
      </c>
      <c r="H281" s="8">
        <f t="shared" si="15"/>
        <v>0.70822335025380712</v>
      </c>
      <c r="I281" s="16">
        <v>461.5</v>
      </c>
      <c r="J281" s="7">
        <v>591.13475177304963</v>
      </c>
      <c r="K281" s="8">
        <f t="shared" si="16"/>
        <v>0.78070185962807437</v>
      </c>
      <c r="L281" s="16">
        <v>410.4</v>
      </c>
      <c r="M281" s="7">
        <v>590.57851239669424</v>
      </c>
      <c r="N281" s="8">
        <f t="shared" si="14"/>
        <v>0.69491183879093188</v>
      </c>
      <c r="P281">
        <v>188</v>
      </c>
      <c r="Q281">
        <v>0.72979000000000005</v>
      </c>
    </row>
    <row r="282" spans="1:17" x14ac:dyDescent="0.25">
      <c r="A282" s="1">
        <v>43580</v>
      </c>
      <c r="F282" s="16">
        <v>430.2</v>
      </c>
      <c r="G282" s="7">
        <v>599.53488372093022</v>
      </c>
      <c r="H282" s="8">
        <f t="shared" si="15"/>
        <v>0.71755624515128003</v>
      </c>
      <c r="I282" s="16">
        <v>441.7</v>
      </c>
      <c r="J282" s="7">
        <v>590.22058823529414</v>
      </c>
      <c r="K282" s="8">
        <f t="shared" si="16"/>
        <v>0.74836427058676958</v>
      </c>
      <c r="L282" s="16">
        <v>379.3</v>
      </c>
      <c r="M282" s="7">
        <v>591.89189189189187</v>
      </c>
      <c r="N282" s="8">
        <f t="shared" si="14"/>
        <v>0.64082648401826492</v>
      </c>
      <c r="P282">
        <v>189</v>
      </c>
      <c r="Q282">
        <v>0.73192999999999997</v>
      </c>
    </row>
    <row r="283" spans="1:17" x14ac:dyDescent="0.25">
      <c r="A283" s="1">
        <v>43581</v>
      </c>
      <c r="F283" s="16">
        <v>440.1</v>
      </c>
      <c r="G283" s="7">
        <v>599.0151515151515</v>
      </c>
      <c r="H283" s="8">
        <f t="shared" si="15"/>
        <v>0.73470595674718608</v>
      </c>
      <c r="I283" s="16">
        <v>457.3</v>
      </c>
      <c r="J283" s="7">
        <v>589.14285714285711</v>
      </c>
      <c r="K283" s="8">
        <f t="shared" si="16"/>
        <v>0.77621241513094086</v>
      </c>
      <c r="L283" s="16">
        <v>385.9</v>
      </c>
      <c r="M283" s="7">
        <v>588.29059829059827</v>
      </c>
      <c r="N283" s="8">
        <f t="shared" si="14"/>
        <v>0.65596832776405634</v>
      </c>
      <c r="P283">
        <v>190</v>
      </c>
      <c r="Q283">
        <v>0.72648999999999997</v>
      </c>
    </row>
    <row r="284" spans="1:17" x14ac:dyDescent="0.25">
      <c r="A284" s="1">
        <v>43582</v>
      </c>
      <c r="F284" s="16">
        <v>415.7</v>
      </c>
      <c r="G284" s="7">
        <v>601.04</v>
      </c>
      <c r="H284" s="8">
        <f t="shared" si="15"/>
        <v>0.691634500199654</v>
      </c>
      <c r="I284" s="16">
        <v>471.4</v>
      </c>
      <c r="J284" s="7">
        <v>589.93055555555554</v>
      </c>
      <c r="K284" s="8">
        <f t="shared" si="16"/>
        <v>0.79907710417892874</v>
      </c>
      <c r="L284" s="16">
        <v>411.5</v>
      </c>
      <c r="M284" s="7">
        <v>589.75806451612902</v>
      </c>
      <c r="N284" s="8">
        <f t="shared" si="14"/>
        <v>0.69774374401750305</v>
      </c>
      <c r="P284">
        <v>191</v>
      </c>
      <c r="Q284">
        <v>0.73133000000000004</v>
      </c>
    </row>
    <row r="285" spans="1:17" x14ac:dyDescent="0.25">
      <c r="A285" s="1">
        <v>43583</v>
      </c>
      <c r="F285" s="16">
        <v>442.4</v>
      </c>
      <c r="G285" s="7">
        <v>602.13740458015263</v>
      </c>
      <c r="H285" s="8">
        <f t="shared" si="15"/>
        <v>0.73471602434077077</v>
      </c>
      <c r="I285" s="16">
        <v>443.3</v>
      </c>
      <c r="J285" s="7">
        <v>588.84057971014499</v>
      </c>
      <c r="K285" s="8">
        <f t="shared" si="16"/>
        <v>0.7528353433423578</v>
      </c>
      <c r="L285" s="16">
        <v>375.2</v>
      </c>
      <c r="M285" s="7">
        <v>591.15044247787614</v>
      </c>
      <c r="N285" s="8">
        <f t="shared" si="14"/>
        <v>0.63469461077844302</v>
      </c>
      <c r="P285">
        <v>192</v>
      </c>
      <c r="Q285">
        <v>0.70062999999999998</v>
      </c>
    </row>
    <row r="286" spans="1:17" x14ac:dyDescent="0.25">
      <c r="A286" s="1">
        <v>43584</v>
      </c>
      <c r="F286" s="16">
        <v>421.6</v>
      </c>
      <c r="G286" s="7">
        <v>597.734375</v>
      </c>
      <c r="H286" s="8">
        <f t="shared" si="15"/>
        <v>0.70533002221931773</v>
      </c>
      <c r="I286" s="16">
        <v>428.8</v>
      </c>
      <c r="J286" s="7">
        <v>588.35820895522386</v>
      </c>
      <c r="K286" s="8">
        <f t="shared" si="16"/>
        <v>0.72880771182141046</v>
      </c>
      <c r="L286" s="16">
        <v>384.4</v>
      </c>
      <c r="M286" s="7">
        <v>592.54385964912285</v>
      </c>
      <c r="N286" s="8">
        <f t="shared" si="14"/>
        <v>0.64872834937083634</v>
      </c>
      <c r="P286">
        <v>193</v>
      </c>
      <c r="Q286">
        <v>0.70077999999999996</v>
      </c>
    </row>
    <row r="287" spans="1:17" x14ac:dyDescent="0.25">
      <c r="A287" s="1">
        <v>43585</v>
      </c>
      <c r="F287" s="16">
        <v>424.6</v>
      </c>
      <c r="G287" s="7">
        <v>601.81102362204717</v>
      </c>
      <c r="H287" s="8">
        <f t="shared" si="15"/>
        <v>0.70553709276462129</v>
      </c>
      <c r="I287" s="16">
        <v>418.1</v>
      </c>
      <c r="J287" s="7">
        <v>589.38931297709928</v>
      </c>
      <c r="K287" s="8">
        <f t="shared" si="16"/>
        <v>0.70937831887061265</v>
      </c>
      <c r="L287" s="16">
        <v>378.8</v>
      </c>
      <c r="M287" s="7">
        <v>587.98245614035091</v>
      </c>
      <c r="N287" s="8">
        <f t="shared" si="14"/>
        <v>0.64423690884678497</v>
      </c>
      <c r="P287">
        <v>194</v>
      </c>
      <c r="Q287">
        <v>0.71394000000000002</v>
      </c>
    </row>
    <row r="288" spans="1:17" x14ac:dyDescent="0.25">
      <c r="A288" s="1">
        <v>43586</v>
      </c>
      <c r="F288" s="16">
        <v>453.5</v>
      </c>
      <c r="G288" s="7">
        <v>602.16417910447751</v>
      </c>
      <c r="H288" s="8">
        <f t="shared" si="15"/>
        <v>0.75311686702193592</v>
      </c>
      <c r="I288" s="16">
        <v>432.2</v>
      </c>
      <c r="J288" s="7">
        <v>589.32330827067665</v>
      </c>
      <c r="K288" s="8">
        <f t="shared" si="16"/>
        <v>0.73338351620311304</v>
      </c>
      <c r="L288" s="16">
        <v>392.7</v>
      </c>
      <c r="M288" s="7">
        <v>589.57264957264954</v>
      </c>
      <c r="N288" s="8">
        <f t="shared" si="14"/>
        <v>0.66607567410843727</v>
      </c>
      <c r="P288">
        <v>195</v>
      </c>
      <c r="Q288">
        <v>0.68657000000000001</v>
      </c>
    </row>
    <row r="289" spans="1:17" x14ac:dyDescent="0.25">
      <c r="A289" s="1">
        <v>43587</v>
      </c>
      <c r="F289" s="16">
        <v>411.6</v>
      </c>
      <c r="G289" s="7">
        <v>602.25806451612902</v>
      </c>
      <c r="H289" s="8">
        <f t="shared" si="15"/>
        <v>0.68342795929298339</v>
      </c>
      <c r="I289" s="16">
        <v>430.3</v>
      </c>
      <c r="J289" s="7">
        <v>588.42105263157896</v>
      </c>
      <c r="K289" s="8">
        <f t="shared" si="16"/>
        <v>0.73127906976744184</v>
      </c>
      <c r="L289" s="16">
        <v>300.7</v>
      </c>
      <c r="M289" s="7">
        <v>591.72413793103442</v>
      </c>
      <c r="N289" s="8">
        <f t="shared" si="14"/>
        <v>0.50817599067599073</v>
      </c>
      <c r="P289">
        <v>196</v>
      </c>
      <c r="Q289">
        <v>0.70491000000000004</v>
      </c>
    </row>
    <row r="290" spans="1:17" x14ac:dyDescent="0.25">
      <c r="A290" s="1">
        <v>43588</v>
      </c>
      <c r="F290" s="16">
        <v>424</v>
      </c>
      <c r="G290" s="7">
        <v>598.26771653543301</v>
      </c>
      <c r="H290" s="8">
        <f t="shared" si="15"/>
        <v>0.70871281916293771</v>
      </c>
      <c r="I290" s="16">
        <v>424.3</v>
      </c>
      <c r="J290" s="7">
        <v>591.81818181818187</v>
      </c>
      <c r="K290" s="8">
        <f t="shared" si="16"/>
        <v>0.71694316436251915</v>
      </c>
      <c r="L290" s="16">
        <v>328.1</v>
      </c>
      <c r="M290" s="7">
        <v>592.39583333333337</v>
      </c>
      <c r="N290" s="8">
        <f t="shared" si="14"/>
        <v>0.55385264638649556</v>
      </c>
      <c r="P290">
        <v>197</v>
      </c>
      <c r="Q290">
        <v>0.68884000000000001</v>
      </c>
    </row>
    <row r="291" spans="1:17" x14ac:dyDescent="0.25">
      <c r="A291" s="1">
        <v>43589</v>
      </c>
      <c r="F291" s="16">
        <v>431.7</v>
      </c>
      <c r="G291" s="7">
        <v>600.76923076923072</v>
      </c>
      <c r="H291" s="8">
        <f t="shared" si="15"/>
        <v>0.71857874519846354</v>
      </c>
      <c r="I291" s="16">
        <v>423.4</v>
      </c>
      <c r="J291" s="7">
        <v>589.77443609022555</v>
      </c>
      <c r="K291" s="8">
        <f t="shared" si="16"/>
        <v>0.71790158082610911</v>
      </c>
      <c r="L291" s="16">
        <v>318.3</v>
      </c>
      <c r="M291" s="7">
        <v>591.18279569892468</v>
      </c>
      <c r="N291" s="8">
        <f t="shared" si="14"/>
        <v>0.53841214987268105</v>
      </c>
      <c r="P291">
        <v>198</v>
      </c>
      <c r="Q291">
        <v>0.69650000000000001</v>
      </c>
    </row>
    <row r="292" spans="1:17" x14ac:dyDescent="0.25">
      <c r="A292" s="1">
        <v>43590</v>
      </c>
      <c r="F292" s="16">
        <v>437</v>
      </c>
      <c r="G292" s="7">
        <v>599.61832061068696</v>
      </c>
      <c r="H292" s="8">
        <f t="shared" si="15"/>
        <v>0.72879694462126043</v>
      </c>
      <c r="I292" s="16">
        <v>437.7</v>
      </c>
      <c r="J292" s="7">
        <v>588.04347826086962</v>
      </c>
      <c r="K292" s="8">
        <f t="shared" si="16"/>
        <v>0.74433271719038807</v>
      </c>
      <c r="L292" s="16">
        <v>300.7</v>
      </c>
      <c r="M292" s="7">
        <v>587.30337078651689</v>
      </c>
      <c r="N292" s="8">
        <f t="shared" si="14"/>
        <v>0.51200114788597662</v>
      </c>
      <c r="P292">
        <v>199</v>
      </c>
      <c r="Q292">
        <v>0.66854000000000002</v>
      </c>
    </row>
    <row r="293" spans="1:17" x14ac:dyDescent="0.25">
      <c r="A293" s="1">
        <v>43591</v>
      </c>
      <c r="F293" s="16">
        <v>504.6</v>
      </c>
      <c r="G293" s="7">
        <v>599.61038961038957</v>
      </c>
      <c r="H293" s="8">
        <f t="shared" si="15"/>
        <v>0.84154645873944134</v>
      </c>
      <c r="I293" s="16">
        <v>420.4</v>
      </c>
      <c r="J293" s="7">
        <v>591.61538461538464</v>
      </c>
      <c r="K293" s="8">
        <f t="shared" si="16"/>
        <v>0.71059680145624748</v>
      </c>
      <c r="L293" s="16">
        <v>335.4</v>
      </c>
      <c r="M293" s="7">
        <v>587.70000000000005</v>
      </c>
      <c r="N293" s="8">
        <f t="shared" si="14"/>
        <v>0.57069933639612036</v>
      </c>
      <c r="P293">
        <v>200</v>
      </c>
      <c r="Q293">
        <v>0.64929000000000003</v>
      </c>
    </row>
    <row r="294" spans="1:17" x14ac:dyDescent="0.25">
      <c r="A294" s="1">
        <v>43592</v>
      </c>
      <c r="F294" s="16">
        <v>504.2</v>
      </c>
      <c r="G294" s="7">
        <v>598.65771812080538</v>
      </c>
      <c r="H294" s="8">
        <f t="shared" si="15"/>
        <v>0.84221748878923763</v>
      </c>
      <c r="I294" s="16">
        <v>435.1</v>
      </c>
      <c r="J294" s="7">
        <v>589.38931297709928</v>
      </c>
      <c r="K294" s="8">
        <f t="shared" si="16"/>
        <v>0.73822173293614812</v>
      </c>
      <c r="L294" s="16">
        <v>331.8</v>
      </c>
      <c r="M294" s="7">
        <v>587.44897959183675</v>
      </c>
      <c r="N294" s="8">
        <f t="shared" si="14"/>
        <v>0.56481500781657112</v>
      </c>
      <c r="P294">
        <v>201</v>
      </c>
      <c r="Q294">
        <v>0.66178000000000003</v>
      </c>
    </row>
    <row r="295" spans="1:17" x14ac:dyDescent="0.25">
      <c r="A295" s="1">
        <v>43593</v>
      </c>
      <c r="F295" s="16">
        <v>308.60000000000002</v>
      </c>
      <c r="G295" s="7">
        <v>601.47368421052636</v>
      </c>
      <c r="H295" s="8">
        <f t="shared" si="15"/>
        <v>0.51307315365768291</v>
      </c>
      <c r="I295" s="16">
        <v>430.2</v>
      </c>
      <c r="J295" s="7">
        <v>589.23664122137404</v>
      </c>
      <c r="K295" s="8">
        <f t="shared" si="16"/>
        <v>0.73009716284492809</v>
      </c>
      <c r="L295" s="16">
        <v>321.89999999999998</v>
      </c>
      <c r="M295" s="7">
        <v>587.5</v>
      </c>
      <c r="N295" s="8">
        <f t="shared" si="14"/>
        <v>0.54791489361702128</v>
      </c>
      <c r="P295">
        <v>202</v>
      </c>
      <c r="Q295">
        <v>0.65356000000000003</v>
      </c>
    </row>
    <row r="296" spans="1:17" x14ac:dyDescent="0.25">
      <c r="A296" s="1">
        <v>43594</v>
      </c>
      <c r="F296" s="16">
        <v>348.7</v>
      </c>
      <c r="G296" s="7">
        <v>602.0560747663551</v>
      </c>
      <c r="H296" s="8">
        <f t="shared" si="15"/>
        <v>0.5791819310773052</v>
      </c>
      <c r="I296" s="16">
        <v>422.8</v>
      </c>
      <c r="J296" s="7">
        <v>591.07692307692309</v>
      </c>
      <c r="K296" s="8">
        <f t="shared" si="16"/>
        <v>0.71530452889120255</v>
      </c>
      <c r="L296" s="16">
        <v>326.89999999999998</v>
      </c>
      <c r="M296" s="7">
        <v>592.57731958762884</v>
      </c>
      <c r="N296" s="8">
        <f t="shared" si="14"/>
        <v>0.55165796798886568</v>
      </c>
      <c r="P296">
        <v>203</v>
      </c>
      <c r="Q296">
        <v>0.67159999999999997</v>
      </c>
    </row>
    <row r="297" spans="1:17" x14ac:dyDescent="0.25">
      <c r="A297" s="1">
        <v>43595</v>
      </c>
      <c r="F297" s="16">
        <v>518.4</v>
      </c>
      <c r="G297" s="7">
        <v>599.41935483870964</v>
      </c>
      <c r="H297" s="8">
        <f t="shared" si="15"/>
        <v>0.86483693897319991</v>
      </c>
      <c r="I297" s="16">
        <v>422.9</v>
      </c>
      <c r="J297" s="7">
        <v>589.69230769230774</v>
      </c>
      <c r="K297" s="8">
        <f t="shared" si="16"/>
        <v>0.71715366553613347</v>
      </c>
      <c r="L297" s="16">
        <v>332.9</v>
      </c>
      <c r="M297" s="7">
        <v>590</v>
      </c>
      <c r="N297" s="8">
        <f t="shared" si="14"/>
        <v>0.56423728813559315</v>
      </c>
      <c r="P297">
        <v>204</v>
      </c>
      <c r="Q297">
        <v>0.70784000000000002</v>
      </c>
    </row>
    <row r="298" spans="1:17" x14ac:dyDescent="0.25">
      <c r="A298" s="1">
        <v>43596</v>
      </c>
      <c r="F298" s="16">
        <v>295.5</v>
      </c>
      <c r="G298" s="7">
        <v>603.15217391304338</v>
      </c>
      <c r="H298" s="8">
        <f t="shared" si="15"/>
        <v>0.48992611281311954</v>
      </c>
      <c r="I298" s="16">
        <v>444.9</v>
      </c>
      <c r="J298" s="7">
        <v>591.11111111111109</v>
      </c>
      <c r="K298" s="8">
        <f t="shared" si="16"/>
        <v>0.75265037593984963</v>
      </c>
      <c r="L298" s="16">
        <v>340.1</v>
      </c>
      <c r="M298" s="7">
        <v>588.11881188118809</v>
      </c>
      <c r="N298" s="8">
        <f t="shared" si="14"/>
        <v>0.5782845117845119</v>
      </c>
      <c r="P298">
        <v>205</v>
      </c>
      <c r="Q298">
        <v>0.71426000000000001</v>
      </c>
    </row>
    <row r="299" spans="1:17" x14ac:dyDescent="0.25">
      <c r="A299" s="1">
        <v>43597</v>
      </c>
      <c r="F299" s="16">
        <v>474.9</v>
      </c>
      <c r="G299" s="7">
        <v>599.50354609929082</v>
      </c>
      <c r="H299" s="8">
        <f t="shared" si="15"/>
        <v>0.79215544777002245</v>
      </c>
      <c r="I299" s="16">
        <v>437.8</v>
      </c>
      <c r="J299" s="7">
        <v>591.41791044776119</v>
      </c>
      <c r="K299" s="8">
        <f t="shared" si="16"/>
        <v>0.74025488958990537</v>
      </c>
      <c r="L299" s="16">
        <v>312</v>
      </c>
      <c r="M299" s="7">
        <v>587.84946236559142</v>
      </c>
      <c r="N299" s="8">
        <f t="shared" si="14"/>
        <v>0.53074812511432223</v>
      </c>
      <c r="P299">
        <v>206</v>
      </c>
      <c r="Q299">
        <v>0.60165999999999997</v>
      </c>
    </row>
    <row r="300" spans="1:17" x14ac:dyDescent="0.25">
      <c r="A300" s="1">
        <v>43598</v>
      </c>
      <c r="F300" s="16">
        <v>302.3</v>
      </c>
      <c r="G300" s="7">
        <v>597.74193548387086</v>
      </c>
      <c r="H300" s="8">
        <f t="shared" si="15"/>
        <v>0.50573664328116574</v>
      </c>
      <c r="I300" s="16">
        <v>438.5</v>
      </c>
      <c r="J300" s="7">
        <v>588.14814814814815</v>
      </c>
      <c r="K300" s="8">
        <f t="shared" si="16"/>
        <v>0.74556045340050381</v>
      </c>
      <c r="L300" s="16">
        <v>322.2</v>
      </c>
      <c r="M300" s="7">
        <v>589.6875</v>
      </c>
      <c r="N300" s="8">
        <f t="shared" si="14"/>
        <v>0.5463910969793323</v>
      </c>
      <c r="P300">
        <v>207</v>
      </c>
      <c r="Q300">
        <v>0.62966</v>
      </c>
    </row>
    <row r="301" spans="1:17" x14ac:dyDescent="0.25">
      <c r="A301" s="1">
        <v>43599</v>
      </c>
      <c r="F301" s="16">
        <v>480.8</v>
      </c>
      <c r="G301" s="7">
        <v>601.33802816901414</v>
      </c>
      <c r="H301" s="8">
        <f t="shared" si="15"/>
        <v>0.79955029862981608</v>
      </c>
      <c r="I301" s="16">
        <v>427.6</v>
      </c>
      <c r="J301" s="7">
        <v>589.31818181818176</v>
      </c>
      <c r="K301" s="8">
        <f t="shared" si="16"/>
        <v>0.72558426532973397</v>
      </c>
      <c r="L301" s="16">
        <v>305.10000000000002</v>
      </c>
      <c r="M301" s="7">
        <v>593.25842696629218</v>
      </c>
      <c r="N301" s="8">
        <f t="shared" si="14"/>
        <v>0.51427840909090905</v>
      </c>
      <c r="P301">
        <v>208</v>
      </c>
      <c r="Q301">
        <v>0.65686999999999995</v>
      </c>
    </row>
    <row r="302" spans="1:17" x14ac:dyDescent="0.25">
      <c r="A302" s="1">
        <v>43600</v>
      </c>
      <c r="F302" s="16">
        <v>274.39999999999998</v>
      </c>
      <c r="G302" s="7">
        <v>598.91566265060248</v>
      </c>
      <c r="H302" s="8">
        <f t="shared" si="15"/>
        <v>0.45816133574733442</v>
      </c>
      <c r="I302" s="16">
        <v>427.4</v>
      </c>
      <c r="J302" s="7">
        <v>591.29770992366412</v>
      </c>
      <c r="K302" s="8">
        <f t="shared" si="16"/>
        <v>0.72281693777433509</v>
      </c>
      <c r="L302" s="16">
        <f>641.7/2</f>
        <v>320.85000000000002</v>
      </c>
      <c r="M302" s="7">
        <v>590.31578947368416</v>
      </c>
      <c r="N302" s="8">
        <f t="shared" si="14"/>
        <v>0.54352264621968627</v>
      </c>
      <c r="P302">
        <v>209</v>
      </c>
      <c r="Q302">
        <v>0.58116000000000001</v>
      </c>
    </row>
    <row r="303" spans="1:17" x14ac:dyDescent="0.25">
      <c r="A303" s="1">
        <v>43601</v>
      </c>
      <c r="F303" s="16">
        <v>334.6</v>
      </c>
      <c r="G303" s="7">
        <v>599.61538461538464</v>
      </c>
      <c r="H303" s="8">
        <f t="shared" si="15"/>
        <v>0.55802437459910204</v>
      </c>
      <c r="I303" s="16">
        <v>401.7</v>
      </c>
      <c r="J303" s="7">
        <v>590.08064516129036</v>
      </c>
      <c r="K303" s="8">
        <f t="shared" si="16"/>
        <v>0.68075440754407535</v>
      </c>
      <c r="L303" s="16">
        <f>641.7/2</f>
        <v>320.85000000000002</v>
      </c>
      <c r="M303" s="7">
        <v>590.31578947368416</v>
      </c>
      <c r="N303" s="8">
        <f t="shared" si="14"/>
        <v>0.54352264621968627</v>
      </c>
      <c r="P303">
        <v>210</v>
      </c>
      <c r="Q303">
        <v>0.67310000000000003</v>
      </c>
    </row>
    <row r="304" spans="1:17" x14ac:dyDescent="0.25">
      <c r="A304" s="1">
        <v>43602</v>
      </c>
      <c r="F304" s="16">
        <v>273.89999999999998</v>
      </c>
      <c r="G304" s="7">
        <v>598.79518072289159</v>
      </c>
      <c r="H304" s="8">
        <f t="shared" si="15"/>
        <v>0.45741851106639836</v>
      </c>
      <c r="I304" s="16">
        <v>412.8</v>
      </c>
      <c r="J304" s="7">
        <v>589.20634920634916</v>
      </c>
      <c r="K304" s="8">
        <f t="shared" si="16"/>
        <v>0.70060344827586218</v>
      </c>
      <c r="L304" s="16">
        <f>683.1/2</f>
        <v>341.55</v>
      </c>
      <c r="M304" s="7">
        <v>589.75490196078431</v>
      </c>
      <c r="N304" s="8">
        <f t="shared" si="14"/>
        <v>0.5791388911977392</v>
      </c>
      <c r="P304">
        <v>211</v>
      </c>
      <c r="Q304">
        <v>0.57354000000000005</v>
      </c>
    </row>
    <row r="305" spans="1:17" x14ac:dyDescent="0.25">
      <c r="A305" s="1">
        <v>43603</v>
      </c>
      <c r="F305" s="16">
        <v>259.89999999999998</v>
      </c>
      <c r="G305" s="7">
        <v>596.53846153846155</v>
      </c>
      <c r="H305" s="8">
        <f t="shared" si="15"/>
        <v>0.43568020631850413</v>
      </c>
      <c r="I305" s="16">
        <v>346.6</v>
      </c>
      <c r="J305" s="7">
        <v>591.85185185185185</v>
      </c>
      <c r="K305" s="8">
        <f t="shared" si="16"/>
        <v>0.58561952440550691</v>
      </c>
      <c r="L305" s="16">
        <f>683.1/2</f>
        <v>341.55</v>
      </c>
      <c r="M305" s="7">
        <v>589.75490196078431</v>
      </c>
      <c r="N305" s="8">
        <f t="shared" si="14"/>
        <v>0.5791388911977392</v>
      </c>
      <c r="P305">
        <v>212</v>
      </c>
      <c r="Q305">
        <v>0.60826000000000002</v>
      </c>
    </row>
    <row r="306" spans="1:17" x14ac:dyDescent="0.25">
      <c r="A306" s="1">
        <v>43604</v>
      </c>
      <c r="F306" s="16">
        <v>273.7</v>
      </c>
      <c r="G306" s="7">
        <v>602.78481012658222</v>
      </c>
      <c r="H306" s="8">
        <f t="shared" si="15"/>
        <v>0.45405921881562372</v>
      </c>
      <c r="I306" s="16">
        <v>354.1</v>
      </c>
      <c r="J306" s="7">
        <v>591.7757009345795</v>
      </c>
      <c r="K306" s="8">
        <f t="shared" si="16"/>
        <v>0.59836860391661395</v>
      </c>
      <c r="L306" s="16">
        <f>617.8/2</f>
        <v>308.89999999999998</v>
      </c>
      <c r="M306" s="7">
        <v>592.96703296703299</v>
      </c>
      <c r="N306" s="8">
        <f t="shared" si="14"/>
        <v>0.5209395848776871</v>
      </c>
      <c r="P306">
        <v>213</v>
      </c>
      <c r="Q306">
        <v>0.53334999999999999</v>
      </c>
    </row>
    <row r="307" spans="1:17" x14ac:dyDescent="0.25">
      <c r="A307" s="1">
        <v>43605</v>
      </c>
      <c r="F307" s="16">
        <v>251.9</v>
      </c>
      <c r="G307" s="7">
        <v>603.19444444444446</v>
      </c>
      <c r="H307" s="8">
        <f t="shared" si="15"/>
        <v>0.41760994704121573</v>
      </c>
      <c r="I307" s="16">
        <v>350.1</v>
      </c>
      <c r="J307" s="7">
        <v>589.44444444444446</v>
      </c>
      <c r="K307" s="8">
        <f t="shared" si="16"/>
        <v>0.59394910461828465</v>
      </c>
      <c r="L307" s="16">
        <f>617.8/2</f>
        <v>308.89999999999998</v>
      </c>
      <c r="M307" s="7">
        <v>592.96703296703299</v>
      </c>
      <c r="N307" s="8">
        <f t="shared" si="14"/>
        <v>0.5209395848776871</v>
      </c>
      <c r="P307">
        <v>214</v>
      </c>
      <c r="Q307">
        <v>0.57704</v>
      </c>
    </row>
    <row r="308" spans="1:17" x14ac:dyDescent="0.25">
      <c r="A308" s="1">
        <v>43606</v>
      </c>
      <c r="F308" s="16">
        <v>213.7</v>
      </c>
      <c r="G308" s="7">
        <v>600.32258064516122</v>
      </c>
      <c r="H308" s="8">
        <f t="shared" si="15"/>
        <v>0.35597528210639445</v>
      </c>
      <c r="I308" s="16">
        <v>294.10000000000002</v>
      </c>
      <c r="J308" s="7">
        <v>587.60869565217388</v>
      </c>
      <c r="K308" s="8">
        <f t="shared" si="16"/>
        <v>0.50050314465408807</v>
      </c>
      <c r="L308" s="16">
        <f>446.6/2</f>
        <v>223.3</v>
      </c>
      <c r="M308" s="7">
        <v>586.52173913043487</v>
      </c>
      <c r="N308" s="8">
        <f t="shared" si="14"/>
        <v>0.38071905114899923</v>
      </c>
      <c r="P308">
        <v>215</v>
      </c>
      <c r="Q308">
        <v>0.44755</v>
      </c>
    </row>
    <row r="309" spans="1:17" x14ac:dyDescent="0.25">
      <c r="A309" s="1">
        <v>43607</v>
      </c>
      <c r="F309" s="16">
        <f>251.9/2</f>
        <v>125.95</v>
      </c>
      <c r="G309" s="7">
        <v>605.92105263157896</v>
      </c>
      <c r="H309" s="8">
        <f t="shared" si="15"/>
        <v>0.20786536373507059</v>
      </c>
      <c r="I309" s="16">
        <v>309.3</v>
      </c>
      <c r="J309" s="7">
        <v>588.51063829787245</v>
      </c>
      <c r="K309" s="8">
        <f t="shared" si="16"/>
        <v>0.5255639913232103</v>
      </c>
      <c r="L309" s="16">
        <f>446.6/2</f>
        <v>223.3</v>
      </c>
      <c r="M309" s="7">
        <v>586.52173913043487</v>
      </c>
      <c r="N309" s="8">
        <f t="shared" si="14"/>
        <v>0.38071905114899923</v>
      </c>
      <c r="P309">
        <v>216</v>
      </c>
      <c r="Q309">
        <v>0.49406</v>
      </c>
    </row>
    <row r="310" spans="1:17" x14ac:dyDescent="0.25">
      <c r="A310" s="1">
        <v>43608</v>
      </c>
      <c r="F310" s="16">
        <f>251.9/2</f>
        <v>125.95</v>
      </c>
      <c r="G310" s="7">
        <v>605.92105263157896</v>
      </c>
      <c r="H310" s="8">
        <f t="shared" si="15"/>
        <v>0.20786536373507059</v>
      </c>
      <c r="I310" s="16">
        <v>210.9</v>
      </c>
      <c r="J310" s="7">
        <v>589.24242424242414</v>
      </c>
      <c r="K310" s="8">
        <f t="shared" si="16"/>
        <v>0.35791720236564678</v>
      </c>
      <c r="L310" s="16">
        <f>172.4/2</f>
        <v>86.2</v>
      </c>
      <c r="M310" s="7">
        <v>582.88461538461536</v>
      </c>
      <c r="N310" s="8">
        <f t="shared" si="14"/>
        <v>0.14788518640712636</v>
      </c>
      <c r="P310">
        <v>217</v>
      </c>
      <c r="Q310">
        <v>0.51493999999999995</v>
      </c>
    </row>
    <row r="311" spans="1:17" x14ac:dyDescent="0.25">
      <c r="A311" s="1">
        <v>43609</v>
      </c>
      <c r="F311" s="16">
        <f>236.3/2</f>
        <v>118.15</v>
      </c>
      <c r="G311" s="7">
        <v>598.14285714285711</v>
      </c>
      <c r="H311" s="8">
        <f t="shared" si="15"/>
        <v>0.19752806305230478</v>
      </c>
      <c r="L311" s="16">
        <f>172.4/2</f>
        <v>86.2</v>
      </c>
      <c r="M311" s="7">
        <v>582.88461538461536</v>
      </c>
      <c r="N311" s="8">
        <f t="shared" si="14"/>
        <v>0.14788518640712636</v>
      </c>
      <c r="P311">
        <v>218</v>
      </c>
      <c r="Q311">
        <v>0.42659999999999998</v>
      </c>
    </row>
    <row r="312" spans="1:17" x14ac:dyDescent="0.25">
      <c r="A312" s="1">
        <v>43610</v>
      </c>
      <c r="F312" s="16">
        <f>236.3/2</f>
        <v>118.15</v>
      </c>
      <c r="G312" s="7">
        <v>598.14285714285711</v>
      </c>
      <c r="H312" s="8">
        <f t="shared" si="15"/>
        <v>0.19752806305230478</v>
      </c>
      <c r="P312">
        <v>219</v>
      </c>
      <c r="Q312">
        <v>0.39578000000000002</v>
      </c>
    </row>
    <row r="313" spans="1:17" x14ac:dyDescent="0.25">
      <c r="A313" s="1">
        <v>43611</v>
      </c>
      <c r="F313" s="16">
        <v>129</v>
      </c>
      <c r="G313" s="7">
        <v>597.1052631578948</v>
      </c>
      <c r="H313" s="8">
        <f t="shared" si="15"/>
        <v>0.2160423093873953</v>
      </c>
      <c r="P313">
        <v>220</v>
      </c>
      <c r="Q313">
        <v>0.20530999999999999</v>
      </c>
    </row>
    <row r="314" spans="1:17" x14ac:dyDescent="0.25">
      <c r="A314" s="1">
        <v>43612</v>
      </c>
      <c r="F314" s="16">
        <f>238.8/2</f>
        <v>119.4</v>
      </c>
      <c r="G314" s="7">
        <v>601.1111111111112</v>
      </c>
      <c r="H314" s="8">
        <f t="shared" si="15"/>
        <v>0.1986321626617375</v>
      </c>
      <c r="P314">
        <v>221</v>
      </c>
      <c r="Q314">
        <v>0.20530999999999999</v>
      </c>
    </row>
    <row r="315" spans="1:17" x14ac:dyDescent="0.25">
      <c r="A315" s="1">
        <v>43613</v>
      </c>
      <c r="F315" s="16">
        <f>238.8/2</f>
        <v>119.4</v>
      </c>
      <c r="G315" s="7">
        <v>601.1111111111112</v>
      </c>
      <c r="H315" s="8">
        <f t="shared" si="15"/>
        <v>0.1986321626617375</v>
      </c>
      <c r="P315">
        <v>222</v>
      </c>
      <c r="Q315">
        <v>0.18765999999999999</v>
      </c>
    </row>
    <row r="316" spans="1:17" x14ac:dyDescent="0.25">
      <c r="A316" s="1">
        <v>43614</v>
      </c>
      <c r="F316" s="16">
        <f>211.9/2</f>
        <v>105.95</v>
      </c>
      <c r="G316" s="7">
        <v>600.32258064516122</v>
      </c>
      <c r="H316" s="8">
        <f t="shared" si="15"/>
        <v>0.17648844707146696</v>
      </c>
      <c r="P316">
        <v>223</v>
      </c>
      <c r="Q316">
        <v>0.18765999999999999</v>
      </c>
    </row>
    <row r="317" spans="1:17" x14ac:dyDescent="0.25">
      <c r="A317" s="1">
        <v>43615</v>
      </c>
      <c r="F317" s="16">
        <f>211.9/2</f>
        <v>105.95</v>
      </c>
      <c r="G317" s="7">
        <v>600.32258064516122</v>
      </c>
      <c r="H317" s="8">
        <f t="shared" si="15"/>
        <v>0.17648844707146696</v>
      </c>
      <c r="P317">
        <v>224</v>
      </c>
      <c r="Q317">
        <v>0.20618</v>
      </c>
    </row>
    <row r="318" spans="1:17" x14ac:dyDescent="0.25">
      <c r="A318" s="1">
        <v>43616</v>
      </c>
      <c r="F318" s="16">
        <v>78.8</v>
      </c>
      <c r="G318" s="7">
        <v>600.86956521739125</v>
      </c>
      <c r="H318" s="8">
        <f t="shared" si="15"/>
        <v>0.13114327062228653</v>
      </c>
      <c r="P318">
        <v>225</v>
      </c>
      <c r="Q318">
        <v>0.18876999999999999</v>
      </c>
    </row>
    <row r="319" spans="1:17" x14ac:dyDescent="0.25">
      <c r="A319" s="1">
        <v>43982</v>
      </c>
      <c r="P319">
        <v>226</v>
      </c>
      <c r="Q319">
        <v>0.18876999999999999</v>
      </c>
    </row>
    <row r="320" spans="1:17" x14ac:dyDescent="0.25">
      <c r="A320" t="s">
        <v>21</v>
      </c>
      <c r="B320" s="16">
        <v>64659.9</v>
      </c>
      <c r="F320" s="16">
        <v>152540.79999999999</v>
      </c>
      <c r="I320" s="16">
        <v>157615.5</v>
      </c>
      <c r="L320" s="16">
        <v>137245.79999999999</v>
      </c>
      <c r="P320">
        <v>227</v>
      </c>
      <c r="Q320">
        <v>0.16661999999999999</v>
      </c>
    </row>
    <row r="321" spans="16:17" x14ac:dyDescent="0.25">
      <c r="P321">
        <v>228</v>
      </c>
      <c r="Q321">
        <v>0.16661999999999999</v>
      </c>
    </row>
    <row r="322" spans="16:17" x14ac:dyDescent="0.25">
      <c r="P322">
        <v>229</v>
      </c>
      <c r="Q322">
        <v>0.12128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39C5AB-D30A-4034-B65D-5BA4676753D5}">
  <dimension ref="A1:P321"/>
  <sheetViews>
    <sheetView workbookViewId="0">
      <selection activeCell="D9" sqref="D8:D128"/>
    </sheetView>
  </sheetViews>
  <sheetFormatPr defaultRowHeight="15" x14ac:dyDescent="0.25"/>
  <cols>
    <col min="1" max="1" width="12.140625" customWidth="1"/>
    <col min="2" max="2" width="9.140625" style="16"/>
    <col min="5" max="5" width="9.140625" style="16"/>
    <col min="8" max="8" width="9.140625" style="16"/>
    <col min="11" max="11" width="9.140625" style="16"/>
  </cols>
  <sheetData>
    <row r="1" spans="1:16" ht="75" x14ac:dyDescent="0.25">
      <c r="A1" t="s">
        <v>0</v>
      </c>
      <c r="B1" s="15" t="s">
        <v>22</v>
      </c>
      <c r="C1" s="2" t="s">
        <v>16</v>
      </c>
      <c r="D1" s="2" t="s">
        <v>23</v>
      </c>
      <c r="E1" s="15" t="s">
        <v>24</v>
      </c>
      <c r="F1" s="2" t="s">
        <v>16</v>
      </c>
      <c r="G1" s="2" t="s">
        <v>23</v>
      </c>
      <c r="H1" s="15" t="s">
        <v>25</v>
      </c>
      <c r="I1" s="2" t="s">
        <v>16</v>
      </c>
      <c r="J1" s="2" t="s">
        <v>23</v>
      </c>
      <c r="K1" s="15" t="s">
        <v>26</v>
      </c>
      <c r="L1" s="2" t="s">
        <v>16</v>
      </c>
      <c r="M1" s="2" t="s">
        <v>23</v>
      </c>
      <c r="O1" t="s">
        <v>6</v>
      </c>
    </row>
    <row r="2" spans="1:16" x14ac:dyDescent="0.25">
      <c r="A2" s="1">
        <v>43300</v>
      </c>
      <c r="K2" s="16">
        <f>48.4/2</f>
        <v>24.2</v>
      </c>
      <c r="L2" s="7">
        <v>617.22222222222217</v>
      </c>
      <c r="M2" s="8">
        <f>+K2/L2</f>
        <v>3.9207920792079208E-2</v>
      </c>
      <c r="O2" t="s">
        <v>7</v>
      </c>
      <c r="P2" t="s">
        <v>8</v>
      </c>
    </row>
    <row r="3" spans="1:16" x14ac:dyDescent="0.25">
      <c r="A3" s="1">
        <v>43301</v>
      </c>
      <c r="K3" s="16">
        <f>48.4/2</f>
        <v>24.2</v>
      </c>
      <c r="L3" s="7">
        <v>588.18181818181824</v>
      </c>
      <c r="M3" s="8">
        <f t="shared" ref="M3:M66" si="0">+K3/L3</f>
        <v>4.1143740340030904E-2</v>
      </c>
      <c r="O3" t="s">
        <v>9</v>
      </c>
      <c r="P3" t="s">
        <v>10</v>
      </c>
    </row>
    <row r="4" spans="1:16" x14ac:dyDescent="0.25">
      <c r="A4" s="1">
        <v>43302</v>
      </c>
      <c r="K4" s="16">
        <f>61.6/2</f>
        <v>30.8</v>
      </c>
      <c r="L4" s="7">
        <v>588.18181818181824</v>
      </c>
      <c r="M4" s="8">
        <f t="shared" si="0"/>
        <v>5.2364760432766611E-2</v>
      </c>
      <c r="O4">
        <v>2018</v>
      </c>
      <c r="P4">
        <v>0.58663399999999999</v>
      </c>
    </row>
    <row r="5" spans="1:16" x14ac:dyDescent="0.25">
      <c r="A5" s="1">
        <v>43303</v>
      </c>
      <c r="K5" s="16">
        <f>61.6/2</f>
        <v>30.8</v>
      </c>
      <c r="L5" s="7">
        <v>605.76923076923072</v>
      </c>
      <c r="M5" s="8">
        <f t="shared" si="0"/>
        <v>5.0844444444444449E-2</v>
      </c>
      <c r="O5">
        <v>2019</v>
      </c>
      <c r="P5">
        <v>0.66218999999999995</v>
      </c>
    </row>
    <row r="6" spans="1:16" x14ac:dyDescent="0.25">
      <c r="A6" s="1">
        <v>43304</v>
      </c>
      <c r="K6" s="16">
        <f>70.2/2</f>
        <v>35.1</v>
      </c>
      <c r="L6" s="7">
        <v>605.76923076923072</v>
      </c>
      <c r="M6" s="8">
        <f t="shared" si="0"/>
        <v>5.794285714285715E-2</v>
      </c>
      <c r="O6">
        <v>2020</v>
      </c>
      <c r="P6">
        <v>0.644563</v>
      </c>
    </row>
    <row r="7" spans="1:16" x14ac:dyDescent="0.25">
      <c r="A7" s="1">
        <v>43305</v>
      </c>
      <c r="E7" s="16">
        <f>65.1/2</f>
        <v>32.549999999999997</v>
      </c>
      <c r="F7" s="7">
        <v>587.91666666666663</v>
      </c>
      <c r="G7" s="8">
        <f>+E7/F7</f>
        <v>5.5364989369241668E-2</v>
      </c>
      <c r="K7" s="16">
        <f>70.2/2</f>
        <v>35.1</v>
      </c>
      <c r="L7" s="7">
        <v>597.8125</v>
      </c>
      <c r="M7" s="8">
        <f t="shared" si="0"/>
        <v>5.8714061683220076E-2</v>
      </c>
      <c r="O7" t="s">
        <v>5</v>
      </c>
      <c r="P7" t="s">
        <v>10</v>
      </c>
    </row>
    <row r="8" spans="1:16" x14ac:dyDescent="0.25">
      <c r="A8" s="1">
        <v>43306</v>
      </c>
      <c r="B8" s="16">
        <f>96.5/2</f>
        <v>48.25</v>
      </c>
      <c r="C8">
        <v>590</v>
      </c>
      <c r="D8" s="8">
        <f>+B8/C8</f>
        <v>8.1779661016949154E-2</v>
      </c>
      <c r="E8" s="16">
        <f>65.1/2</f>
        <v>32.549999999999997</v>
      </c>
      <c r="F8" s="7">
        <v>587.91666666666663</v>
      </c>
      <c r="G8" s="8">
        <f t="shared" ref="G8:G71" si="1">+E8/F8</f>
        <v>5.5364989369241668E-2</v>
      </c>
      <c r="K8" s="16">
        <f>87.7/2</f>
        <v>43.85</v>
      </c>
      <c r="L8" s="7">
        <v>597.8125</v>
      </c>
      <c r="M8" s="8">
        <f t="shared" si="0"/>
        <v>7.3350757971772082E-2</v>
      </c>
      <c r="O8">
        <v>-84</v>
      </c>
      <c r="P8">
        <v>-3.7239999999999999E-3</v>
      </c>
    </row>
    <row r="9" spans="1:16" x14ac:dyDescent="0.25">
      <c r="A9" s="1">
        <v>43307</v>
      </c>
      <c r="B9" s="16">
        <f>96.5/2</f>
        <v>48.25</v>
      </c>
      <c r="C9">
        <v>590</v>
      </c>
      <c r="D9" s="8">
        <v>544</v>
      </c>
      <c r="E9" s="16">
        <f>114.7/2</f>
        <v>57.35</v>
      </c>
      <c r="F9" s="7">
        <v>596.90476190476193</v>
      </c>
      <c r="G9" s="8">
        <f t="shared" si="1"/>
        <v>9.6078978859194253E-2</v>
      </c>
      <c r="H9" s="16">
        <f>30.8/2</f>
        <v>15.4</v>
      </c>
      <c r="I9" s="7">
        <v>563.33333333333326</v>
      </c>
      <c r="J9" s="8">
        <f>+H9/I9</f>
        <v>2.7337278106508881E-2</v>
      </c>
      <c r="K9" s="16">
        <f>87.7/2</f>
        <v>43.85</v>
      </c>
      <c r="L9" s="7">
        <v>601.74999999999989</v>
      </c>
      <c r="M9" s="8">
        <f t="shared" si="0"/>
        <v>7.2870793518903215E-2</v>
      </c>
      <c r="O9">
        <v>-83</v>
      </c>
      <c r="P9">
        <v>-3.7239999999999999E-3</v>
      </c>
    </row>
    <row r="10" spans="1:16" x14ac:dyDescent="0.25">
      <c r="A10" s="1">
        <v>43308</v>
      </c>
      <c r="B10" s="16">
        <f>152.8/2</f>
        <v>76.400000000000006</v>
      </c>
      <c r="C10">
        <v>590</v>
      </c>
      <c r="D10" s="8">
        <f t="shared" ref="D10:D72" si="2">+B10/C10</f>
        <v>0.12949152542372883</v>
      </c>
      <c r="E10" s="16">
        <f>114.7/2</f>
        <v>57.35</v>
      </c>
      <c r="F10" s="7">
        <v>596.90476190476193</v>
      </c>
      <c r="G10" s="8">
        <f t="shared" si="1"/>
        <v>9.6078978859194253E-2</v>
      </c>
      <c r="H10" s="16">
        <f>30.8/2</f>
        <v>15.4</v>
      </c>
      <c r="I10" s="7">
        <v>563.33333333333326</v>
      </c>
      <c r="J10" s="8">
        <f t="shared" ref="J10:J73" si="3">+H10/I10</f>
        <v>2.7337278106508881E-2</v>
      </c>
      <c r="K10" s="16">
        <f>110.3/2</f>
        <v>55.15</v>
      </c>
      <c r="L10" s="7">
        <v>601.74999999999989</v>
      </c>
      <c r="M10" s="8">
        <f t="shared" si="0"/>
        <v>9.1649356044869151E-2</v>
      </c>
      <c r="O10">
        <v>-82</v>
      </c>
      <c r="P10">
        <v>4.9179E-2</v>
      </c>
    </row>
    <row r="11" spans="1:16" x14ac:dyDescent="0.25">
      <c r="A11" s="1">
        <v>43309</v>
      </c>
      <c r="B11" s="16">
        <f>152.8/2</f>
        <v>76.400000000000006</v>
      </c>
      <c r="C11">
        <v>590</v>
      </c>
      <c r="D11" s="8">
        <f t="shared" si="2"/>
        <v>0.12949152542372883</v>
      </c>
      <c r="E11" s="16">
        <f>180.7/2</f>
        <v>90.35</v>
      </c>
      <c r="F11" s="7">
        <v>585.58823529411757</v>
      </c>
      <c r="G11" s="8">
        <f t="shared" si="1"/>
        <v>0.15428930185836265</v>
      </c>
      <c r="H11" s="16">
        <f>101.9/2</f>
        <v>50.95</v>
      </c>
      <c r="I11" s="7">
        <v>582.36842105263156</v>
      </c>
      <c r="J11" s="8">
        <f t="shared" si="3"/>
        <v>8.7487573429733401E-2</v>
      </c>
      <c r="K11" s="16">
        <f>110.3/2</f>
        <v>55.15</v>
      </c>
      <c r="L11" s="7">
        <v>592.6</v>
      </c>
      <c r="M11" s="8">
        <f t="shared" si="0"/>
        <v>9.3064461694228814E-2</v>
      </c>
      <c r="O11">
        <v>-81</v>
      </c>
      <c r="P11">
        <v>4.9179E-2</v>
      </c>
    </row>
    <row r="12" spans="1:16" x14ac:dyDescent="0.25">
      <c r="A12" s="1">
        <v>43310</v>
      </c>
      <c r="B12" s="16">
        <f>228.4/2</f>
        <v>114.2</v>
      </c>
      <c r="C12">
        <v>590</v>
      </c>
      <c r="D12" s="8">
        <f t="shared" si="2"/>
        <v>0.19355932203389831</v>
      </c>
      <c r="E12" s="16">
        <f>180.7/2</f>
        <v>90.35</v>
      </c>
      <c r="F12" s="7">
        <v>585.58823529411757</v>
      </c>
      <c r="G12" s="8">
        <f t="shared" si="1"/>
        <v>0.15428930185836265</v>
      </c>
      <c r="H12" s="16">
        <f>101.9/2</f>
        <v>50.95</v>
      </c>
      <c r="I12" s="7">
        <v>582.36842105263156</v>
      </c>
      <c r="J12" s="8">
        <f t="shared" si="3"/>
        <v>8.7487573429733401E-2</v>
      </c>
      <c r="K12" s="16">
        <f>133.9/2</f>
        <v>66.95</v>
      </c>
      <c r="L12" s="7">
        <v>592.6</v>
      </c>
      <c r="M12" s="8">
        <f t="shared" si="0"/>
        <v>0.11297671279109012</v>
      </c>
      <c r="O12">
        <v>-80</v>
      </c>
      <c r="P12">
        <v>9.5931000000000002E-2</v>
      </c>
    </row>
    <row r="13" spans="1:16" x14ac:dyDescent="0.25">
      <c r="A13" s="1">
        <v>43311</v>
      </c>
      <c r="B13" s="16">
        <f>228.4/2</f>
        <v>114.2</v>
      </c>
      <c r="C13">
        <v>590</v>
      </c>
      <c r="D13" s="8">
        <f t="shared" si="2"/>
        <v>0.19355932203389831</v>
      </c>
      <c r="E13" s="16">
        <f>272/2</f>
        <v>136</v>
      </c>
      <c r="F13" s="7">
        <v>592.4</v>
      </c>
      <c r="G13" s="8">
        <f t="shared" si="1"/>
        <v>0.22957461174881838</v>
      </c>
      <c r="H13" s="16">
        <f>167.7/2</f>
        <v>83.85</v>
      </c>
      <c r="I13" s="7">
        <v>597.74193548387098</v>
      </c>
      <c r="J13" s="8">
        <f t="shared" si="3"/>
        <v>0.14027792768483538</v>
      </c>
      <c r="K13" s="16">
        <f>133.9/2</f>
        <v>66.95</v>
      </c>
      <c r="L13" s="7">
        <v>598.03571428571422</v>
      </c>
      <c r="M13" s="8">
        <f t="shared" si="0"/>
        <v>0.11194983577187222</v>
      </c>
      <c r="O13">
        <v>-79</v>
      </c>
      <c r="P13">
        <v>9.5931000000000002E-2</v>
      </c>
    </row>
    <row r="14" spans="1:16" x14ac:dyDescent="0.25">
      <c r="A14" s="1">
        <v>43312</v>
      </c>
      <c r="B14" s="16">
        <v>136.19999999999999</v>
      </c>
      <c r="C14">
        <v>590</v>
      </c>
      <c r="D14" s="8">
        <f t="shared" si="2"/>
        <v>0.23084745762711861</v>
      </c>
      <c r="E14" s="16">
        <f>272/2</f>
        <v>136</v>
      </c>
      <c r="F14" s="7">
        <v>592.4</v>
      </c>
      <c r="G14" s="8">
        <f t="shared" si="1"/>
        <v>0.22957461174881838</v>
      </c>
      <c r="H14" s="16">
        <f>167.7/2</f>
        <v>83.85</v>
      </c>
      <c r="I14" s="7">
        <v>597.74193548387098</v>
      </c>
      <c r="J14" s="8">
        <f t="shared" si="3"/>
        <v>0.14027792768483538</v>
      </c>
      <c r="K14" s="16">
        <f>144.3/2</f>
        <v>72.150000000000006</v>
      </c>
      <c r="L14" s="7">
        <v>598.03571428571422</v>
      </c>
      <c r="M14" s="8">
        <f t="shared" si="0"/>
        <v>0.12064496864735744</v>
      </c>
      <c r="O14">
        <v>-78</v>
      </c>
      <c r="P14">
        <v>0.15441299999999999</v>
      </c>
    </row>
    <row r="15" spans="1:16" x14ac:dyDescent="0.25">
      <c r="A15" s="1">
        <v>43313</v>
      </c>
      <c r="B15" s="16">
        <f>338.1/2</f>
        <v>169.05</v>
      </c>
      <c r="C15">
        <v>590</v>
      </c>
      <c r="D15" s="8">
        <f t="shared" si="2"/>
        <v>0.28652542372881357</v>
      </c>
      <c r="E15" s="16">
        <f>338.5/2</f>
        <v>169.25</v>
      </c>
      <c r="F15" s="7">
        <v>587.69230769230762</v>
      </c>
      <c r="G15" s="8">
        <f t="shared" si="1"/>
        <v>0.2879908376963351</v>
      </c>
      <c r="H15" s="16">
        <f>233.5/2</f>
        <v>116.75</v>
      </c>
      <c r="I15" s="7">
        <v>586.59090909090912</v>
      </c>
      <c r="J15" s="8">
        <f t="shared" si="3"/>
        <v>0.19903138318481209</v>
      </c>
      <c r="K15" s="16">
        <f>144.3/2</f>
        <v>72.150000000000006</v>
      </c>
      <c r="L15" s="7">
        <v>582.2058823529411</v>
      </c>
      <c r="M15" s="8">
        <f t="shared" si="0"/>
        <v>0.12392523364485984</v>
      </c>
      <c r="O15">
        <v>-77</v>
      </c>
      <c r="P15">
        <v>0.15441299999999999</v>
      </c>
    </row>
    <row r="16" spans="1:16" x14ac:dyDescent="0.25">
      <c r="A16" s="1">
        <v>43314</v>
      </c>
      <c r="B16" s="16">
        <f>338.1/2</f>
        <v>169.05</v>
      </c>
      <c r="C16">
        <v>590</v>
      </c>
      <c r="D16" s="8">
        <f t="shared" si="2"/>
        <v>0.28652542372881357</v>
      </c>
      <c r="E16" s="16">
        <f>338.5/2</f>
        <v>169.25</v>
      </c>
      <c r="F16" s="7">
        <v>587.69230769230762</v>
      </c>
      <c r="G16" s="8">
        <f t="shared" si="1"/>
        <v>0.2879908376963351</v>
      </c>
      <c r="H16" s="16">
        <f>233.5/2</f>
        <v>116.75</v>
      </c>
      <c r="I16" s="7">
        <v>586.59090909090912</v>
      </c>
      <c r="J16" s="8">
        <f t="shared" si="3"/>
        <v>0.19903138318481209</v>
      </c>
      <c r="K16" s="16">
        <f>175.9/2</f>
        <v>87.95</v>
      </c>
      <c r="L16" s="7">
        <v>582.2058823529411</v>
      </c>
      <c r="M16" s="8">
        <f t="shared" si="0"/>
        <v>0.15106339984844661</v>
      </c>
      <c r="O16">
        <v>-76</v>
      </c>
      <c r="P16">
        <v>0.22922799999999999</v>
      </c>
    </row>
    <row r="17" spans="1:16" x14ac:dyDescent="0.25">
      <c r="A17" s="1">
        <v>43315</v>
      </c>
      <c r="B17" s="16">
        <v>197.1</v>
      </c>
      <c r="C17">
        <v>590</v>
      </c>
      <c r="D17" s="8">
        <f t="shared" si="2"/>
        <v>0.3340677966101695</v>
      </c>
      <c r="E17" s="16">
        <f>390.5/2</f>
        <v>195.25</v>
      </c>
      <c r="F17" s="7">
        <v>593.09210526315792</v>
      </c>
      <c r="G17" s="8">
        <f t="shared" si="1"/>
        <v>0.32920687742651134</v>
      </c>
      <c r="H17" s="16">
        <v>200.2</v>
      </c>
      <c r="I17" s="7">
        <v>593.2467532467532</v>
      </c>
      <c r="J17" s="8">
        <f t="shared" si="3"/>
        <v>0.33746497373029771</v>
      </c>
      <c r="K17" s="16">
        <f>175.9/2</f>
        <v>87.95</v>
      </c>
      <c r="L17" s="7">
        <v>593.84615384615381</v>
      </c>
      <c r="M17" s="8">
        <f t="shared" si="0"/>
        <v>0.14810233160621764</v>
      </c>
      <c r="O17">
        <v>-75</v>
      </c>
      <c r="P17">
        <v>0.19029299999999999</v>
      </c>
    </row>
    <row r="18" spans="1:16" x14ac:dyDescent="0.25">
      <c r="A18" s="1">
        <v>43316</v>
      </c>
      <c r="B18" s="16">
        <f>440.4/2</f>
        <v>220.2</v>
      </c>
      <c r="C18">
        <v>590</v>
      </c>
      <c r="D18" s="8">
        <f t="shared" si="2"/>
        <v>0.37322033898305085</v>
      </c>
      <c r="E18" s="16">
        <f>390.5/2</f>
        <v>195.25</v>
      </c>
      <c r="F18" s="7">
        <v>593.09210526315792</v>
      </c>
      <c r="G18" s="8">
        <f t="shared" si="1"/>
        <v>0.32920687742651134</v>
      </c>
      <c r="H18" s="16">
        <f>261.4/2</f>
        <v>130.69999999999999</v>
      </c>
      <c r="I18" s="7">
        <v>668.52272727272725</v>
      </c>
      <c r="J18" s="8">
        <f t="shared" si="3"/>
        <v>0.19550569437361889</v>
      </c>
      <c r="K18" s="16">
        <f>204.7/2</f>
        <v>102.35</v>
      </c>
      <c r="L18" s="7">
        <v>593.84615384615381</v>
      </c>
      <c r="M18" s="8">
        <f t="shared" si="0"/>
        <v>0.17235103626943005</v>
      </c>
      <c r="O18">
        <v>-74</v>
      </c>
      <c r="P18">
        <v>0.219501</v>
      </c>
    </row>
    <row r="19" spans="1:16" x14ac:dyDescent="0.25">
      <c r="A19" s="1">
        <v>43317</v>
      </c>
      <c r="B19" s="16">
        <f>440.4/2</f>
        <v>220.2</v>
      </c>
      <c r="C19">
        <v>590</v>
      </c>
      <c r="D19" s="8">
        <f t="shared" si="2"/>
        <v>0.37322033898305085</v>
      </c>
      <c r="E19" s="16">
        <f>457.8/2</f>
        <v>228.9</v>
      </c>
      <c r="F19" s="7">
        <v>590.90909090909088</v>
      </c>
      <c r="G19" s="8">
        <f t="shared" si="1"/>
        <v>0.3873692307692308</v>
      </c>
      <c r="H19" s="16">
        <f>261.4/2</f>
        <v>130.69999999999999</v>
      </c>
      <c r="I19" s="7">
        <v>668.52272727272725</v>
      </c>
      <c r="J19" s="8">
        <f t="shared" si="3"/>
        <v>0.19550569437361889</v>
      </c>
      <c r="K19" s="16">
        <f>204.7/2</f>
        <v>102.35</v>
      </c>
      <c r="L19" s="7">
        <v>589.16666666666663</v>
      </c>
      <c r="M19" s="8">
        <f t="shared" si="0"/>
        <v>0.17371994342291372</v>
      </c>
      <c r="O19">
        <v>-73</v>
      </c>
      <c r="P19">
        <v>0.25242399999999998</v>
      </c>
    </row>
    <row r="20" spans="1:16" x14ac:dyDescent="0.25">
      <c r="A20" s="1">
        <v>43318</v>
      </c>
      <c r="B20" s="16">
        <f>465.4/2</f>
        <v>232.7</v>
      </c>
      <c r="C20">
        <v>590</v>
      </c>
      <c r="D20" s="8">
        <f t="shared" si="2"/>
        <v>0.39440677966101695</v>
      </c>
      <c r="E20" s="16">
        <f>457.8/2</f>
        <v>228.9</v>
      </c>
      <c r="F20" s="7">
        <v>590.90909090909088</v>
      </c>
      <c r="G20" s="8">
        <f t="shared" si="1"/>
        <v>0.3873692307692308</v>
      </c>
      <c r="H20" s="16">
        <v>190.2</v>
      </c>
      <c r="I20" s="7">
        <v>592.19178082191786</v>
      </c>
      <c r="J20" s="8">
        <f t="shared" si="3"/>
        <v>0.32117973629424007</v>
      </c>
      <c r="K20" s="16">
        <f>207.1/2</f>
        <v>103.55</v>
      </c>
      <c r="L20" s="7">
        <v>589.16666666666663</v>
      </c>
      <c r="M20" s="8">
        <f t="shared" si="0"/>
        <v>0.17575671852899577</v>
      </c>
      <c r="O20">
        <v>-72</v>
      </c>
      <c r="P20">
        <v>0.29211599999999999</v>
      </c>
    </row>
    <row r="21" spans="1:16" x14ac:dyDescent="0.25">
      <c r="A21" s="1">
        <v>43319</v>
      </c>
      <c r="B21" s="16">
        <f>465.4/2</f>
        <v>232.7</v>
      </c>
      <c r="C21">
        <v>590</v>
      </c>
      <c r="D21" s="8">
        <f t="shared" si="2"/>
        <v>0.39440677966101695</v>
      </c>
      <c r="E21" s="16">
        <f>513.5/2</f>
        <v>256.75</v>
      </c>
      <c r="F21" s="7">
        <v>590.65</v>
      </c>
      <c r="G21" s="8">
        <f t="shared" si="1"/>
        <v>0.43469059510708541</v>
      </c>
      <c r="H21" s="16">
        <f>439.8/2</f>
        <v>219.9</v>
      </c>
      <c r="I21" s="7">
        <v>586.72619047619048</v>
      </c>
      <c r="J21" s="8">
        <f t="shared" si="3"/>
        <v>0.37479151871766259</v>
      </c>
      <c r="K21" s="16">
        <f>207.1/2</f>
        <v>103.55</v>
      </c>
      <c r="L21" s="7">
        <v>589.4</v>
      </c>
      <c r="M21" s="8">
        <f t="shared" si="0"/>
        <v>0.17568713946386155</v>
      </c>
      <c r="O21">
        <v>-71</v>
      </c>
      <c r="P21">
        <v>0.29257300000000003</v>
      </c>
    </row>
    <row r="22" spans="1:16" x14ac:dyDescent="0.25">
      <c r="A22" s="1">
        <v>43320</v>
      </c>
      <c r="B22" s="16">
        <f>534.4/2</f>
        <v>267.2</v>
      </c>
      <c r="C22">
        <v>590</v>
      </c>
      <c r="D22" s="8">
        <f t="shared" si="2"/>
        <v>0.45288135593220336</v>
      </c>
      <c r="E22" s="16">
        <f>513.5/2</f>
        <v>256.75</v>
      </c>
      <c r="F22" s="7">
        <v>590.65</v>
      </c>
      <c r="G22" s="8">
        <f t="shared" si="1"/>
        <v>0.43469059510708541</v>
      </c>
      <c r="H22" s="16">
        <f>439.8/2</f>
        <v>219.9</v>
      </c>
      <c r="I22" s="7">
        <v>586.72619047619048</v>
      </c>
      <c r="J22" s="8">
        <f t="shared" si="3"/>
        <v>0.37479151871766259</v>
      </c>
      <c r="K22" s="16">
        <f>266.6/2</f>
        <v>133.30000000000001</v>
      </c>
      <c r="L22" s="7">
        <v>589.4</v>
      </c>
      <c r="M22" s="8">
        <f t="shared" si="0"/>
        <v>0.22616219884628438</v>
      </c>
      <c r="O22">
        <v>-70</v>
      </c>
      <c r="P22">
        <v>0.32456699999999999</v>
      </c>
    </row>
    <row r="23" spans="1:16" x14ac:dyDescent="0.25">
      <c r="A23" s="1">
        <v>43321</v>
      </c>
      <c r="B23" s="16">
        <f>534.4/2</f>
        <v>267.2</v>
      </c>
      <c r="C23">
        <v>590</v>
      </c>
      <c r="D23" s="8">
        <f t="shared" si="2"/>
        <v>0.45288135593220336</v>
      </c>
      <c r="E23" s="16">
        <f>566.2/2</f>
        <v>283.10000000000002</v>
      </c>
      <c r="F23" s="7">
        <v>591.44144144144138</v>
      </c>
      <c r="G23" s="8">
        <f t="shared" si="1"/>
        <v>0.47866108149276476</v>
      </c>
      <c r="H23" s="16">
        <f>486.2/2</f>
        <v>243.1</v>
      </c>
      <c r="I23" s="7">
        <v>592.0967741935483</v>
      </c>
      <c r="J23" s="8">
        <f t="shared" si="3"/>
        <v>0.41057477526559527</v>
      </c>
      <c r="K23" s="16">
        <f>266.6/2</f>
        <v>133.30000000000001</v>
      </c>
      <c r="L23" s="7">
        <v>594.13793103448279</v>
      </c>
      <c r="M23" s="8">
        <f t="shared" si="0"/>
        <v>0.22435867672663959</v>
      </c>
      <c r="O23">
        <v>-69</v>
      </c>
      <c r="P23">
        <v>0.324544</v>
      </c>
    </row>
    <row r="24" spans="1:16" x14ac:dyDescent="0.25">
      <c r="A24" s="1">
        <v>43322</v>
      </c>
      <c r="B24" s="16">
        <f>573.1/2</f>
        <v>286.55</v>
      </c>
      <c r="C24">
        <v>590</v>
      </c>
      <c r="D24" s="8">
        <f t="shared" si="2"/>
        <v>0.48567796610169495</v>
      </c>
      <c r="E24" s="16">
        <f>566.2/2</f>
        <v>283.10000000000002</v>
      </c>
      <c r="F24" s="7">
        <v>591.44144144144138</v>
      </c>
      <c r="G24" s="8">
        <f t="shared" si="1"/>
        <v>0.47866108149276476</v>
      </c>
      <c r="H24" s="16">
        <f>486.2/2</f>
        <v>243.1</v>
      </c>
      <c r="I24" s="7">
        <v>592.0967741935483</v>
      </c>
      <c r="J24" s="8">
        <f t="shared" si="3"/>
        <v>0.41057477526559527</v>
      </c>
      <c r="K24" s="16">
        <f>311.7/2</f>
        <v>155.85</v>
      </c>
      <c r="L24" s="7">
        <v>594.13793103448279</v>
      </c>
      <c r="M24" s="8">
        <f t="shared" si="0"/>
        <v>0.26231282646546716</v>
      </c>
      <c r="O24">
        <v>-68</v>
      </c>
      <c r="P24">
        <v>0.36865199999999998</v>
      </c>
    </row>
    <row r="25" spans="1:16" x14ac:dyDescent="0.25">
      <c r="A25" s="1">
        <v>43323</v>
      </c>
      <c r="B25" s="16">
        <f>573.1/2</f>
        <v>286.55</v>
      </c>
      <c r="C25">
        <v>590</v>
      </c>
      <c r="D25" s="8">
        <f t="shared" si="2"/>
        <v>0.48567796610169495</v>
      </c>
      <c r="E25" s="16">
        <v>288.7</v>
      </c>
      <c r="F25" s="7">
        <v>588.93805309734523</v>
      </c>
      <c r="G25" s="8">
        <f t="shared" si="1"/>
        <v>0.49020435762584513</v>
      </c>
      <c r="H25" s="16">
        <f>527.6/2</f>
        <v>263.8</v>
      </c>
      <c r="I25" s="7">
        <v>592.66990291262141</v>
      </c>
      <c r="J25" s="8">
        <f t="shared" si="3"/>
        <v>0.44510443115734294</v>
      </c>
      <c r="K25" s="16">
        <f>311.7/2</f>
        <v>155.85</v>
      </c>
      <c r="L25" s="7">
        <v>588.030303030303</v>
      </c>
      <c r="M25" s="8">
        <f t="shared" si="0"/>
        <v>0.26503736150476681</v>
      </c>
      <c r="O25">
        <v>-67</v>
      </c>
      <c r="P25">
        <v>0.36805100000000002</v>
      </c>
    </row>
    <row r="26" spans="1:16" x14ac:dyDescent="0.25">
      <c r="A26" s="1">
        <v>43324</v>
      </c>
      <c r="B26" s="16">
        <v>299.7</v>
      </c>
      <c r="C26">
        <v>590</v>
      </c>
      <c r="D26" s="8">
        <f t="shared" si="2"/>
        <v>0.50796610169491518</v>
      </c>
      <c r="E26" s="16">
        <v>305.10000000000002</v>
      </c>
      <c r="F26" s="7">
        <v>590.26785714285711</v>
      </c>
      <c r="G26" s="8">
        <f t="shared" si="1"/>
        <v>0.51688398124338231</v>
      </c>
      <c r="H26" s="16">
        <f>527.6/2</f>
        <v>263.8</v>
      </c>
      <c r="I26" s="7">
        <v>592.66990291262141</v>
      </c>
      <c r="J26" s="8">
        <f t="shared" si="3"/>
        <v>0.44510443115734294</v>
      </c>
      <c r="K26" s="16">
        <f>344.1/2</f>
        <v>172.05</v>
      </c>
      <c r="L26" s="7">
        <v>588.030303030303</v>
      </c>
      <c r="M26" s="8">
        <f t="shared" si="0"/>
        <v>0.29258696212316415</v>
      </c>
      <c r="O26">
        <v>-66</v>
      </c>
      <c r="P26">
        <v>0.402119</v>
      </c>
    </row>
    <row r="27" spans="1:16" x14ac:dyDescent="0.25">
      <c r="A27" s="1">
        <v>43325</v>
      </c>
      <c r="B27" s="16">
        <v>326.8</v>
      </c>
      <c r="C27">
        <v>590</v>
      </c>
      <c r="D27" s="8">
        <f t="shared" si="2"/>
        <v>0.5538983050847458</v>
      </c>
      <c r="E27" s="16">
        <v>302.10000000000002</v>
      </c>
      <c r="F27" s="7">
        <v>589.40677966101703</v>
      </c>
      <c r="G27" s="8">
        <f t="shared" si="1"/>
        <v>0.51254924514737599</v>
      </c>
      <c r="H27" s="16">
        <v>275.60000000000002</v>
      </c>
      <c r="I27" s="7">
        <v>592.20183486238523</v>
      </c>
      <c r="J27" s="8">
        <f t="shared" si="3"/>
        <v>0.46538187451587926</v>
      </c>
      <c r="K27" s="16">
        <f>344.1/2</f>
        <v>172.05</v>
      </c>
      <c r="L27" s="7">
        <v>589.41558441558448</v>
      </c>
      <c r="M27" s="8">
        <f t="shared" si="0"/>
        <v>0.29189930593808527</v>
      </c>
      <c r="O27">
        <v>-65</v>
      </c>
      <c r="P27">
        <v>0.40327800000000003</v>
      </c>
    </row>
    <row r="28" spans="1:16" x14ac:dyDescent="0.25">
      <c r="A28" s="1">
        <v>43326</v>
      </c>
      <c r="B28" s="16">
        <v>337.9</v>
      </c>
      <c r="C28">
        <v>590</v>
      </c>
      <c r="D28" s="8">
        <f t="shared" si="2"/>
        <v>0.57271186440677957</v>
      </c>
      <c r="E28" s="16">
        <v>324.5</v>
      </c>
      <c r="F28" s="7">
        <v>591.98412698412699</v>
      </c>
      <c r="G28" s="8">
        <f t="shared" si="1"/>
        <v>0.54815658935514144</v>
      </c>
      <c r="H28" s="16">
        <v>274.3</v>
      </c>
      <c r="I28" s="7">
        <v>588.45454545454538</v>
      </c>
      <c r="J28" s="8">
        <f t="shared" si="3"/>
        <v>0.46613625830372324</v>
      </c>
      <c r="K28" s="16">
        <f>391.3/2</f>
        <v>195.65</v>
      </c>
      <c r="L28" s="7">
        <v>589.41558441558448</v>
      </c>
      <c r="M28" s="8">
        <f t="shared" si="0"/>
        <v>0.33193896661892691</v>
      </c>
      <c r="O28">
        <v>-64</v>
      </c>
      <c r="P28">
        <v>0.42054399999999997</v>
      </c>
    </row>
    <row r="29" spans="1:16" x14ac:dyDescent="0.25">
      <c r="A29" s="1">
        <v>43327</v>
      </c>
      <c r="B29" s="16">
        <v>340.9</v>
      </c>
      <c r="C29">
        <v>590</v>
      </c>
      <c r="D29" s="8">
        <f t="shared" si="2"/>
        <v>0.57779661016949146</v>
      </c>
      <c r="E29" s="16">
        <v>312.7</v>
      </c>
      <c r="F29" s="7">
        <v>590.32786885245912</v>
      </c>
      <c r="G29" s="8">
        <f t="shared" si="1"/>
        <v>0.52970563732296572</v>
      </c>
      <c r="H29" s="16">
        <v>282.89999999999998</v>
      </c>
      <c r="I29" s="7">
        <v>590.80357142857144</v>
      </c>
      <c r="J29" s="8">
        <f t="shared" si="3"/>
        <v>0.47883935318119991</v>
      </c>
      <c r="K29" s="16">
        <f>391.3/2</f>
        <v>195.65</v>
      </c>
      <c r="L29" s="7">
        <v>589.36708860759495</v>
      </c>
      <c r="M29" s="8">
        <f t="shared" si="0"/>
        <v>0.33196628006872853</v>
      </c>
      <c r="O29">
        <v>-63</v>
      </c>
      <c r="P29">
        <v>0.43445099999999998</v>
      </c>
    </row>
    <row r="30" spans="1:16" x14ac:dyDescent="0.25">
      <c r="A30" s="1">
        <v>43328</v>
      </c>
      <c r="B30" s="16">
        <v>348.2</v>
      </c>
      <c r="C30">
        <v>590</v>
      </c>
      <c r="D30" s="8">
        <f t="shared" si="2"/>
        <v>0.59016949152542375</v>
      </c>
      <c r="E30" s="16">
        <v>324.3</v>
      </c>
      <c r="F30" s="7">
        <v>589.12</v>
      </c>
      <c r="G30" s="8">
        <f t="shared" si="1"/>
        <v>0.55048207495926127</v>
      </c>
      <c r="H30" s="16">
        <v>293</v>
      </c>
      <c r="I30" s="7">
        <v>592.43478260869563</v>
      </c>
      <c r="J30" s="8">
        <f t="shared" si="3"/>
        <v>0.49456920592984005</v>
      </c>
      <c r="K30" s="16">
        <f>389.6/2</f>
        <v>194.8</v>
      </c>
      <c r="L30" s="7">
        <v>589.36708860759495</v>
      </c>
      <c r="M30" s="8">
        <f t="shared" si="0"/>
        <v>0.33052405498281789</v>
      </c>
      <c r="O30">
        <v>-62</v>
      </c>
      <c r="P30">
        <v>0.457679</v>
      </c>
    </row>
    <row r="31" spans="1:16" x14ac:dyDescent="0.25">
      <c r="A31" s="1">
        <v>43329</v>
      </c>
      <c r="B31" s="16">
        <v>355.3</v>
      </c>
      <c r="C31">
        <v>590</v>
      </c>
      <c r="D31" s="8">
        <f t="shared" si="2"/>
        <v>0.60220338983050847</v>
      </c>
      <c r="E31" s="16">
        <v>335</v>
      </c>
      <c r="F31" s="7">
        <v>590.8730158730159</v>
      </c>
      <c r="G31" s="8">
        <f t="shared" si="1"/>
        <v>0.56695768972464744</v>
      </c>
      <c r="H31" s="16">
        <v>311.5</v>
      </c>
      <c r="I31" s="7">
        <v>589.34959349593498</v>
      </c>
      <c r="J31" s="8">
        <f t="shared" si="3"/>
        <v>0.52854876534694439</v>
      </c>
      <c r="K31" s="16">
        <f>389.6/2</f>
        <v>194.8</v>
      </c>
      <c r="L31" s="7">
        <v>590.13157894736844</v>
      </c>
      <c r="M31" s="8">
        <f t="shared" si="0"/>
        <v>0.3300958751393534</v>
      </c>
      <c r="O31">
        <v>-61</v>
      </c>
      <c r="P31">
        <v>0.46546300000000002</v>
      </c>
    </row>
    <row r="32" spans="1:16" x14ac:dyDescent="0.25">
      <c r="A32" s="1">
        <v>43330</v>
      </c>
      <c r="B32" s="16">
        <v>367.5</v>
      </c>
      <c r="C32">
        <v>590</v>
      </c>
      <c r="D32" s="8">
        <f t="shared" si="2"/>
        <v>0.6228813559322034</v>
      </c>
      <c r="E32" s="16">
        <v>332.9</v>
      </c>
      <c r="F32" s="7">
        <v>590.78740157480308</v>
      </c>
      <c r="G32" s="8">
        <f t="shared" si="1"/>
        <v>0.56348527255764358</v>
      </c>
      <c r="H32" s="16">
        <v>303.8</v>
      </c>
      <c r="I32" s="7">
        <v>588.45528455284546</v>
      </c>
      <c r="J32" s="8">
        <f t="shared" si="3"/>
        <v>0.51626692456479695</v>
      </c>
      <c r="K32" s="16">
        <f>380.8/2</f>
        <v>190.4</v>
      </c>
      <c r="L32" s="7">
        <v>590.13157894736844</v>
      </c>
      <c r="M32" s="8">
        <f t="shared" si="0"/>
        <v>0.32263991081382387</v>
      </c>
      <c r="O32">
        <v>-60</v>
      </c>
      <c r="P32">
        <v>0.46565200000000001</v>
      </c>
    </row>
    <row r="33" spans="1:16" x14ac:dyDescent="0.25">
      <c r="A33" s="1">
        <v>43331</v>
      </c>
      <c r="B33" s="16">
        <v>350.8</v>
      </c>
      <c r="C33">
        <v>590</v>
      </c>
      <c r="D33" s="8">
        <f t="shared" si="2"/>
        <v>0.59457627118644074</v>
      </c>
      <c r="E33" s="16">
        <v>339.2</v>
      </c>
      <c r="F33" s="7">
        <v>587.96875</v>
      </c>
      <c r="G33" s="8">
        <f t="shared" si="1"/>
        <v>0.57690140845070426</v>
      </c>
      <c r="H33" s="16">
        <v>316.2</v>
      </c>
      <c r="I33" s="7">
        <v>589.1269841269841</v>
      </c>
      <c r="J33" s="8">
        <f t="shared" si="3"/>
        <v>0.53672639094705643</v>
      </c>
      <c r="K33" s="16">
        <f>380.8/2</f>
        <v>190.4</v>
      </c>
      <c r="L33" s="7">
        <v>591.98863636363637</v>
      </c>
      <c r="M33" s="8">
        <f t="shared" si="0"/>
        <v>0.32162779537383629</v>
      </c>
      <c r="O33">
        <v>-59</v>
      </c>
      <c r="P33">
        <v>0.47623599999999999</v>
      </c>
    </row>
    <row r="34" spans="1:16" x14ac:dyDescent="0.25">
      <c r="A34" s="1">
        <v>43332</v>
      </c>
      <c r="B34" s="16">
        <v>363.5</v>
      </c>
      <c r="C34">
        <v>590</v>
      </c>
      <c r="D34" s="8">
        <f t="shared" si="2"/>
        <v>0.61610169491525424</v>
      </c>
      <c r="E34" s="16">
        <v>342.8</v>
      </c>
      <c r="F34" s="7">
        <v>588.3458646616541</v>
      </c>
      <c r="G34" s="8">
        <f t="shared" si="1"/>
        <v>0.58265047923322688</v>
      </c>
      <c r="H34" s="16">
        <v>322.3</v>
      </c>
      <c r="I34" s="7">
        <v>588</v>
      </c>
      <c r="J34" s="8">
        <f t="shared" si="3"/>
        <v>0.54812925170068028</v>
      </c>
      <c r="K34" s="16">
        <f>453/2</f>
        <v>226.5</v>
      </c>
      <c r="L34" s="7">
        <v>591.98863636363637</v>
      </c>
      <c r="M34" s="8">
        <f t="shared" si="0"/>
        <v>0.38260869565217392</v>
      </c>
      <c r="O34">
        <v>-58</v>
      </c>
      <c r="P34">
        <v>0.54475300000000004</v>
      </c>
    </row>
    <row r="35" spans="1:16" x14ac:dyDescent="0.25">
      <c r="A35" s="1">
        <v>43333</v>
      </c>
      <c r="B35" s="16">
        <v>397.9</v>
      </c>
      <c r="C35">
        <v>590</v>
      </c>
      <c r="D35" s="8">
        <f t="shared" si="2"/>
        <v>0.67440677966101692</v>
      </c>
      <c r="E35" s="16">
        <v>345.4</v>
      </c>
      <c r="F35" s="7">
        <v>589.92592592592587</v>
      </c>
      <c r="G35" s="8">
        <f t="shared" si="1"/>
        <v>0.5854972375690608</v>
      </c>
      <c r="H35" s="16">
        <v>333.3</v>
      </c>
      <c r="I35" s="7">
        <v>587.78625954198469</v>
      </c>
      <c r="J35" s="8">
        <f t="shared" si="3"/>
        <v>0.56704285714285718</v>
      </c>
      <c r="K35" s="16">
        <f>453/2</f>
        <v>226.5</v>
      </c>
      <c r="L35" s="7">
        <v>588.5204081632653</v>
      </c>
      <c r="M35" s="8">
        <f t="shared" si="0"/>
        <v>0.3848634590377113</v>
      </c>
      <c r="O35">
        <v>-57</v>
      </c>
      <c r="P35">
        <v>0.54946899999999999</v>
      </c>
    </row>
    <row r="36" spans="1:16" x14ac:dyDescent="0.25">
      <c r="A36" s="1">
        <v>43334</v>
      </c>
      <c r="B36" s="16">
        <v>396.1</v>
      </c>
      <c r="C36">
        <v>590</v>
      </c>
      <c r="D36" s="8">
        <f t="shared" si="2"/>
        <v>0.67135593220338985</v>
      </c>
      <c r="E36" s="16">
        <v>360.5</v>
      </c>
      <c r="F36" s="7">
        <v>588.94366197183103</v>
      </c>
      <c r="G36" s="8">
        <f t="shared" si="1"/>
        <v>0.61211287815377247</v>
      </c>
      <c r="H36" s="16">
        <v>342.9</v>
      </c>
      <c r="I36" s="7">
        <v>591.25925925925924</v>
      </c>
      <c r="J36" s="8">
        <f t="shared" si="3"/>
        <v>0.57994863442746181</v>
      </c>
      <c r="K36" s="16">
        <f>511/2</f>
        <v>255.5</v>
      </c>
      <c r="L36" s="7">
        <v>588.5204081632653</v>
      </c>
      <c r="M36" s="8">
        <f t="shared" si="0"/>
        <v>0.43413957520589508</v>
      </c>
      <c r="O36">
        <v>-56</v>
      </c>
      <c r="P36">
        <v>0.51297700000000002</v>
      </c>
    </row>
    <row r="37" spans="1:16" x14ac:dyDescent="0.25">
      <c r="A37" s="1">
        <v>43335</v>
      </c>
      <c r="B37" s="16">
        <v>386.2</v>
      </c>
      <c r="C37">
        <v>590</v>
      </c>
      <c r="D37" s="8">
        <f t="shared" si="2"/>
        <v>0.65457627118644068</v>
      </c>
      <c r="E37" s="16">
        <v>360.9</v>
      </c>
      <c r="F37" s="7">
        <v>590.35460992907804</v>
      </c>
      <c r="G37" s="8">
        <f t="shared" si="1"/>
        <v>0.61132748678519933</v>
      </c>
      <c r="H37" s="16">
        <v>341.9</v>
      </c>
      <c r="I37" s="7">
        <v>590.07194244604329</v>
      </c>
      <c r="J37" s="8">
        <f t="shared" si="3"/>
        <v>0.57942087295781497</v>
      </c>
      <c r="K37" s="16">
        <f>511/2</f>
        <v>255.5</v>
      </c>
      <c r="L37" s="7">
        <v>591.38888888888891</v>
      </c>
      <c r="M37" s="8">
        <f t="shared" si="0"/>
        <v>0.43203381869422264</v>
      </c>
      <c r="O37">
        <v>-55</v>
      </c>
      <c r="P37">
        <v>0.52204300000000003</v>
      </c>
    </row>
    <row r="38" spans="1:16" x14ac:dyDescent="0.25">
      <c r="A38" s="1">
        <v>43336</v>
      </c>
      <c r="B38" s="16">
        <v>389.4</v>
      </c>
      <c r="C38">
        <v>590</v>
      </c>
      <c r="D38" s="8">
        <f t="shared" si="2"/>
        <v>0.65999999999999992</v>
      </c>
      <c r="E38" s="16">
        <v>341.4</v>
      </c>
      <c r="F38" s="7">
        <v>589.78723404255322</v>
      </c>
      <c r="G38" s="8">
        <f t="shared" si="1"/>
        <v>0.57885281385281373</v>
      </c>
      <c r="H38" s="16">
        <v>353.9</v>
      </c>
      <c r="I38" s="7">
        <v>591.19718309859161</v>
      </c>
      <c r="J38" s="8">
        <f t="shared" si="3"/>
        <v>0.59861584276354962</v>
      </c>
      <c r="K38" s="16">
        <f>567.9/2</f>
        <v>283.95</v>
      </c>
      <c r="L38" s="7">
        <v>591.38888888888891</v>
      </c>
      <c r="M38" s="8">
        <f t="shared" si="0"/>
        <v>0.48014091122592761</v>
      </c>
      <c r="O38">
        <v>-54</v>
      </c>
      <c r="P38">
        <v>0.54560799999999998</v>
      </c>
    </row>
    <row r="39" spans="1:16" x14ac:dyDescent="0.25">
      <c r="A39" s="1">
        <v>43337</v>
      </c>
      <c r="B39" s="16">
        <v>382.8</v>
      </c>
      <c r="C39">
        <v>590</v>
      </c>
      <c r="D39" s="8">
        <f t="shared" si="2"/>
        <v>0.64881355932203388</v>
      </c>
      <c r="E39" s="16">
        <v>352</v>
      </c>
      <c r="F39" s="7">
        <v>589.36170212765956</v>
      </c>
      <c r="G39" s="8">
        <f t="shared" si="1"/>
        <v>0.59725631768953069</v>
      </c>
      <c r="H39" s="16">
        <v>365.1</v>
      </c>
      <c r="I39" s="7">
        <v>591.55405405405406</v>
      </c>
      <c r="J39" s="8">
        <f t="shared" si="3"/>
        <v>0.61718789263278129</v>
      </c>
      <c r="K39" s="16">
        <f>567.9/2</f>
        <v>283.95</v>
      </c>
      <c r="L39" s="7">
        <v>588.07017543859649</v>
      </c>
      <c r="M39" s="8">
        <f t="shared" si="0"/>
        <v>0.48285053699284008</v>
      </c>
      <c r="O39">
        <v>-53</v>
      </c>
      <c r="P39">
        <v>0.55171800000000004</v>
      </c>
    </row>
    <row r="40" spans="1:16" x14ac:dyDescent="0.25">
      <c r="A40" s="1">
        <v>43338</v>
      </c>
      <c r="B40" s="16">
        <v>394.2</v>
      </c>
      <c r="C40">
        <v>590</v>
      </c>
      <c r="D40" s="8">
        <f t="shared" si="2"/>
        <v>0.668135593220339</v>
      </c>
      <c r="E40" s="16">
        <v>338</v>
      </c>
      <c r="F40" s="7">
        <v>589.05109489051085</v>
      </c>
      <c r="G40" s="8">
        <f t="shared" si="1"/>
        <v>0.57380421313506824</v>
      </c>
      <c r="H40" s="16">
        <v>360.7</v>
      </c>
      <c r="I40" s="7">
        <v>590.33557046979865</v>
      </c>
      <c r="J40" s="8">
        <f t="shared" si="3"/>
        <v>0.61100841291496133</v>
      </c>
      <c r="K40" s="16">
        <v>295.60000000000002</v>
      </c>
      <c r="L40" s="7">
        <v>592.28070175438609</v>
      </c>
      <c r="M40" s="8">
        <f t="shared" si="0"/>
        <v>0.49908767772511842</v>
      </c>
      <c r="O40">
        <v>-52</v>
      </c>
      <c r="P40">
        <v>0.56480399999999997</v>
      </c>
    </row>
    <row r="41" spans="1:16" x14ac:dyDescent="0.25">
      <c r="A41" s="1">
        <v>43339</v>
      </c>
      <c r="B41" s="16">
        <v>398.2</v>
      </c>
      <c r="C41">
        <v>590</v>
      </c>
      <c r="D41" s="8">
        <f t="shared" si="2"/>
        <v>0.67491525423728815</v>
      </c>
      <c r="E41" s="16">
        <v>347.2</v>
      </c>
      <c r="F41" s="7">
        <v>588.98550724637687</v>
      </c>
      <c r="G41" s="8">
        <f t="shared" si="1"/>
        <v>0.58948818897637789</v>
      </c>
      <c r="H41" s="16">
        <v>355.9</v>
      </c>
      <c r="I41" s="7">
        <v>590.27210884353747</v>
      </c>
      <c r="J41" s="8">
        <f t="shared" si="3"/>
        <v>0.60294226115016702</v>
      </c>
      <c r="K41" s="16">
        <v>295.7</v>
      </c>
      <c r="L41" s="7">
        <v>588.63247863247875</v>
      </c>
      <c r="M41" s="8">
        <f t="shared" si="0"/>
        <v>0.50235080586612446</v>
      </c>
      <c r="O41">
        <v>-51</v>
      </c>
      <c r="P41">
        <v>0.56829200000000002</v>
      </c>
    </row>
    <row r="42" spans="1:16" x14ac:dyDescent="0.25">
      <c r="A42" s="1">
        <v>43340</v>
      </c>
      <c r="B42" s="16">
        <v>406.4</v>
      </c>
      <c r="C42">
        <v>590</v>
      </c>
      <c r="D42" s="8">
        <f t="shared" si="2"/>
        <v>0.68881355932203381</v>
      </c>
      <c r="E42" s="16">
        <v>355.6</v>
      </c>
      <c r="F42" s="7">
        <v>591.58273381294964</v>
      </c>
      <c r="G42" s="8">
        <f t="shared" si="1"/>
        <v>0.60109935546637483</v>
      </c>
      <c r="H42" s="16">
        <v>380.6</v>
      </c>
      <c r="I42" s="7">
        <v>591.75324675324669</v>
      </c>
      <c r="J42" s="8">
        <f t="shared" si="3"/>
        <v>0.64317348842313193</v>
      </c>
      <c r="K42" s="16">
        <v>305.10000000000002</v>
      </c>
      <c r="L42" s="7">
        <v>588.57142857142856</v>
      </c>
      <c r="M42" s="8">
        <f t="shared" si="0"/>
        <v>0.51837378640776699</v>
      </c>
      <c r="O42">
        <v>-50</v>
      </c>
      <c r="P42">
        <v>0.57587100000000002</v>
      </c>
    </row>
    <row r="43" spans="1:16" x14ac:dyDescent="0.25">
      <c r="A43" s="1">
        <v>43341</v>
      </c>
      <c r="B43" s="16">
        <v>411.6</v>
      </c>
      <c r="C43">
        <v>590</v>
      </c>
      <c r="D43" s="8">
        <f t="shared" si="2"/>
        <v>0.69762711864406779</v>
      </c>
      <c r="E43" s="16">
        <v>365.1</v>
      </c>
      <c r="F43" s="7">
        <v>588.88111888111894</v>
      </c>
      <c r="G43" s="8">
        <f t="shared" si="1"/>
        <v>0.61998931243320266</v>
      </c>
      <c r="H43" s="16">
        <v>373.5</v>
      </c>
      <c r="I43" s="7">
        <v>591.66666666666663</v>
      </c>
      <c r="J43" s="8">
        <f t="shared" si="3"/>
        <v>0.63126760563380291</v>
      </c>
      <c r="K43" s="16">
        <v>298.3</v>
      </c>
      <c r="L43" s="7">
        <v>591.57024793388427</v>
      </c>
      <c r="M43" s="8">
        <f t="shared" si="0"/>
        <v>0.50425118748253706</v>
      </c>
      <c r="O43">
        <v>-49</v>
      </c>
      <c r="P43">
        <v>0.58316100000000004</v>
      </c>
    </row>
    <row r="44" spans="1:16" x14ac:dyDescent="0.25">
      <c r="A44" s="1">
        <v>43342</v>
      </c>
      <c r="B44" s="16">
        <f>AVERAGE(B43,B45)</f>
        <v>411</v>
      </c>
      <c r="C44">
        <v>590</v>
      </c>
      <c r="D44" s="8">
        <f t="shared" si="2"/>
        <v>0.69661016949152543</v>
      </c>
      <c r="E44" s="16">
        <v>365.2</v>
      </c>
      <c r="F44" s="7">
        <v>591.95804195804203</v>
      </c>
      <c r="G44" s="8">
        <f t="shared" si="1"/>
        <v>0.61693561724748958</v>
      </c>
      <c r="H44" s="16">
        <v>396.8</v>
      </c>
      <c r="I44" s="7">
        <v>589.3125</v>
      </c>
      <c r="J44" s="8">
        <f t="shared" si="3"/>
        <v>0.67332696998621278</v>
      </c>
      <c r="K44" s="16">
        <v>317.8</v>
      </c>
      <c r="L44" s="7">
        <v>587.64227642276421</v>
      </c>
      <c r="M44" s="8">
        <f t="shared" si="0"/>
        <v>0.54080520199225235</v>
      </c>
      <c r="O44">
        <v>-48</v>
      </c>
      <c r="P44">
        <v>0.58827600000000002</v>
      </c>
    </row>
    <row r="45" spans="1:16" x14ac:dyDescent="0.25">
      <c r="A45" s="1">
        <v>43343</v>
      </c>
      <c r="B45" s="16">
        <v>410.4</v>
      </c>
      <c r="C45">
        <v>590</v>
      </c>
      <c r="D45" s="8">
        <f t="shared" si="2"/>
        <v>0.69559322033898296</v>
      </c>
      <c r="E45" s="16">
        <v>369.6</v>
      </c>
      <c r="F45" s="7">
        <v>589.93055555555554</v>
      </c>
      <c r="G45" s="8">
        <f t="shared" si="1"/>
        <v>0.62651442024720427</v>
      </c>
      <c r="H45" s="16">
        <v>387.4</v>
      </c>
      <c r="I45" s="7">
        <v>589.68152866242031</v>
      </c>
      <c r="J45" s="8">
        <f t="shared" si="3"/>
        <v>0.65696478721106077</v>
      </c>
      <c r="K45" s="16">
        <v>325.5</v>
      </c>
      <c r="L45" s="7">
        <v>589</v>
      </c>
      <c r="M45" s="8">
        <f t="shared" si="0"/>
        <v>0.55263157894736847</v>
      </c>
      <c r="O45">
        <v>-47</v>
      </c>
      <c r="P45">
        <v>0.60091399999999995</v>
      </c>
    </row>
    <row r="46" spans="1:16" x14ac:dyDescent="0.25">
      <c r="A46" s="1">
        <v>43344</v>
      </c>
      <c r="B46" s="16">
        <v>405</v>
      </c>
      <c r="C46">
        <v>590</v>
      </c>
      <c r="D46" s="8">
        <f t="shared" si="2"/>
        <v>0.68644067796610164</v>
      </c>
      <c r="E46" s="16">
        <v>383.3</v>
      </c>
      <c r="F46" s="7">
        <v>590.74829931972783</v>
      </c>
      <c r="G46" s="8">
        <f t="shared" si="1"/>
        <v>0.64883809304467999</v>
      </c>
      <c r="H46" s="16">
        <v>411.9</v>
      </c>
      <c r="I46" s="7">
        <v>590.62893081761001</v>
      </c>
      <c r="J46" s="8">
        <f t="shared" si="3"/>
        <v>0.69739218400596314</v>
      </c>
      <c r="K46" s="16">
        <v>312.10000000000002</v>
      </c>
      <c r="L46" s="7">
        <v>591.26984126984132</v>
      </c>
      <c r="M46" s="8">
        <f t="shared" si="0"/>
        <v>0.52784697986577178</v>
      </c>
      <c r="O46">
        <v>-46</v>
      </c>
      <c r="P46">
        <v>0.61966500000000002</v>
      </c>
    </row>
    <row r="47" spans="1:16" x14ac:dyDescent="0.25">
      <c r="A47" s="1">
        <v>43345</v>
      </c>
      <c r="B47" s="16">
        <v>427.2</v>
      </c>
      <c r="C47">
        <v>590</v>
      </c>
      <c r="D47" s="8">
        <f t="shared" si="2"/>
        <v>0.72406779661016951</v>
      </c>
      <c r="E47" s="16">
        <v>377.3</v>
      </c>
      <c r="F47" s="7">
        <v>590.34013605442181</v>
      </c>
      <c r="G47" s="8">
        <f t="shared" si="1"/>
        <v>0.63912306983175848</v>
      </c>
      <c r="H47" s="16">
        <v>411.3</v>
      </c>
      <c r="I47" s="7">
        <v>589.08536585365857</v>
      </c>
      <c r="J47" s="8">
        <f t="shared" si="3"/>
        <v>0.69820101438774451</v>
      </c>
      <c r="K47" s="16">
        <v>334.1</v>
      </c>
      <c r="L47" s="7">
        <v>590.078125</v>
      </c>
      <c r="M47" s="8">
        <f t="shared" si="0"/>
        <v>0.56619621342512916</v>
      </c>
      <c r="O47">
        <v>-45</v>
      </c>
      <c r="P47">
        <v>0.62658599999999998</v>
      </c>
    </row>
    <row r="48" spans="1:16" x14ac:dyDescent="0.25">
      <c r="A48" s="1">
        <v>43346</v>
      </c>
      <c r="B48" s="16">
        <v>422.7</v>
      </c>
      <c r="C48">
        <v>590</v>
      </c>
      <c r="D48" s="8">
        <f t="shared" si="2"/>
        <v>0.71644067796610167</v>
      </c>
      <c r="E48" s="16">
        <v>356.8</v>
      </c>
      <c r="F48" s="7">
        <v>591.31944444444446</v>
      </c>
      <c r="G48" s="8">
        <f t="shared" si="1"/>
        <v>0.60339635936582503</v>
      </c>
      <c r="H48" s="16">
        <v>419.1</v>
      </c>
      <c r="I48" s="7">
        <v>590.1219512195122</v>
      </c>
      <c r="J48" s="8">
        <f t="shared" si="3"/>
        <v>0.71019218846869192</v>
      </c>
      <c r="K48" s="16">
        <v>332.8</v>
      </c>
      <c r="L48" s="7">
        <v>588.18897637795271</v>
      </c>
      <c r="M48" s="8">
        <f t="shared" si="0"/>
        <v>0.56580455153949138</v>
      </c>
      <c r="O48">
        <v>-44</v>
      </c>
      <c r="P48">
        <v>0.57894800000000002</v>
      </c>
    </row>
    <row r="49" spans="1:16" x14ac:dyDescent="0.25">
      <c r="A49" s="1">
        <v>43347</v>
      </c>
      <c r="B49" s="16">
        <v>427.4</v>
      </c>
      <c r="C49">
        <v>590</v>
      </c>
      <c r="D49" s="8">
        <f t="shared" si="2"/>
        <v>0.72440677966101696</v>
      </c>
      <c r="E49" s="16">
        <v>372.5</v>
      </c>
      <c r="F49" s="7">
        <v>588.12080536912754</v>
      </c>
      <c r="G49" s="8">
        <f t="shared" si="1"/>
        <v>0.63337327399292476</v>
      </c>
      <c r="H49" s="16">
        <v>344.6</v>
      </c>
      <c r="I49" s="7">
        <v>591.6058394160583</v>
      </c>
      <c r="J49" s="8">
        <f t="shared" si="3"/>
        <v>0.58248241826033331</v>
      </c>
      <c r="K49" s="16">
        <v>325.3</v>
      </c>
      <c r="L49" s="7">
        <v>590.16000000000008</v>
      </c>
      <c r="M49" s="8">
        <f t="shared" si="0"/>
        <v>0.55120645248746092</v>
      </c>
      <c r="O49">
        <v>-43</v>
      </c>
      <c r="P49">
        <v>0.63224599999999997</v>
      </c>
    </row>
    <row r="50" spans="1:16" x14ac:dyDescent="0.25">
      <c r="A50" s="1">
        <v>43348</v>
      </c>
      <c r="B50" s="16">
        <v>427</v>
      </c>
      <c r="C50">
        <v>590</v>
      </c>
      <c r="D50" s="8">
        <f t="shared" si="2"/>
        <v>0.72372881355932206</v>
      </c>
      <c r="E50" s="16">
        <v>391.1</v>
      </c>
      <c r="F50" s="7">
        <v>588.41059602649011</v>
      </c>
      <c r="G50" s="8">
        <f t="shared" si="1"/>
        <v>0.66467191896454703</v>
      </c>
      <c r="H50" s="16">
        <v>403.3</v>
      </c>
      <c r="I50" s="7">
        <v>591.60493827160485</v>
      </c>
      <c r="J50" s="8">
        <f t="shared" si="3"/>
        <v>0.6817049248747914</v>
      </c>
      <c r="K50" s="16">
        <v>313.10000000000002</v>
      </c>
      <c r="L50" s="7">
        <v>589.37007874015751</v>
      </c>
      <c r="M50" s="8">
        <f t="shared" si="0"/>
        <v>0.53124515698062791</v>
      </c>
      <c r="O50">
        <v>-42</v>
      </c>
      <c r="P50">
        <v>0.63565300000000002</v>
      </c>
    </row>
    <row r="51" spans="1:16" x14ac:dyDescent="0.25">
      <c r="A51" s="1">
        <v>43349</v>
      </c>
      <c r="B51" s="16">
        <v>425.4</v>
      </c>
      <c r="C51">
        <v>590</v>
      </c>
      <c r="D51" s="8">
        <f t="shared" si="2"/>
        <v>0.72101694915254233</v>
      </c>
      <c r="E51" s="16">
        <v>406.3</v>
      </c>
      <c r="F51" s="7">
        <v>591.56862745098044</v>
      </c>
      <c r="G51" s="8">
        <f t="shared" si="1"/>
        <v>0.6868180311567782</v>
      </c>
      <c r="H51" s="16">
        <v>413.6</v>
      </c>
      <c r="I51" s="7">
        <v>589.14634146341473</v>
      </c>
      <c r="J51" s="8">
        <f t="shared" si="3"/>
        <v>0.70203270544400742</v>
      </c>
      <c r="K51" s="16">
        <v>322.60000000000002</v>
      </c>
      <c r="L51" s="7">
        <v>587.87878787878788</v>
      </c>
      <c r="M51" s="8">
        <f t="shared" si="0"/>
        <v>0.54875257731958771</v>
      </c>
      <c r="O51">
        <v>-41</v>
      </c>
      <c r="P51">
        <v>0.61698500000000001</v>
      </c>
    </row>
    <row r="52" spans="1:16" x14ac:dyDescent="0.25">
      <c r="A52" s="1">
        <v>43350</v>
      </c>
      <c r="B52" s="16">
        <v>436.1</v>
      </c>
      <c r="C52">
        <v>590</v>
      </c>
      <c r="D52" s="8">
        <f t="shared" si="2"/>
        <v>0.73915254237288142</v>
      </c>
      <c r="E52" s="16">
        <v>416.4</v>
      </c>
      <c r="F52" s="7">
        <v>590.38461538461536</v>
      </c>
      <c r="G52" s="8">
        <f t="shared" si="1"/>
        <v>0.70530293159609114</v>
      </c>
      <c r="H52" s="16">
        <v>411.4</v>
      </c>
      <c r="I52" s="7">
        <v>590.79268292682934</v>
      </c>
      <c r="J52" s="8">
        <f t="shared" si="3"/>
        <v>0.6963525647641654</v>
      </c>
      <c r="K52" s="16">
        <v>339.1</v>
      </c>
      <c r="L52" s="7">
        <v>590.07751937984494</v>
      </c>
      <c r="M52" s="8">
        <f t="shared" si="0"/>
        <v>0.57467025748817657</v>
      </c>
      <c r="O52">
        <v>-40</v>
      </c>
      <c r="P52">
        <v>0.63238700000000003</v>
      </c>
    </row>
    <row r="53" spans="1:16" x14ac:dyDescent="0.25">
      <c r="A53" s="1">
        <v>43351</v>
      </c>
      <c r="B53" s="16">
        <v>430.9</v>
      </c>
      <c r="C53">
        <v>590</v>
      </c>
      <c r="D53" s="8">
        <f t="shared" si="2"/>
        <v>0.73033898305084743</v>
      </c>
      <c r="E53" s="16">
        <v>415.7</v>
      </c>
      <c r="F53" s="7">
        <v>591.23456790123453</v>
      </c>
      <c r="G53" s="8">
        <f t="shared" si="1"/>
        <v>0.70310503236583843</v>
      </c>
      <c r="H53" s="16">
        <v>431</v>
      </c>
      <c r="I53" s="7">
        <v>588.36257309941527</v>
      </c>
      <c r="J53" s="8">
        <f t="shared" si="3"/>
        <v>0.73254149686909842</v>
      </c>
      <c r="K53" s="16">
        <v>337.2</v>
      </c>
      <c r="L53" s="7">
        <v>589.5</v>
      </c>
      <c r="M53" s="8">
        <f t="shared" si="0"/>
        <v>0.57201017811704835</v>
      </c>
      <c r="O53">
        <v>-39</v>
      </c>
      <c r="P53">
        <v>0.63940900000000001</v>
      </c>
    </row>
    <row r="54" spans="1:16" x14ac:dyDescent="0.25">
      <c r="A54" s="1">
        <v>43352</v>
      </c>
      <c r="B54" s="16">
        <v>434.6</v>
      </c>
      <c r="C54">
        <v>590</v>
      </c>
      <c r="D54" s="8">
        <f t="shared" si="2"/>
        <v>0.73661016949152547</v>
      </c>
      <c r="E54" s="16">
        <v>415.4</v>
      </c>
      <c r="F54" s="7">
        <v>589.56521739130437</v>
      </c>
      <c r="G54" s="8">
        <f t="shared" si="1"/>
        <v>0.7045870206489675</v>
      </c>
      <c r="H54" s="16">
        <v>415.2</v>
      </c>
      <c r="I54" s="7">
        <v>589.10179640718559</v>
      </c>
      <c r="J54" s="8">
        <f t="shared" si="3"/>
        <v>0.70480178898150037</v>
      </c>
      <c r="K54" s="16">
        <v>372.4</v>
      </c>
      <c r="L54" s="7">
        <v>590.07194244604329</v>
      </c>
      <c r="M54" s="8">
        <f t="shared" si="0"/>
        <v>0.63110948549134338</v>
      </c>
      <c r="O54">
        <v>-38</v>
      </c>
      <c r="P54">
        <v>0.66798299999999999</v>
      </c>
    </row>
    <row r="55" spans="1:16" x14ac:dyDescent="0.25">
      <c r="A55" s="1">
        <v>43353</v>
      </c>
      <c r="B55" s="16">
        <v>430.6</v>
      </c>
      <c r="C55">
        <v>590</v>
      </c>
      <c r="D55" s="8">
        <f t="shared" si="2"/>
        <v>0.72983050847457631</v>
      </c>
      <c r="E55" s="16">
        <v>421.6</v>
      </c>
      <c r="F55" s="7">
        <v>588.24242424242425</v>
      </c>
      <c r="G55" s="8">
        <f t="shared" si="1"/>
        <v>0.71671131259015042</v>
      </c>
      <c r="H55" s="16">
        <v>437.4</v>
      </c>
      <c r="I55" s="7">
        <v>589.12280701754389</v>
      </c>
      <c r="J55" s="8">
        <f t="shared" si="3"/>
        <v>0.74245979749851099</v>
      </c>
      <c r="K55" s="16">
        <v>354.3</v>
      </c>
      <c r="L55" s="7">
        <v>588.05755395683457</v>
      </c>
      <c r="M55" s="8">
        <f t="shared" si="0"/>
        <v>0.60249204795693656</v>
      </c>
      <c r="O55">
        <v>-37</v>
      </c>
      <c r="P55">
        <v>0.67431099999999999</v>
      </c>
    </row>
    <row r="56" spans="1:16" x14ac:dyDescent="0.25">
      <c r="A56" s="1">
        <v>43354</v>
      </c>
      <c r="B56" s="16">
        <v>431.7</v>
      </c>
      <c r="C56">
        <v>590</v>
      </c>
      <c r="D56" s="8">
        <f t="shared" si="2"/>
        <v>0.73169491525423724</v>
      </c>
      <c r="E56" s="16">
        <v>432.1</v>
      </c>
      <c r="F56" s="7">
        <v>590.11976047904193</v>
      </c>
      <c r="G56" s="8">
        <f t="shared" si="1"/>
        <v>0.73222425164890925</v>
      </c>
      <c r="H56" s="16">
        <v>441</v>
      </c>
      <c r="I56" s="7">
        <v>591.45348837209303</v>
      </c>
      <c r="J56" s="8">
        <f t="shared" si="3"/>
        <v>0.74562076083751105</v>
      </c>
      <c r="K56" s="16">
        <v>354.5</v>
      </c>
      <c r="L56" s="7">
        <v>590.63380281690149</v>
      </c>
      <c r="M56" s="8">
        <f t="shared" si="0"/>
        <v>0.60020269464647658</v>
      </c>
      <c r="O56">
        <v>-36</v>
      </c>
      <c r="P56">
        <v>0.680454</v>
      </c>
    </row>
    <row r="57" spans="1:16" x14ac:dyDescent="0.25">
      <c r="A57" s="1">
        <v>43355</v>
      </c>
      <c r="B57" s="16">
        <v>424.2</v>
      </c>
      <c r="C57">
        <v>590</v>
      </c>
      <c r="D57" s="8">
        <f t="shared" si="2"/>
        <v>0.71898305084745762</v>
      </c>
      <c r="E57" s="16">
        <v>431.7</v>
      </c>
      <c r="F57" s="7">
        <v>591.02409638554218</v>
      </c>
      <c r="G57" s="8">
        <f t="shared" si="1"/>
        <v>0.73042707165426557</v>
      </c>
      <c r="H57" s="16">
        <v>416.2</v>
      </c>
      <c r="I57" s="7">
        <v>588.56287425149696</v>
      </c>
      <c r="J57" s="8">
        <f t="shared" si="3"/>
        <v>0.707146200020348</v>
      </c>
      <c r="K57" s="16">
        <v>373</v>
      </c>
      <c r="L57" s="7">
        <v>590.27972027972032</v>
      </c>
      <c r="M57" s="8">
        <f t="shared" si="0"/>
        <v>0.6319038028669588</v>
      </c>
      <c r="O57">
        <v>-35</v>
      </c>
      <c r="P57">
        <v>0.67821299999999995</v>
      </c>
    </row>
    <row r="58" spans="1:16" x14ac:dyDescent="0.25">
      <c r="A58" s="1">
        <v>43356</v>
      </c>
      <c r="B58" s="16">
        <v>447.2</v>
      </c>
      <c r="C58">
        <v>590</v>
      </c>
      <c r="D58" s="8">
        <f t="shared" si="2"/>
        <v>0.75796610169491518</v>
      </c>
      <c r="E58" s="16">
        <v>426.1</v>
      </c>
      <c r="F58" s="7">
        <v>589.40476190476193</v>
      </c>
      <c r="G58" s="8">
        <f t="shared" si="1"/>
        <v>0.72293274086043224</v>
      </c>
      <c r="H58" s="16">
        <v>430.3</v>
      </c>
      <c r="I58" s="7">
        <v>591.42857142857144</v>
      </c>
      <c r="J58" s="8">
        <f t="shared" si="3"/>
        <v>0.72756038647342991</v>
      </c>
      <c r="K58" s="16">
        <v>378.1</v>
      </c>
      <c r="L58" s="7">
        <v>588.56164383561645</v>
      </c>
      <c r="M58" s="8">
        <f t="shared" si="0"/>
        <v>0.64241359245897822</v>
      </c>
      <c r="O58">
        <v>-34</v>
      </c>
      <c r="P58">
        <v>0.69662900000000005</v>
      </c>
    </row>
    <row r="59" spans="1:16" x14ac:dyDescent="0.25">
      <c r="A59" s="1">
        <v>43357</v>
      </c>
      <c r="B59" s="16">
        <v>443.3</v>
      </c>
      <c r="C59">
        <v>590</v>
      </c>
      <c r="D59" s="8">
        <f t="shared" si="2"/>
        <v>0.75135593220338981</v>
      </c>
      <c r="E59" s="16">
        <v>430</v>
      </c>
      <c r="F59" s="7">
        <v>588.70588235294122</v>
      </c>
      <c r="G59" s="8">
        <f t="shared" si="1"/>
        <v>0.73041566746602715</v>
      </c>
      <c r="H59" s="16">
        <v>455</v>
      </c>
      <c r="I59" s="7">
        <v>588.63636363636363</v>
      </c>
      <c r="J59" s="8">
        <f t="shared" si="3"/>
        <v>0.77297297297297296</v>
      </c>
      <c r="K59" s="16">
        <v>381.2</v>
      </c>
      <c r="L59" s="7">
        <v>589.07801418439726</v>
      </c>
      <c r="M59" s="8">
        <f t="shared" si="0"/>
        <v>0.64711293041175044</v>
      </c>
      <c r="O59">
        <v>-33</v>
      </c>
      <c r="P59">
        <v>0.70896000000000003</v>
      </c>
    </row>
    <row r="60" spans="1:16" x14ac:dyDescent="0.25">
      <c r="A60" s="1">
        <v>43358</v>
      </c>
      <c r="B60" s="16">
        <v>447.6</v>
      </c>
      <c r="C60">
        <v>590</v>
      </c>
      <c r="D60" s="8">
        <f t="shared" si="2"/>
        <v>0.7586440677966102</v>
      </c>
      <c r="E60" s="16">
        <v>442.9</v>
      </c>
      <c r="F60" s="7">
        <v>590.52941176470586</v>
      </c>
      <c r="G60" s="8">
        <f t="shared" si="1"/>
        <v>0.7500049805757546</v>
      </c>
      <c r="H60" s="16">
        <v>450.5</v>
      </c>
      <c r="I60" s="7">
        <v>590.625</v>
      </c>
      <c r="J60" s="8">
        <f t="shared" si="3"/>
        <v>0.76275132275132274</v>
      </c>
      <c r="K60" s="16">
        <v>361.4</v>
      </c>
      <c r="L60" s="7">
        <v>591.68918918918928</v>
      </c>
      <c r="M60" s="8">
        <f t="shared" si="0"/>
        <v>0.61079365079365067</v>
      </c>
      <c r="O60">
        <v>-32</v>
      </c>
      <c r="P60">
        <v>0.715449</v>
      </c>
    </row>
    <row r="61" spans="1:16" x14ac:dyDescent="0.25">
      <c r="A61" s="1">
        <v>43359</v>
      </c>
      <c r="B61" s="16">
        <v>452.6</v>
      </c>
      <c r="C61">
        <v>590</v>
      </c>
      <c r="D61" s="8">
        <f t="shared" si="2"/>
        <v>0.76711864406779662</v>
      </c>
      <c r="E61" s="16">
        <v>439.6</v>
      </c>
      <c r="F61" s="7">
        <v>588.71345029239774</v>
      </c>
      <c r="G61" s="8">
        <f t="shared" si="1"/>
        <v>0.7467130227475911</v>
      </c>
      <c r="H61" s="16">
        <v>456.5</v>
      </c>
      <c r="I61" s="7">
        <v>590.16949152542372</v>
      </c>
      <c r="J61" s="8">
        <f t="shared" si="3"/>
        <v>0.77350660539919591</v>
      </c>
      <c r="K61" s="16">
        <v>381.4</v>
      </c>
      <c r="L61" s="7">
        <v>591.5333333333333</v>
      </c>
      <c r="M61" s="8">
        <f t="shared" si="0"/>
        <v>0.64476501746872539</v>
      </c>
      <c r="O61">
        <v>-31</v>
      </c>
      <c r="P61">
        <v>0.72355999999999998</v>
      </c>
    </row>
    <row r="62" spans="1:16" x14ac:dyDescent="0.25">
      <c r="A62" s="1">
        <v>43360</v>
      </c>
      <c r="B62" s="16">
        <v>446.9</v>
      </c>
      <c r="C62">
        <v>590</v>
      </c>
      <c r="D62" s="8">
        <f t="shared" si="2"/>
        <v>0.75745762711864406</v>
      </c>
      <c r="E62" s="16">
        <v>438.5</v>
      </c>
      <c r="F62" s="7">
        <v>591.48571428571427</v>
      </c>
      <c r="G62" s="8">
        <f t="shared" si="1"/>
        <v>0.74135349241619175</v>
      </c>
      <c r="H62" s="16">
        <v>471.5</v>
      </c>
      <c r="I62" s="7">
        <v>588.90710382513657</v>
      </c>
      <c r="J62" s="8">
        <f t="shared" si="3"/>
        <v>0.80063561287927998</v>
      </c>
      <c r="K62" s="16">
        <v>402</v>
      </c>
      <c r="L62" s="7">
        <v>589.43037974683534</v>
      </c>
      <c r="M62" s="8">
        <f t="shared" si="0"/>
        <v>0.6820143884892087</v>
      </c>
      <c r="O62">
        <v>-30</v>
      </c>
      <c r="P62">
        <v>0.71698899999999999</v>
      </c>
    </row>
    <row r="63" spans="1:16" x14ac:dyDescent="0.25">
      <c r="A63" s="1">
        <v>43361</v>
      </c>
      <c r="B63" s="16">
        <v>444.7</v>
      </c>
      <c r="C63">
        <v>590</v>
      </c>
      <c r="D63" s="8">
        <f t="shared" si="2"/>
        <v>0.75372881355932198</v>
      </c>
      <c r="E63" s="16">
        <v>450.9</v>
      </c>
      <c r="F63" s="7">
        <v>588.65168539325839</v>
      </c>
      <c r="G63" s="8">
        <f t="shared" si="1"/>
        <v>0.76598778392823064</v>
      </c>
      <c r="H63" s="16">
        <v>477.8</v>
      </c>
      <c r="I63" s="7">
        <v>590.05405405405395</v>
      </c>
      <c r="J63" s="8">
        <f t="shared" si="3"/>
        <v>0.80975632099670225</v>
      </c>
      <c r="K63" s="16">
        <v>411.8</v>
      </c>
      <c r="L63" s="7">
        <v>590.55900621118008</v>
      </c>
      <c r="M63" s="8">
        <f t="shared" si="0"/>
        <v>0.69730542700883469</v>
      </c>
      <c r="O63">
        <v>-29</v>
      </c>
      <c r="P63">
        <v>0.73804800000000004</v>
      </c>
    </row>
    <row r="64" spans="1:16" x14ac:dyDescent="0.25">
      <c r="A64" s="1">
        <v>43362</v>
      </c>
      <c r="B64" s="16">
        <v>463.3</v>
      </c>
      <c r="C64">
        <v>590</v>
      </c>
      <c r="D64" s="8">
        <f t="shared" si="2"/>
        <v>0.78525423728813559</v>
      </c>
      <c r="E64" s="16">
        <v>465.3</v>
      </c>
      <c r="F64" s="7">
        <v>588.83333333333337</v>
      </c>
      <c r="G64" s="8">
        <f t="shared" si="1"/>
        <v>0.79020662326634583</v>
      </c>
      <c r="H64" s="16">
        <v>483.3</v>
      </c>
      <c r="I64" s="7">
        <v>589.84126984126988</v>
      </c>
      <c r="J64" s="8">
        <f t="shared" si="3"/>
        <v>0.81937298170075346</v>
      </c>
      <c r="K64" s="16">
        <v>424.5</v>
      </c>
      <c r="L64" s="7">
        <v>590.63694267515916</v>
      </c>
      <c r="M64" s="8">
        <f t="shared" si="0"/>
        <v>0.71871562601099981</v>
      </c>
      <c r="O64">
        <v>-28</v>
      </c>
      <c r="P64">
        <v>0.75592300000000001</v>
      </c>
    </row>
    <row r="65" spans="1:16" x14ac:dyDescent="0.25">
      <c r="A65" s="1">
        <v>43363</v>
      </c>
      <c r="B65" s="16">
        <v>470.3</v>
      </c>
      <c r="C65">
        <v>590</v>
      </c>
      <c r="D65" s="8">
        <f t="shared" si="2"/>
        <v>0.79711864406779664</v>
      </c>
      <c r="E65" s="16">
        <v>465.1</v>
      </c>
      <c r="F65" s="7">
        <v>588.77777777777771</v>
      </c>
      <c r="G65" s="8">
        <f t="shared" si="1"/>
        <v>0.78994149839592387</v>
      </c>
      <c r="H65" s="16">
        <v>495.9</v>
      </c>
      <c r="I65" s="7">
        <v>591.03092783505156</v>
      </c>
      <c r="J65" s="8">
        <f t="shared" si="3"/>
        <v>0.83904238618524329</v>
      </c>
      <c r="K65" s="16">
        <v>417.3</v>
      </c>
      <c r="L65" s="7">
        <v>588.81987577639745</v>
      </c>
      <c r="M65" s="8">
        <f t="shared" si="0"/>
        <v>0.70870569620253177</v>
      </c>
      <c r="O65">
        <v>-27</v>
      </c>
      <c r="P65">
        <v>0.76346599999999998</v>
      </c>
    </row>
    <row r="66" spans="1:16" x14ac:dyDescent="0.25">
      <c r="A66" s="1">
        <v>43364</v>
      </c>
      <c r="B66" s="16">
        <v>489.6</v>
      </c>
      <c r="C66">
        <v>590</v>
      </c>
      <c r="D66" s="8">
        <f t="shared" si="2"/>
        <v>0.82983050847457629</v>
      </c>
      <c r="E66" s="16">
        <v>473.5</v>
      </c>
      <c r="F66" s="7">
        <v>588.61111111111109</v>
      </c>
      <c r="G66" s="8">
        <f t="shared" si="1"/>
        <v>0.80443605474280322</v>
      </c>
      <c r="H66" s="16">
        <v>503.8</v>
      </c>
      <c r="I66" s="7">
        <v>591.4948453608248</v>
      </c>
      <c r="J66" s="8">
        <f t="shared" si="3"/>
        <v>0.85174030501089315</v>
      </c>
      <c r="K66" s="16">
        <v>421.5</v>
      </c>
      <c r="L66" s="7">
        <v>591.36094674556216</v>
      </c>
      <c r="M66" s="8">
        <f t="shared" si="0"/>
        <v>0.7127626575945567</v>
      </c>
      <c r="O66">
        <v>-26</v>
      </c>
      <c r="P66">
        <v>0.79038600000000003</v>
      </c>
    </row>
    <row r="67" spans="1:16" x14ac:dyDescent="0.25">
      <c r="A67" s="1">
        <v>43365</v>
      </c>
      <c r="B67" s="16">
        <v>493.2</v>
      </c>
      <c r="C67">
        <v>590</v>
      </c>
      <c r="D67" s="8">
        <f t="shared" si="2"/>
        <v>0.83593220338983054</v>
      </c>
      <c r="E67" s="16">
        <v>476.9</v>
      </c>
      <c r="F67" s="7">
        <v>589.39560439560444</v>
      </c>
      <c r="G67" s="8">
        <f t="shared" si="1"/>
        <v>0.80913396103290747</v>
      </c>
      <c r="H67" s="16">
        <v>522.70000000000005</v>
      </c>
      <c r="I67" s="7">
        <v>589.65174129353238</v>
      </c>
      <c r="J67" s="8">
        <f t="shared" si="3"/>
        <v>0.88645545055686803</v>
      </c>
      <c r="K67" s="16">
        <v>447.3</v>
      </c>
      <c r="L67" s="7">
        <v>590.23952095808386</v>
      </c>
      <c r="M67" s="8">
        <f t="shared" ref="M67:M130" si="4">+K67/L67</f>
        <v>0.75782793953535554</v>
      </c>
      <c r="O67">
        <v>-25</v>
      </c>
      <c r="P67">
        <v>0.795709</v>
      </c>
    </row>
    <row r="68" spans="1:16" x14ac:dyDescent="0.25">
      <c r="A68" s="1">
        <v>43366</v>
      </c>
      <c r="B68" s="16">
        <f>AVERAGE(B67,B69)</f>
        <v>501.29999999999995</v>
      </c>
      <c r="C68">
        <v>590</v>
      </c>
      <c r="D68" s="8">
        <f t="shared" si="2"/>
        <v>0.84966101694915241</v>
      </c>
      <c r="E68" s="16">
        <v>482.8</v>
      </c>
      <c r="F68" s="7">
        <v>590.91397849462362</v>
      </c>
      <c r="G68" s="8">
        <f t="shared" si="1"/>
        <v>0.81703939586934771</v>
      </c>
      <c r="H68" s="16">
        <v>523.29999999999995</v>
      </c>
      <c r="I68" s="7">
        <v>589.15841584158409</v>
      </c>
      <c r="J68" s="8">
        <f t="shared" si="3"/>
        <v>0.88821611629274855</v>
      </c>
      <c r="K68" s="16">
        <v>440.5</v>
      </c>
      <c r="L68" s="7">
        <v>591.57894736842104</v>
      </c>
      <c r="M68" s="8">
        <f t="shared" si="4"/>
        <v>0.74461743772241995</v>
      </c>
      <c r="O68">
        <v>-24</v>
      </c>
      <c r="P68">
        <v>0.80746300000000004</v>
      </c>
    </row>
    <row r="69" spans="1:16" x14ac:dyDescent="0.25">
      <c r="A69" s="1">
        <v>43367</v>
      </c>
      <c r="B69" s="16">
        <v>509.4</v>
      </c>
      <c r="C69">
        <v>590</v>
      </c>
      <c r="D69" s="8">
        <f t="shared" si="2"/>
        <v>0.86338983050847451</v>
      </c>
      <c r="E69" s="16">
        <v>487.1</v>
      </c>
      <c r="F69" s="7">
        <v>589.04255319148945</v>
      </c>
      <c r="G69" s="8">
        <f t="shared" si="1"/>
        <v>0.82693516344590923</v>
      </c>
      <c r="H69" s="16">
        <v>542.29999999999995</v>
      </c>
      <c r="I69" s="7">
        <v>589.65853658536594</v>
      </c>
      <c r="J69" s="8">
        <f t="shared" si="3"/>
        <v>0.91968481138318969</v>
      </c>
      <c r="K69" s="16">
        <v>452.5</v>
      </c>
      <c r="L69" s="7">
        <v>591.18012422360243</v>
      </c>
      <c r="M69" s="8">
        <f t="shared" si="4"/>
        <v>0.76541815507459554</v>
      </c>
      <c r="O69">
        <v>-23</v>
      </c>
      <c r="P69">
        <v>0.82268399999999997</v>
      </c>
    </row>
    <row r="70" spans="1:16" x14ac:dyDescent="0.25">
      <c r="A70" s="1">
        <v>43368</v>
      </c>
      <c r="B70" s="16">
        <v>506.3</v>
      </c>
      <c r="C70">
        <v>590</v>
      </c>
      <c r="D70" s="8">
        <f t="shared" si="2"/>
        <v>0.85813559322033905</v>
      </c>
      <c r="E70" s="16">
        <v>489.1</v>
      </c>
      <c r="F70" s="7">
        <v>590.89473684210532</v>
      </c>
      <c r="G70" s="8">
        <f t="shared" si="1"/>
        <v>0.82772779905584748</v>
      </c>
      <c r="H70" s="16">
        <v>534.5</v>
      </c>
      <c r="I70" s="7">
        <v>590.09433962264143</v>
      </c>
      <c r="J70" s="8">
        <f t="shared" si="3"/>
        <v>0.90578737010391697</v>
      </c>
      <c r="K70" s="16">
        <v>430.4</v>
      </c>
      <c r="L70" s="7">
        <v>589.17582417582412</v>
      </c>
      <c r="M70" s="8">
        <f t="shared" si="4"/>
        <v>0.7305119835866829</v>
      </c>
      <c r="O70">
        <v>-22</v>
      </c>
      <c r="P70">
        <v>0.81469899999999995</v>
      </c>
    </row>
    <row r="71" spans="1:16" x14ac:dyDescent="0.25">
      <c r="A71" s="1">
        <v>43369</v>
      </c>
      <c r="B71" s="16">
        <v>499.8</v>
      </c>
      <c r="C71">
        <v>590</v>
      </c>
      <c r="D71" s="8">
        <f t="shared" si="2"/>
        <v>0.84711864406779658</v>
      </c>
      <c r="E71" s="16">
        <v>475.9</v>
      </c>
      <c r="F71" s="7">
        <v>590.42780748663097</v>
      </c>
      <c r="G71" s="8">
        <f t="shared" si="1"/>
        <v>0.80602572230776204</v>
      </c>
      <c r="H71" s="16">
        <v>525.70000000000005</v>
      </c>
      <c r="I71" s="7">
        <v>590.44554455445541</v>
      </c>
      <c r="J71" s="8">
        <f t="shared" si="3"/>
        <v>0.89034459629412266</v>
      </c>
      <c r="K71" s="16">
        <v>465</v>
      </c>
      <c r="L71" s="7">
        <v>591.42045454545462</v>
      </c>
      <c r="M71" s="8">
        <f t="shared" si="4"/>
        <v>0.78624267460851172</v>
      </c>
      <c r="O71">
        <v>-21</v>
      </c>
      <c r="P71">
        <v>0.82865599999999995</v>
      </c>
    </row>
    <row r="72" spans="1:16" x14ac:dyDescent="0.25">
      <c r="A72" s="1">
        <v>43370</v>
      </c>
      <c r="B72" s="16">
        <v>511.7</v>
      </c>
      <c r="C72">
        <v>590</v>
      </c>
      <c r="D72" s="8">
        <f t="shared" si="2"/>
        <v>0.86728813559322027</v>
      </c>
      <c r="E72" s="16">
        <v>438.8</v>
      </c>
      <c r="F72" s="7">
        <v>591</v>
      </c>
      <c r="G72" s="8">
        <f t="shared" ref="G72:G135" si="5">+E72/F72</f>
        <v>0.74247038917089681</v>
      </c>
      <c r="H72" s="16">
        <v>533.20000000000005</v>
      </c>
      <c r="I72" s="7">
        <v>590.14285714285711</v>
      </c>
      <c r="J72" s="8">
        <f t="shared" si="3"/>
        <v>0.90351004599370621</v>
      </c>
      <c r="K72" s="16">
        <v>449</v>
      </c>
      <c r="L72" s="7">
        <v>589.00523560209422</v>
      </c>
      <c r="M72" s="8">
        <f t="shared" si="4"/>
        <v>0.76230222222222221</v>
      </c>
      <c r="O72">
        <v>-20</v>
      </c>
      <c r="P72">
        <v>0.81855100000000003</v>
      </c>
    </row>
    <row r="73" spans="1:16" x14ac:dyDescent="0.25">
      <c r="A73" s="1">
        <v>43371</v>
      </c>
      <c r="B73" s="16">
        <v>519.70000000000005</v>
      </c>
      <c r="C73">
        <v>590</v>
      </c>
      <c r="D73" s="8">
        <f t="shared" ref="D73:D128" si="6">+B73/C73</f>
        <v>0.88084745762711869</v>
      </c>
      <c r="E73" s="16">
        <v>479.9</v>
      </c>
      <c r="F73" s="7">
        <v>591.22994652406408</v>
      </c>
      <c r="G73" s="8">
        <f t="shared" si="5"/>
        <v>0.81169772069464552</v>
      </c>
      <c r="H73" s="16">
        <v>529.29999999999995</v>
      </c>
      <c r="I73" s="7">
        <v>589.28571428571422</v>
      </c>
      <c r="J73" s="8">
        <f t="shared" si="3"/>
        <v>0.89820606060606067</v>
      </c>
      <c r="K73" s="16">
        <v>490.8</v>
      </c>
      <c r="L73" s="7">
        <v>591.27071823204426</v>
      </c>
      <c r="M73" s="8">
        <f t="shared" si="4"/>
        <v>0.83007662119230041</v>
      </c>
      <c r="O73">
        <v>-19</v>
      </c>
      <c r="P73">
        <v>0.82438299999999998</v>
      </c>
    </row>
    <row r="74" spans="1:16" x14ac:dyDescent="0.25">
      <c r="A74" s="1">
        <v>43372</v>
      </c>
      <c r="B74" s="16">
        <v>496.6</v>
      </c>
      <c r="C74">
        <v>590</v>
      </c>
      <c r="D74" s="8">
        <f t="shared" si="6"/>
        <v>0.84169491525423734</v>
      </c>
      <c r="E74" s="16">
        <v>474.5</v>
      </c>
      <c r="F74" s="7">
        <v>588.59459459459458</v>
      </c>
      <c r="G74" s="8">
        <f t="shared" si="5"/>
        <v>0.80615759022867117</v>
      </c>
      <c r="H74" s="16">
        <v>506.4</v>
      </c>
      <c r="I74" s="7">
        <v>589.4</v>
      </c>
      <c r="J74" s="8">
        <f t="shared" ref="J74:J137" si="7">+H74/I74</f>
        <v>0.8591788259246691</v>
      </c>
      <c r="K74" s="16">
        <v>475.5</v>
      </c>
      <c r="L74" s="7">
        <v>588.95604395604403</v>
      </c>
      <c r="M74" s="8">
        <f t="shared" si="4"/>
        <v>0.8073607612650433</v>
      </c>
      <c r="O74">
        <v>-18</v>
      </c>
      <c r="P74">
        <v>0.82031699999999996</v>
      </c>
    </row>
    <row r="75" spans="1:16" x14ac:dyDescent="0.25">
      <c r="A75" s="1">
        <v>43373</v>
      </c>
      <c r="B75" s="16">
        <f>AVERAGE(B74,B74)</f>
        <v>496.6</v>
      </c>
      <c r="C75">
        <v>590</v>
      </c>
      <c r="D75" s="8">
        <f t="shared" si="6"/>
        <v>0.84169491525423734</v>
      </c>
      <c r="E75" s="16">
        <v>474.9</v>
      </c>
      <c r="F75" s="7">
        <v>590.91397849462362</v>
      </c>
      <c r="G75" s="8">
        <f t="shared" si="5"/>
        <v>0.80367027568010196</v>
      </c>
      <c r="H75" s="16">
        <v>526.29999999999995</v>
      </c>
      <c r="I75" s="7">
        <v>589.6097560975611</v>
      </c>
      <c r="J75" s="8">
        <f t="shared" si="7"/>
        <v>0.89262430710680873</v>
      </c>
      <c r="K75" s="16">
        <v>482.7</v>
      </c>
      <c r="L75" s="7">
        <v>588.37988826815649</v>
      </c>
      <c r="M75" s="8">
        <f t="shared" si="4"/>
        <v>0.82038834029623997</v>
      </c>
      <c r="O75">
        <v>-17</v>
      </c>
      <c r="P75">
        <v>0.86160899999999996</v>
      </c>
    </row>
    <row r="76" spans="1:16" x14ac:dyDescent="0.25">
      <c r="A76" s="1">
        <v>43374</v>
      </c>
      <c r="B76" s="16">
        <v>518.4</v>
      </c>
      <c r="C76">
        <v>590</v>
      </c>
      <c r="D76" s="8">
        <f t="shared" si="6"/>
        <v>0.87864406779661008</v>
      </c>
      <c r="E76" s="16">
        <v>498.7</v>
      </c>
      <c r="F76" s="7">
        <v>588.73684210526312</v>
      </c>
      <c r="G76" s="8">
        <f t="shared" si="5"/>
        <v>0.84706776327552302</v>
      </c>
      <c r="H76" s="16">
        <v>519.20000000000005</v>
      </c>
      <c r="I76" s="7">
        <v>590.19704433497543</v>
      </c>
      <c r="J76" s="8">
        <f t="shared" si="7"/>
        <v>0.87970620148568568</v>
      </c>
      <c r="K76" s="16">
        <v>470.6</v>
      </c>
      <c r="L76" s="7">
        <v>590.4</v>
      </c>
      <c r="M76" s="8">
        <f t="shared" si="4"/>
        <v>0.79708672086720878</v>
      </c>
      <c r="O76">
        <v>-16</v>
      </c>
      <c r="P76">
        <v>0.82703899999999997</v>
      </c>
    </row>
    <row r="77" spans="1:16" x14ac:dyDescent="0.25">
      <c r="A77" s="1">
        <v>43375</v>
      </c>
      <c r="B77" s="16">
        <v>518</v>
      </c>
      <c r="C77">
        <v>590</v>
      </c>
      <c r="D77" s="8">
        <f t="shared" si="6"/>
        <v>0.87796610169491529</v>
      </c>
      <c r="E77" s="16">
        <v>491.7</v>
      </c>
      <c r="F77" s="7">
        <v>589.42105263157907</v>
      </c>
      <c r="G77" s="8">
        <f t="shared" si="5"/>
        <v>0.83420841146530922</v>
      </c>
      <c r="H77" s="16">
        <v>508.7</v>
      </c>
      <c r="I77" s="7">
        <v>590.09950248756218</v>
      </c>
      <c r="J77" s="8">
        <f t="shared" si="7"/>
        <v>0.86205800522721521</v>
      </c>
      <c r="K77" s="16">
        <v>466.2</v>
      </c>
      <c r="L77" s="7">
        <v>589.42857142857144</v>
      </c>
      <c r="M77" s="8">
        <f t="shared" si="4"/>
        <v>0.79093553078041678</v>
      </c>
      <c r="O77">
        <v>-15</v>
      </c>
      <c r="P77">
        <v>0.83722799999999997</v>
      </c>
    </row>
    <row r="78" spans="1:16" x14ac:dyDescent="0.25">
      <c r="A78" s="1">
        <v>43376</v>
      </c>
      <c r="B78" s="16">
        <v>506.7</v>
      </c>
      <c r="C78">
        <v>590</v>
      </c>
      <c r="D78" s="8">
        <f t="shared" si="6"/>
        <v>0.85881355932203385</v>
      </c>
      <c r="E78" s="16">
        <v>510</v>
      </c>
      <c r="F78" s="7">
        <v>589.1794871794873</v>
      </c>
      <c r="G78" s="8">
        <f t="shared" si="5"/>
        <v>0.86561058403690472</v>
      </c>
      <c r="H78" s="16">
        <v>523.20000000000005</v>
      </c>
      <c r="I78" s="7">
        <v>591.09452736318406</v>
      </c>
      <c r="J78" s="8">
        <f t="shared" si="7"/>
        <v>0.88513761467889918</v>
      </c>
      <c r="K78" s="16">
        <v>449.8</v>
      </c>
      <c r="L78" s="7">
        <v>589.86013986013984</v>
      </c>
      <c r="M78" s="8">
        <f t="shared" si="4"/>
        <v>0.76255364552459992</v>
      </c>
      <c r="O78">
        <v>-14</v>
      </c>
      <c r="P78">
        <v>0.82760199999999995</v>
      </c>
    </row>
    <row r="79" spans="1:16" x14ac:dyDescent="0.25">
      <c r="A79" s="1">
        <v>43377</v>
      </c>
      <c r="B79" s="16">
        <v>513.29999999999995</v>
      </c>
      <c r="C79">
        <v>590</v>
      </c>
      <c r="D79" s="8">
        <f t="shared" si="6"/>
        <v>0.86999999999999988</v>
      </c>
      <c r="E79" s="16">
        <v>527.70000000000005</v>
      </c>
      <c r="F79" s="7">
        <v>590.76142131979691</v>
      </c>
      <c r="G79" s="8">
        <f t="shared" si="5"/>
        <v>0.89325399553187845</v>
      </c>
      <c r="H79" s="16">
        <v>520.79999999999995</v>
      </c>
      <c r="I79" s="7">
        <v>590.44334975369463</v>
      </c>
      <c r="J79" s="8">
        <f t="shared" si="7"/>
        <v>0.88204905723343885</v>
      </c>
      <c r="K79" s="16">
        <v>369.3</v>
      </c>
      <c r="L79" s="7">
        <v>591.50289017341038</v>
      </c>
      <c r="M79" s="8">
        <f t="shared" si="4"/>
        <v>0.62434183523893294</v>
      </c>
      <c r="O79">
        <v>-13</v>
      </c>
      <c r="P79">
        <v>0.84178200000000003</v>
      </c>
    </row>
    <row r="80" spans="1:16" x14ac:dyDescent="0.25">
      <c r="A80" s="1">
        <v>43378</v>
      </c>
      <c r="B80" s="16">
        <v>484.2</v>
      </c>
      <c r="C80">
        <v>590</v>
      </c>
      <c r="D80" s="8">
        <f t="shared" si="6"/>
        <v>0.82067796610169486</v>
      </c>
      <c r="E80" s="16">
        <v>535.20000000000005</v>
      </c>
      <c r="F80" s="7">
        <v>590.44554455445541</v>
      </c>
      <c r="G80" s="8">
        <f t="shared" si="5"/>
        <v>0.90643414102456621</v>
      </c>
      <c r="H80" s="16">
        <v>523</v>
      </c>
      <c r="I80" s="7">
        <v>589.4</v>
      </c>
      <c r="J80" s="8">
        <f t="shared" si="7"/>
        <v>0.88734306073973535</v>
      </c>
      <c r="K80" s="16">
        <v>465.4</v>
      </c>
      <c r="L80" s="7">
        <v>589.83240223463679</v>
      </c>
      <c r="M80" s="8">
        <f t="shared" si="4"/>
        <v>0.78903769653343447</v>
      </c>
      <c r="O80">
        <v>-12</v>
      </c>
      <c r="P80">
        <v>0.82667299999999999</v>
      </c>
    </row>
    <row r="81" spans="1:16" x14ac:dyDescent="0.25">
      <c r="A81" s="1">
        <v>43379</v>
      </c>
      <c r="B81" s="16">
        <v>527.1</v>
      </c>
      <c r="C81">
        <v>590</v>
      </c>
      <c r="D81" s="8">
        <f t="shared" si="6"/>
        <v>0.89338983050847465</v>
      </c>
      <c r="E81" s="16">
        <v>538</v>
      </c>
      <c r="F81" s="7">
        <v>591.23152709359613</v>
      </c>
      <c r="G81" s="8">
        <f t="shared" si="5"/>
        <v>0.90996500583236117</v>
      </c>
      <c r="H81" s="16">
        <v>520.9</v>
      </c>
      <c r="I81" s="7">
        <v>589.75</v>
      </c>
      <c r="J81" s="8">
        <f t="shared" si="7"/>
        <v>0.883255616786774</v>
      </c>
      <c r="K81" s="16">
        <v>486.2</v>
      </c>
      <c r="L81" s="7">
        <v>589.38650306748468</v>
      </c>
      <c r="M81" s="8">
        <f t="shared" si="4"/>
        <v>0.82492557510148845</v>
      </c>
      <c r="O81">
        <v>-11</v>
      </c>
      <c r="P81">
        <v>0.77950200000000003</v>
      </c>
    </row>
    <row r="82" spans="1:16" x14ac:dyDescent="0.25">
      <c r="A82" s="1">
        <v>43380</v>
      </c>
      <c r="B82" s="16">
        <v>520.70000000000005</v>
      </c>
      <c r="C82">
        <v>590</v>
      </c>
      <c r="D82" s="8">
        <f t="shared" si="6"/>
        <v>0.88254237288135606</v>
      </c>
      <c r="E82" s="16">
        <v>526</v>
      </c>
      <c r="F82" s="7">
        <v>588.94472361809051</v>
      </c>
      <c r="G82" s="8">
        <f t="shared" si="5"/>
        <v>0.89312286689419784</v>
      </c>
      <c r="H82" s="16">
        <v>500.1</v>
      </c>
      <c r="I82" s="7">
        <v>589.3564356435644</v>
      </c>
      <c r="J82" s="8">
        <f t="shared" si="7"/>
        <v>0.84855270894582102</v>
      </c>
      <c r="K82" s="16">
        <v>435.1</v>
      </c>
      <c r="L82" s="7">
        <v>590.76086956521738</v>
      </c>
      <c r="M82" s="8">
        <f t="shared" si="4"/>
        <v>0.73650781968721257</v>
      </c>
      <c r="O82">
        <v>-10</v>
      </c>
      <c r="P82">
        <v>0.84572999999999998</v>
      </c>
    </row>
    <row r="83" spans="1:16" x14ac:dyDescent="0.25">
      <c r="A83" s="1">
        <v>43381</v>
      </c>
      <c r="B83" s="16">
        <v>535.20000000000005</v>
      </c>
      <c r="C83">
        <v>590</v>
      </c>
      <c r="D83" s="8">
        <f t="shared" si="6"/>
        <v>0.90711864406779674</v>
      </c>
      <c r="E83" s="16">
        <v>545.70000000000005</v>
      </c>
      <c r="F83" s="7">
        <v>589.24170616113747</v>
      </c>
      <c r="G83" s="8">
        <f t="shared" si="5"/>
        <v>0.92610552561730886</v>
      </c>
      <c r="H83" s="16">
        <v>503.3</v>
      </c>
      <c r="I83" s="7">
        <v>588.72448979591843</v>
      </c>
      <c r="J83" s="8">
        <f t="shared" si="7"/>
        <v>0.8548990380448912</v>
      </c>
      <c r="K83" s="16">
        <v>491.5</v>
      </c>
      <c r="L83" s="7">
        <v>589.22222222222217</v>
      </c>
      <c r="M83" s="8">
        <f t="shared" si="4"/>
        <v>0.83415048085989074</v>
      </c>
      <c r="O83">
        <v>-9</v>
      </c>
      <c r="P83">
        <v>0.87694899999999998</v>
      </c>
    </row>
    <row r="84" spans="1:16" x14ac:dyDescent="0.25">
      <c r="A84" s="1">
        <v>43382</v>
      </c>
      <c r="B84" s="16">
        <v>502.6</v>
      </c>
      <c r="C84">
        <v>590</v>
      </c>
      <c r="D84" s="8">
        <f t="shared" si="6"/>
        <v>0.85186440677966102</v>
      </c>
      <c r="E84" s="16">
        <v>530.70000000000005</v>
      </c>
      <c r="F84" s="7">
        <v>590.49261083743852</v>
      </c>
      <c r="G84" s="8">
        <f t="shared" si="5"/>
        <v>0.89874113623091678</v>
      </c>
      <c r="H84" s="16">
        <v>529.6</v>
      </c>
      <c r="I84" s="7">
        <v>588.78048780487813</v>
      </c>
      <c r="J84" s="8">
        <f t="shared" si="7"/>
        <v>0.89948632974316478</v>
      </c>
      <c r="K84" s="16">
        <v>486.2</v>
      </c>
      <c r="L84" s="7">
        <v>591.10497237569064</v>
      </c>
      <c r="M84" s="8">
        <f t="shared" si="4"/>
        <v>0.82252733900364516</v>
      </c>
      <c r="O84">
        <v>-8</v>
      </c>
      <c r="P84">
        <v>0.84306000000000003</v>
      </c>
    </row>
    <row r="85" spans="1:16" x14ac:dyDescent="0.25">
      <c r="A85" s="1">
        <v>43383</v>
      </c>
      <c r="B85" s="16">
        <v>528.29999999999995</v>
      </c>
      <c r="C85">
        <v>590</v>
      </c>
      <c r="D85" s="8">
        <f t="shared" si="6"/>
        <v>0.89542372881355925</v>
      </c>
      <c r="E85" s="16">
        <v>550.70000000000005</v>
      </c>
      <c r="F85" s="7">
        <v>590.14492753623188</v>
      </c>
      <c r="G85" s="8">
        <f t="shared" si="5"/>
        <v>0.93316060903732823</v>
      </c>
      <c r="H85" s="16">
        <v>521.5</v>
      </c>
      <c r="I85" s="7">
        <v>590.79601990049753</v>
      </c>
      <c r="J85" s="8">
        <f t="shared" si="7"/>
        <v>0.88270736842105257</v>
      </c>
      <c r="K85" s="16">
        <v>485.1</v>
      </c>
      <c r="L85" s="7">
        <v>589.46524064171115</v>
      </c>
      <c r="M85" s="8">
        <f t="shared" si="4"/>
        <v>0.82294928785267185</v>
      </c>
      <c r="O85">
        <v>-7</v>
      </c>
      <c r="P85">
        <v>0.86938199999999999</v>
      </c>
    </row>
    <row r="86" spans="1:16" x14ac:dyDescent="0.25">
      <c r="A86" s="1">
        <v>43384</v>
      </c>
      <c r="B86" s="16">
        <v>509.6</v>
      </c>
      <c r="C86">
        <v>590</v>
      </c>
      <c r="D86" s="8">
        <f t="shared" si="6"/>
        <v>0.86372881355932207</v>
      </c>
      <c r="E86" s="16">
        <v>545.20000000000005</v>
      </c>
      <c r="F86" s="7">
        <v>589.75845410628017</v>
      </c>
      <c r="G86" s="8">
        <f t="shared" si="5"/>
        <v>0.92444626474443004</v>
      </c>
      <c r="H86" s="16">
        <v>520.20000000000005</v>
      </c>
      <c r="I86" s="7">
        <v>590.54999999999995</v>
      </c>
      <c r="J86" s="8">
        <f t="shared" si="7"/>
        <v>0.88087376174752363</v>
      </c>
      <c r="K86" s="16">
        <v>500.8</v>
      </c>
      <c r="L86" s="7">
        <v>589.68421052631584</v>
      </c>
      <c r="M86" s="8">
        <f t="shared" si="4"/>
        <v>0.84926811852909667</v>
      </c>
      <c r="O86">
        <v>-6</v>
      </c>
      <c r="P86">
        <v>0.874579</v>
      </c>
    </row>
    <row r="87" spans="1:16" x14ac:dyDescent="0.25">
      <c r="A87" s="1">
        <v>43385</v>
      </c>
      <c r="B87" s="16">
        <v>527.29999999999995</v>
      </c>
      <c r="C87">
        <v>590</v>
      </c>
      <c r="D87" s="8">
        <f t="shared" si="6"/>
        <v>0.89372881355932199</v>
      </c>
      <c r="E87" s="16">
        <v>538.29999999999995</v>
      </c>
      <c r="F87" s="7">
        <v>589.17475728155341</v>
      </c>
      <c r="G87" s="8">
        <f t="shared" si="5"/>
        <v>0.91365081980720098</v>
      </c>
      <c r="H87" s="16">
        <v>516.70000000000005</v>
      </c>
      <c r="I87" s="7">
        <v>590.44334975369463</v>
      </c>
      <c r="J87" s="8">
        <f t="shared" si="7"/>
        <v>0.8751051226430836</v>
      </c>
      <c r="K87" s="16">
        <v>511.3</v>
      </c>
      <c r="L87" s="7">
        <v>590.05102040816325</v>
      </c>
      <c r="M87" s="8">
        <f t="shared" si="4"/>
        <v>0.86653523562472978</v>
      </c>
      <c r="O87">
        <v>-5</v>
      </c>
      <c r="P87">
        <v>0.86963000000000001</v>
      </c>
    </row>
    <row r="88" spans="1:16" x14ac:dyDescent="0.25">
      <c r="A88" s="1">
        <v>43386</v>
      </c>
      <c r="B88" s="16">
        <v>519.4</v>
      </c>
      <c r="C88">
        <v>590</v>
      </c>
      <c r="D88" s="8">
        <f t="shared" si="6"/>
        <v>0.88033898305084746</v>
      </c>
      <c r="E88" s="16">
        <v>549.29999999999995</v>
      </c>
      <c r="F88" s="7">
        <v>590.62200956937806</v>
      </c>
      <c r="G88" s="8">
        <f t="shared" si="5"/>
        <v>0.93003645495787413</v>
      </c>
      <c r="H88" s="16">
        <v>523.9</v>
      </c>
      <c r="I88" s="7">
        <v>590.51020408163276</v>
      </c>
      <c r="J88" s="8">
        <f t="shared" si="7"/>
        <v>0.88719889407292185</v>
      </c>
      <c r="K88" s="16">
        <v>524</v>
      </c>
      <c r="L88" s="7">
        <v>589.4472361809045</v>
      </c>
      <c r="M88" s="8">
        <f t="shared" si="4"/>
        <v>0.88896845694799664</v>
      </c>
      <c r="O88">
        <v>-4</v>
      </c>
      <c r="P88">
        <v>0.90469500000000003</v>
      </c>
    </row>
    <row r="89" spans="1:16" x14ac:dyDescent="0.25">
      <c r="A89" s="1">
        <v>43387</v>
      </c>
      <c r="B89" s="16">
        <v>510</v>
      </c>
      <c r="C89">
        <v>590</v>
      </c>
      <c r="D89" s="8">
        <f t="shared" si="6"/>
        <v>0.86440677966101698</v>
      </c>
      <c r="E89" s="16">
        <v>554.6</v>
      </c>
      <c r="F89" s="7">
        <v>589.95238095238096</v>
      </c>
      <c r="G89" s="8">
        <f t="shared" si="5"/>
        <v>0.94007587375897972</v>
      </c>
      <c r="H89" s="16">
        <v>549.1</v>
      </c>
      <c r="I89" s="7">
        <v>589.38095238095241</v>
      </c>
      <c r="J89" s="8">
        <f t="shared" si="7"/>
        <v>0.93165549002181469</v>
      </c>
      <c r="K89" s="16">
        <v>522.29999999999995</v>
      </c>
      <c r="L89" s="7">
        <v>589.64824120603021</v>
      </c>
      <c r="M89" s="8">
        <f t="shared" si="4"/>
        <v>0.88578234191239114</v>
      </c>
      <c r="O89">
        <v>-3</v>
      </c>
      <c r="P89">
        <v>0.90183400000000002</v>
      </c>
    </row>
    <row r="90" spans="1:16" x14ac:dyDescent="0.25">
      <c r="A90" s="1">
        <v>43388</v>
      </c>
      <c r="B90" s="16">
        <v>514.79999999999995</v>
      </c>
      <c r="C90">
        <v>590</v>
      </c>
      <c r="D90" s="8">
        <f t="shared" si="6"/>
        <v>0.87254237288135583</v>
      </c>
      <c r="E90" s="16">
        <v>534.70000000000005</v>
      </c>
      <c r="F90" s="7">
        <v>590.63725490196077</v>
      </c>
      <c r="G90" s="8">
        <f t="shared" si="5"/>
        <v>0.90529338534318216</v>
      </c>
      <c r="H90" s="16">
        <v>539.70000000000005</v>
      </c>
      <c r="I90" s="7">
        <v>590.14563106796118</v>
      </c>
      <c r="J90" s="8">
        <f t="shared" si="7"/>
        <v>0.91452002961256895</v>
      </c>
      <c r="K90" s="16">
        <v>530.5</v>
      </c>
      <c r="L90" s="7">
        <v>590.44444444444446</v>
      </c>
      <c r="M90" s="8">
        <f t="shared" si="4"/>
        <v>0.8984757245013173</v>
      </c>
      <c r="O90">
        <v>-2</v>
      </c>
      <c r="P90">
        <v>0.90825299999999998</v>
      </c>
    </row>
    <row r="91" spans="1:16" x14ac:dyDescent="0.25">
      <c r="A91" s="1">
        <v>43389</v>
      </c>
      <c r="B91" s="16">
        <v>538.6</v>
      </c>
      <c r="C91">
        <v>590</v>
      </c>
      <c r="D91" s="8">
        <f t="shared" si="6"/>
        <v>0.91288135593220343</v>
      </c>
      <c r="E91" s="16">
        <v>560.6</v>
      </c>
      <c r="F91" s="7">
        <v>590.09216589861751</v>
      </c>
      <c r="G91" s="8">
        <f t="shared" si="5"/>
        <v>0.95002108551347131</v>
      </c>
      <c r="H91" s="16">
        <v>544.9</v>
      </c>
      <c r="I91" s="7">
        <v>590.90909090909099</v>
      </c>
      <c r="J91" s="8">
        <f t="shared" si="7"/>
        <v>0.92213846153846135</v>
      </c>
      <c r="K91" s="16">
        <v>472.2</v>
      </c>
      <c r="L91" s="7">
        <v>589.20634920634916</v>
      </c>
      <c r="M91" s="8">
        <f t="shared" si="4"/>
        <v>0.80141702586206898</v>
      </c>
      <c r="O91">
        <v>-1</v>
      </c>
      <c r="P91">
        <v>0.90761700000000001</v>
      </c>
    </row>
    <row r="92" spans="1:16" x14ac:dyDescent="0.25">
      <c r="A92" s="1">
        <v>43390</v>
      </c>
      <c r="B92" s="16">
        <v>527</v>
      </c>
      <c r="C92">
        <v>590</v>
      </c>
      <c r="D92" s="8">
        <f t="shared" si="6"/>
        <v>0.89322033898305087</v>
      </c>
      <c r="E92" s="16">
        <v>543.70000000000005</v>
      </c>
      <c r="F92" s="7">
        <v>591.0047846889953</v>
      </c>
      <c r="G92" s="8">
        <f t="shared" si="5"/>
        <v>0.91995871113989636</v>
      </c>
      <c r="H92" s="16">
        <v>536.20000000000005</v>
      </c>
      <c r="I92" s="7">
        <v>591.15942028985512</v>
      </c>
      <c r="J92" s="8">
        <f t="shared" si="7"/>
        <v>0.90703113508212796</v>
      </c>
      <c r="K92" s="16">
        <v>509.2</v>
      </c>
      <c r="L92" s="7">
        <v>591.30208333333337</v>
      </c>
      <c r="M92" s="8">
        <f t="shared" si="4"/>
        <v>0.86115035673390283</v>
      </c>
      <c r="O92">
        <v>0</v>
      </c>
      <c r="P92">
        <v>0.93480600000000003</v>
      </c>
    </row>
    <row r="93" spans="1:16" x14ac:dyDescent="0.25">
      <c r="A93" s="1">
        <v>43391</v>
      </c>
      <c r="B93" s="16">
        <v>536.6</v>
      </c>
      <c r="C93">
        <v>590</v>
      </c>
      <c r="D93" s="8">
        <f t="shared" si="6"/>
        <v>0.9094915254237288</v>
      </c>
      <c r="E93" s="16">
        <v>548</v>
      </c>
      <c r="F93" s="7">
        <v>590.52884615384608</v>
      </c>
      <c r="G93" s="8">
        <f t="shared" si="5"/>
        <v>0.9279817634128471</v>
      </c>
      <c r="H93" s="16">
        <v>518.20000000000005</v>
      </c>
      <c r="I93" s="7">
        <v>588.6934673366834</v>
      </c>
      <c r="J93" s="8">
        <f t="shared" si="7"/>
        <v>0.88025437473324808</v>
      </c>
      <c r="K93" s="16">
        <v>514.4</v>
      </c>
      <c r="L93" s="7">
        <v>589.83957219251329</v>
      </c>
      <c r="M93" s="8">
        <f t="shared" si="4"/>
        <v>0.87210154125113337</v>
      </c>
      <c r="O93">
        <v>1</v>
      </c>
      <c r="P93">
        <v>0.88519599999999998</v>
      </c>
    </row>
    <row r="94" spans="1:16" x14ac:dyDescent="0.25">
      <c r="A94" s="1">
        <v>43392</v>
      </c>
      <c r="B94" s="16">
        <v>533.20000000000005</v>
      </c>
      <c r="C94">
        <v>590</v>
      </c>
      <c r="D94" s="8">
        <f t="shared" si="6"/>
        <v>0.90372881355932211</v>
      </c>
      <c r="E94" s="16">
        <v>560.70000000000005</v>
      </c>
      <c r="F94" s="7">
        <v>588.8038277511962</v>
      </c>
      <c r="G94" s="8">
        <f t="shared" si="5"/>
        <v>0.95226962457337883</v>
      </c>
      <c r="H94" s="16">
        <v>560.20000000000005</v>
      </c>
      <c r="I94" s="7">
        <v>590.38095238095229</v>
      </c>
      <c r="J94" s="8">
        <f t="shared" si="7"/>
        <v>0.94887885142764983</v>
      </c>
      <c r="K94" s="16">
        <v>509.1</v>
      </c>
      <c r="L94" s="7">
        <v>590.2702702702702</v>
      </c>
      <c r="M94" s="8">
        <f t="shared" si="4"/>
        <v>0.86248626373626391</v>
      </c>
      <c r="O94">
        <v>2</v>
      </c>
      <c r="P94">
        <v>0.90635399999999999</v>
      </c>
    </row>
    <row r="95" spans="1:16" x14ac:dyDescent="0.25">
      <c r="A95" s="1">
        <v>43393</v>
      </c>
      <c r="B95" s="16">
        <v>514.5</v>
      </c>
      <c r="C95">
        <v>590</v>
      </c>
      <c r="D95" s="8">
        <f t="shared" si="6"/>
        <v>0.87203389830508471</v>
      </c>
      <c r="E95" s="16">
        <v>556.5</v>
      </c>
      <c r="F95" s="7">
        <v>590.87378640776694</v>
      </c>
      <c r="G95" s="8">
        <f t="shared" si="5"/>
        <v>0.94182550115018082</v>
      </c>
      <c r="H95" s="16">
        <v>535</v>
      </c>
      <c r="I95" s="7">
        <v>589.27884615384619</v>
      </c>
      <c r="J95" s="8">
        <f t="shared" si="7"/>
        <v>0.90788936933996889</v>
      </c>
      <c r="K95" s="16">
        <v>490.6</v>
      </c>
      <c r="L95" s="7">
        <v>588.80208333333337</v>
      </c>
      <c r="M95" s="8">
        <f t="shared" si="4"/>
        <v>0.83321716054842987</v>
      </c>
      <c r="O95">
        <v>3</v>
      </c>
      <c r="P95">
        <v>0.89713900000000002</v>
      </c>
    </row>
    <row r="96" spans="1:16" x14ac:dyDescent="0.25">
      <c r="A96" s="1">
        <v>43394</v>
      </c>
      <c r="B96" s="16">
        <v>557.20000000000005</v>
      </c>
      <c r="C96">
        <v>590</v>
      </c>
      <c r="D96" s="8">
        <f t="shared" si="6"/>
        <v>0.94440677966101705</v>
      </c>
      <c r="E96" s="16">
        <v>542</v>
      </c>
      <c r="F96" s="7">
        <v>590.58252427184459</v>
      </c>
      <c r="G96" s="8">
        <f t="shared" si="5"/>
        <v>0.9177379582442875</v>
      </c>
      <c r="H96" s="16">
        <v>530</v>
      </c>
      <c r="I96" s="7">
        <v>589.31034482758628</v>
      </c>
      <c r="J96" s="8">
        <f t="shared" si="7"/>
        <v>0.89935634874195425</v>
      </c>
      <c r="K96" s="16">
        <v>514</v>
      </c>
      <c r="L96" s="7">
        <v>589.26315789473688</v>
      </c>
      <c r="M96" s="8">
        <f t="shared" si="4"/>
        <v>0.87227581279028221</v>
      </c>
      <c r="O96">
        <v>4</v>
      </c>
      <c r="P96">
        <v>0.91234899999999997</v>
      </c>
    </row>
    <row r="97" spans="1:16" x14ac:dyDescent="0.25">
      <c r="A97" s="1">
        <v>43395</v>
      </c>
      <c r="B97" s="16">
        <v>535.4</v>
      </c>
      <c r="C97">
        <v>590</v>
      </c>
      <c r="D97" s="8">
        <f t="shared" si="6"/>
        <v>0.90745762711864408</v>
      </c>
      <c r="E97" s="16">
        <v>538.79999999999995</v>
      </c>
      <c r="F97" s="7">
        <v>589.80295566502468</v>
      </c>
      <c r="G97" s="8">
        <f t="shared" si="5"/>
        <v>0.91352543222250049</v>
      </c>
      <c r="H97" s="16">
        <v>557.4</v>
      </c>
      <c r="I97" s="7">
        <v>588.85714285714278</v>
      </c>
      <c r="J97" s="8">
        <f t="shared" si="7"/>
        <v>0.94657933042212528</v>
      </c>
      <c r="K97" s="16">
        <v>511.5</v>
      </c>
      <c r="L97" s="7">
        <v>589.43005181347144</v>
      </c>
      <c r="M97" s="8">
        <f t="shared" si="4"/>
        <v>0.8677874472573841</v>
      </c>
      <c r="O97">
        <v>5</v>
      </c>
      <c r="P97">
        <v>0.91115599999999997</v>
      </c>
    </row>
    <row r="98" spans="1:16" x14ac:dyDescent="0.25">
      <c r="A98" s="1">
        <v>43396</v>
      </c>
      <c r="B98" s="16">
        <v>540.6</v>
      </c>
      <c r="C98">
        <v>590</v>
      </c>
      <c r="D98" s="8">
        <f t="shared" si="6"/>
        <v>0.91627118644067795</v>
      </c>
      <c r="E98" s="16">
        <v>553.29999999999995</v>
      </c>
      <c r="F98" s="7">
        <v>591.1650485436893</v>
      </c>
      <c r="G98" s="8">
        <f t="shared" si="5"/>
        <v>0.93594843159796348</v>
      </c>
      <c r="H98" s="16">
        <v>558.5</v>
      </c>
      <c r="I98" s="7">
        <v>589.14691943127957</v>
      </c>
      <c r="J98" s="8">
        <f t="shared" si="7"/>
        <v>0.94798085431582346</v>
      </c>
      <c r="K98" s="16">
        <v>517.1</v>
      </c>
      <c r="L98" s="7">
        <v>589.6236559139785</v>
      </c>
      <c r="M98" s="8">
        <f t="shared" si="4"/>
        <v>0.87700009118263889</v>
      </c>
      <c r="O98">
        <v>6</v>
      </c>
      <c r="P98">
        <v>0.90898599999999996</v>
      </c>
    </row>
    <row r="99" spans="1:16" x14ac:dyDescent="0.25">
      <c r="A99" s="1">
        <v>43397</v>
      </c>
      <c r="B99" s="16">
        <v>530.6</v>
      </c>
      <c r="C99">
        <v>590</v>
      </c>
      <c r="D99" s="8">
        <f t="shared" si="6"/>
        <v>0.89932203389830512</v>
      </c>
      <c r="E99" s="16">
        <v>547.20000000000005</v>
      </c>
      <c r="F99" s="7">
        <v>589.75728155339812</v>
      </c>
      <c r="G99" s="8">
        <f t="shared" si="5"/>
        <v>0.927839328339781</v>
      </c>
      <c r="H99" s="16">
        <v>538.1</v>
      </c>
      <c r="I99" s="7">
        <v>589.46859903381653</v>
      </c>
      <c r="J99" s="8">
        <f t="shared" si="7"/>
        <v>0.91285608916571037</v>
      </c>
      <c r="K99" s="16">
        <v>489.3</v>
      </c>
      <c r="L99" s="7">
        <v>589.22222222222217</v>
      </c>
      <c r="M99" s="8">
        <f t="shared" si="4"/>
        <v>0.83041674523854436</v>
      </c>
      <c r="O99">
        <v>7</v>
      </c>
      <c r="P99">
        <v>0.91001799999999999</v>
      </c>
    </row>
    <row r="100" spans="1:16" x14ac:dyDescent="0.25">
      <c r="A100" s="1">
        <v>43398</v>
      </c>
      <c r="B100" s="16">
        <v>532</v>
      </c>
      <c r="C100">
        <v>590</v>
      </c>
      <c r="D100" s="8">
        <f t="shared" si="6"/>
        <v>0.90169491525423728</v>
      </c>
      <c r="E100" s="16">
        <v>526</v>
      </c>
      <c r="F100" s="7">
        <v>589.00990099009903</v>
      </c>
      <c r="G100" s="8">
        <f t="shared" si="5"/>
        <v>0.89302403765338711</v>
      </c>
      <c r="H100" s="16">
        <v>556.6</v>
      </c>
      <c r="I100" s="7">
        <v>589.28909952606648</v>
      </c>
      <c r="J100" s="8">
        <f t="shared" si="7"/>
        <v>0.94452790735081216</v>
      </c>
      <c r="K100" s="16">
        <v>459.1</v>
      </c>
      <c r="L100" s="7">
        <v>590.77777777777783</v>
      </c>
      <c r="M100" s="8">
        <f t="shared" si="4"/>
        <v>0.77711115290577393</v>
      </c>
      <c r="O100">
        <v>8</v>
      </c>
      <c r="P100">
        <v>0.91003699999999998</v>
      </c>
    </row>
    <row r="101" spans="1:16" x14ac:dyDescent="0.25">
      <c r="A101" s="1">
        <v>43399</v>
      </c>
      <c r="B101" s="16">
        <v>517.79999999999995</v>
      </c>
      <c r="C101">
        <v>590</v>
      </c>
      <c r="D101" s="8">
        <f t="shared" si="6"/>
        <v>0.87762711864406773</v>
      </c>
      <c r="E101" s="16">
        <v>546.70000000000005</v>
      </c>
      <c r="F101" s="7">
        <v>590.67632850241557</v>
      </c>
      <c r="G101" s="8">
        <f t="shared" si="5"/>
        <v>0.92554919440582306</v>
      </c>
      <c r="H101" s="16">
        <v>554.4</v>
      </c>
      <c r="I101" s="7">
        <v>590.04807692307691</v>
      </c>
      <c r="J101" s="8">
        <f t="shared" si="7"/>
        <v>0.93958445367880716</v>
      </c>
      <c r="K101" s="16">
        <v>456.1</v>
      </c>
      <c r="L101" s="7">
        <v>590.71823204419888</v>
      </c>
      <c r="M101" s="8">
        <f t="shared" si="4"/>
        <v>0.77211092405536852</v>
      </c>
      <c r="O101">
        <v>9</v>
      </c>
      <c r="P101">
        <v>0.905999</v>
      </c>
    </row>
    <row r="102" spans="1:16" x14ac:dyDescent="0.25">
      <c r="A102" s="1">
        <v>43400</v>
      </c>
      <c r="B102" s="16">
        <v>524.5</v>
      </c>
      <c r="C102">
        <v>590</v>
      </c>
      <c r="D102" s="8">
        <f t="shared" si="6"/>
        <v>0.88898305084745766</v>
      </c>
      <c r="E102" s="16">
        <v>514.1</v>
      </c>
      <c r="F102" s="7">
        <v>591.06598984771574</v>
      </c>
      <c r="G102" s="8">
        <f t="shared" si="5"/>
        <v>0.8697844383373412</v>
      </c>
      <c r="H102" s="16">
        <v>561.1</v>
      </c>
      <c r="I102" s="7">
        <v>589.61904761904759</v>
      </c>
      <c r="J102" s="8">
        <f t="shared" si="7"/>
        <v>0.95163140041996452</v>
      </c>
      <c r="K102" s="16">
        <v>475.5</v>
      </c>
      <c r="L102" s="7">
        <v>591.20879120879124</v>
      </c>
      <c r="M102" s="8">
        <f t="shared" si="4"/>
        <v>0.80428438661710033</v>
      </c>
      <c r="O102">
        <v>10</v>
      </c>
      <c r="P102">
        <v>0.884301</v>
      </c>
    </row>
    <row r="103" spans="1:16" x14ac:dyDescent="0.25">
      <c r="A103" s="1">
        <v>43401</v>
      </c>
      <c r="B103" s="16">
        <v>519.20000000000005</v>
      </c>
      <c r="C103">
        <v>590</v>
      </c>
      <c r="D103" s="8">
        <f t="shared" si="6"/>
        <v>0.88000000000000012</v>
      </c>
      <c r="E103" s="16">
        <v>506.4</v>
      </c>
      <c r="F103" s="7">
        <v>589.79381443298973</v>
      </c>
      <c r="G103" s="8">
        <f t="shared" si="5"/>
        <v>0.85860513896171986</v>
      </c>
      <c r="H103" s="16">
        <v>560.5</v>
      </c>
      <c r="I103" s="7">
        <v>591.2735849056603</v>
      </c>
      <c r="J103" s="8">
        <f t="shared" si="7"/>
        <v>0.94795372955723989</v>
      </c>
      <c r="K103" s="16">
        <v>478.5</v>
      </c>
      <c r="L103" s="7">
        <v>590.70652173913049</v>
      </c>
      <c r="M103" s="8">
        <f t="shared" si="4"/>
        <v>0.81004692243996679</v>
      </c>
      <c r="O103">
        <v>11</v>
      </c>
      <c r="P103">
        <v>0.86740399999999995</v>
      </c>
    </row>
    <row r="104" spans="1:16" x14ac:dyDescent="0.25">
      <c r="A104" s="1">
        <v>43402</v>
      </c>
      <c r="B104" s="16">
        <v>519.1</v>
      </c>
      <c r="C104">
        <v>590</v>
      </c>
      <c r="D104" s="8">
        <f t="shared" si="6"/>
        <v>0.87983050847457633</v>
      </c>
      <c r="E104" s="16">
        <v>495.5</v>
      </c>
      <c r="F104" s="7">
        <v>591.28205128205127</v>
      </c>
      <c r="G104" s="8">
        <f t="shared" si="5"/>
        <v>0.83800954032957509</v>
      </c>
      <c r="H104" s="16">
        <v>551.79999999999995</v>
      </c>
      <c r="I104" s="7">
        <v>588.85167464114841</v>
      </c>
      <c r="J104" s="8">
        <f t="shared" si="7"/>
        <v>0.9370780856423172</v>
      </c>
      <c r="K104" s="16">
        <v>492.2</v>
      </c>
      <c r="L104" s="7">
        <v>589.45652173913038</v>
      </c>
      <c r="M104" s="8">
        <f t="shared" si="4"/>
        <v>0.83500645399225526</v>
      </c>
      <c r="O104">
        <v>12</v>
      </c>
      <c r="P104">
        <v>0.88710199999999995</v>
      </c>
    </row>
    <row r="105" spans="1:16" x14ac:dyDescent="0.25">
      <c r="A105" s="1">
        <v>43403</v>
      </c>
      <c r="B105" s="16">
        <v>514.6</v>
      </c>
      <c r="C105">
        <v>590</v>
      </c>
      <c r="D105" s="8">
        <f t="shared" si="6"/>
        <v>0.87220338983050849</v>
      </c>
      <c r="E105" s="16">
        <v>508.5</v>
      </c>
      <c r="F105" s="7">
        <v>588.57142857142856</v>
      </c>
      <c r="G105" s="8">
        <f t="shared" si="5"/>
        <v>0.86395631067961165</v>
      </c>
      <c r="H105" s="16">
        <v>549.29999999999995</v>
      </c>
      <c r="I105" s="7">
        <v>589.71153846153845</v>
      </c>
      <c r="J105" s="8">
        <f t="shared" si="7"/>
        <v>0.93147236262840361</v>
      </c>
      <c r="K105" s="16">
        <v>488.4</v>
      </c>
      <c r="L105" s="7">
        <v>591.14130434782612</v>
      </c>
      <c r="M105" s="8">
        <f t="shared" si="4"/>
        <v>0.82619840029419866</v>
      </c>
      <c r="O105">
        <v>13</v>
      </c>
      <c r="P105">
        <v>0.85228899999999996</v>
      </c>
    </row>
    <row r="106" spans="1:16" x14ac:dyDescent="0.25">
      <c r="A106" s="1">
        <v>43404</v>
      </c>
      <c r="B106" s="16">
        <v>496.4</v>
      </c>
      <c r="C106">
        <v>590</v>
      </c>
      <c r="D106" s="8">
        <f t="shared" si="6"/>
        <v>0.84135593220338978</v>
      </c>
      <c r="E106" s="16">
        <v>526.29999999999995</v>
      </c>
      <c r="F106" s="7">
        <v>589.44444444444446</v>
      </c>
      <c r="G106" s="8">
        <f t="shared" si="5"/>
        <v>0.89287464655984905</v>
      </c>
      <c r="H106" s="16">
        <v>518.20000000000005</v>
      </c>
      <c r="I106" s="7">
        <v>590.8542713567839</v>
      </c>
      <c r="J106" s="8">
        <f t="shared" si="7"/>
        <v>0.87703521006973983</v>
      </c>
      <c r="K106" s="16">
        <v>486.8</v>
      </c>
      <c r="L106" s="7">
        <v>589.6858638743455</v>
      </c>
      <c r="M106" s="8">
        <f t="shared" si="4"/>
        <v>0.82552428305069703</v>
      </c>
      <c r="O106">
        <v>14</v>
      </c>
      <c r="P106">
        <v>0.85570000000000002</v>
      </c>
    </row>
    <row r="107" spans="1:16" x14ac:dyDescent="0.25">
      <c r="A107" s="1">
        <v>43405</v>
      </c>
      <c r="B107" s="16">
        <v>488.2</v>
      </c>
      <c r="C107">
        <v>590</v>
      </c>
      <c r="D107" s="8">
        <f t="shared" si="6"/>
        <v>0.82745762711864401</v>
      </c>
      <c r="E107" s="16">
        <v>502.3</v>
      </c>
      <c r="F107" s="7">
        <v>590.73684210526324</v>
      </c>
      <c r="G107" s="8">
        <f t="shared" si="5"/>
        <v>0.85029401282965067</v>
      </c>
      <c r="H107" s="16">
        <v>516.5</v>
      </c>
      <c r="I107" s="7">
        <v>591.3065326633166</v>
      </c>
      <c r="J107" s="8">
        <f t="shared" si="7"/>
        <v>0.87348941956318515</v>
      </c>
      <c r="K107" s="16">
        <v>494.6</v>
      </c>
      <c r="L107" s="7">
        <v>590.10582010582016</v>
      </c>
      <c r="M107" s="8">
        <f t="shared" si="4"/>
        <v>0.83815475656773963</v>
      </c>
      <c r="O107">
        <v>15</v>
      </c>
      <c r="P107">
        <v>0.85165100000000005</v>
      </c>
    </row>
    <row r="108" spans="1:16" x14ac:dyDescent="0.25">
      <c r="A108" s="1">
        <v>43406</v>
      </c>
      <c r="B108" s="16">
        <v>505.9</v>
      </c>
      <c r="C108">
        <v>590</v>
      </c>
      <c r="D108" s="8">
        <f t="shared" si="6"/>
        <v>0.85745762711864404</v>
      </c>
      <c r="E108" s="16">
        <v>493.9</v>
      </c>
      <c r="F108" s="7">
        <v>589.308510638298</v>
      </c>
      <c r="G108" s="8">
        <f t="shared" si="5"/>
        <v>0.83810091163462386</v>
      </c>
      <c r="H108" s="16">
        <v>526.29999999999995</v>
      </c>
      <c r="I108" s="7">
        <v>590.8542713567839</v>
      </c>
      <c r="J108" s="8">
        <f t="shared" si="7"/>
        <v>0.8907441741792822</v>
      </c>
      <c r="K108" s="16">
        <v>503</v>
      </c>
      <c r="L108" s="7">
        <v>590.37837837837833</v>
      </c>
      <c r="M108" s="8">
        <f t="shared" si="4"/>
        <v>0.85199597143380346</v>
      </c>
      <c r="O108">
        <v>16</v>
      </c>
      <c r="P108">
        <v>0.86364300000000005</v>
      </c>
    </row>
    <row r="109" spans="1:16" x14ac:dyDescent="0.25">
      <c r="A109" s="1">
        <v>43407</v>
      </c>
      <c r="B109" s="16">
        <v>511.5</v>
      </c>
      <c r="C109">
        <v>590</v>
      </c>
      <c r="D109" s="8">
        <f t="shared" si="6"/>
        <v>0.86694915254237293</v>
      </c>
      <c r="E109" s="16">
        <v>519.29999999999995</v>
      </c>
      <c r="F109" s="7">
        <v>589.94871794871801</v>
      </c>
      <c r="G109" s="8">
        <f t="shared" si="5"/>
        <v>0.88024600139082043</v>
      </c>
      <c r="H109" s="16">
        <v>531.5</v>
      </c>
      <c r="I109" s="7">
        <v>589.60591133004937</v>
      </c>
      <c r="J109" s="8">
        <f t="shared" si="7"/>
        <v>0.90144957807669801</v>
      </c>
      <c r="K109" s="16">
        <v>491.4</v>
      </c>
      <c r="L109" s="7">
        <v>590.54945054945051</v>
      </c>
      <c r="M109" s="8">
        <f t="shared" si="4"/>
        <v>0.83210643840714549</v>
      </c>
      <c r="O109">
        <v>17</v>
      </c>
      <c r="P109">
        <v>0.88456500000000005</v>
      </c>
    </row>
    <row r="110" spans="1:16" x14ac:dyDescent="0.25">
      <c r="A110" s="1">
        <v>43408</v>
      </c>
      <c r="B110" s="16">
        <v>504.1</v>
      </c>
      <c r="C110">
        <v>590</v>
      </c>
      <c r="D110" s="8">
        <f t="shared" si="6"/>
        <v>0.85440677966101697</v>
      </c>
      <c r="E110" s="16">
        <v>518.1</v>
      </c>
      <c r="F110" s="7">
        <v>589.33333333333337</v>
      </c>
      <c r="G110" s="8">
        <f t="shared" si="5"/>
        <v>0.87912895927601808</v>
      </c>
      <c r="H110" s="16">
        <v>543.70000000000005</v>
      </c>
      <c r="I110" s="7">
        <v>589.27184466019423</v>
      </c>
      <c r="J110" s="8">
        <f t="shared" si="7"/>
        <v>0.92266414037400113</v>
      </c>
      <c r="K110" s="16">
        <v>493.6</v>
      </c>
      <c r="L110" s="7">
        <v>588.7027027027026</v>
      </c>
      <c r="M110" s="8">
        <f t="shared" si="4"/>
        <v>0.83845376916720249</v>
      </c>
      <c r="O110">
        <v>18</v>
      </c>
      <c r="P110">
        <v>0.86724900000000005</v>
      </c>
    </row>
    <row r="111" spans="1:16" x14ac:dyDescent="0.25">
      <c r="A111" s="1">
        <v>43409</v>
      </c>
      <c r="B111" s="16">
        <v>506.8</v>
      </c>
      <c r="C111">
        <v>590</v>
      </c>
      <c r="D111" s="8">
        <f t="shared" si="6"/>
        <v>0.85898305084745763</v>
      </c>
      <c r="E111" s="16">
        <v>513.29999999999995</v>
      </c>
      <c r="F111" s="7">
        <v>591.25</v>
      </c>
      <c r="G111" s="8">
        <f t="shared" si="5"/>
        <v>0.86816067653276952</v>
      </c>
      <c r="H111" s="16">
        <v>530.9</v>
      </c>
      <c r="I111" s="7">
        <v>590.24509803921558</v>
      </c>
      <c r="J111" s="8">
        <f t="shared" si="7"/>
        <v>0.89945685574287859</v>
      </c>
      <c r="K111" s="16">
        <v>495.8</v>
      </c>
      <c r="L111" s="7">
        <v>590</v>
      </c>
      <c r="M111" s="8">
        <f t="shared" si="4"/>
        <v>0.84033898305084753</v>
      </c>
      <c r="O111">
        <v>19</v>
      </c>
      <c r="P111">
        <v>0.86101499999999997</v>
      </c>
    </row>
    <row r="112" spans="1:16" x14ac:dyDescent="0.25">
      <c r="A112" s="1">
        <v>43410</v>
      </c>
      <c r="B112" s="16">
        <v>501</v>
      </c>
      <c r="C112">
        <v>590</v>
      </c>
      <c r="D112" s="8">
        <f t="shared" si="6"/>
        <v>0.8491525423728814</v>
      </c>
      <c r="E112" s="16">
        <v>507.1</v>
      </c>
      <c r="F112" s="7">
        <v>590.31250000000011</v>
      </c>
      <c r="G112" s="8">
        <f t="shared" si="5"/>
        <v>0.85903652726310209</v>
      </c>
      <c r="H112" s="16">
        <v>537.6</v>
      </c>
      <c r="I112" s="7">
        <v>588.93203883495141</v>
      </c>
      <c r="J112" s="8">
        <f t="shared" si="7"/>
        <v>0.91283877349159259</v>
      </c>
      <c r="K112" s="16">
        <v>498</v>
      </c>
      <c r="L112" s="7">
        <v>589.78609625668446</v>
      </c>
      <c r="M112" s="8">
        <f t="shared" si="4"/>
        <v>0.84437392329313632</v>
      </c>
      <c r="O112">
        <v>20</v>
      </c>
      <c r="P112">
        <v>0.87385699999999999</v>
      </c>
    </row>
    <row r="113" spans="1:16" x14ac:dyDescent="0.25">
      <c r="A113" s="1">
        <v>43411</v>
      </c>
      <c r="B113" s="16">
        <v>499</v>
      </c>
      <c r="C113">
        <v>590</v>
      </c>
      <c r="D113" s="8">
        <f t="shared" si="6"/>
        <v>0.84576271186440677</v>
      </c>
      <c r="E113" s="16">
        <v>528</v>
      </c>
      <c r="F113" s="7">
        <v>590.05050505050508</v>
      </c>
      <c r="G113" s="8">
        <f t="shared" si="5"/>
        <v>0.89483865445519128</v>
      </c>
      <c r="H113" s="16">
        <v>533.79999999999995</v>
      </c>
      <c r="I113" s="7">
        <v>591.22549019607834</v>
      </c>
      <c r="J113" s="8">
        <f t="shared" si="7"/>
        <v>0.90287040875549296</v>
      </c>
      <c r="K113" s="16">
        <v>501.4</v>
      </c>
      <c r="L113" s="7">
        <v>589.38547486033519</v>
      </c>
      <c r="M113" s="8">
        <f t="shared" si="4"/>
        <v>0.85071658767772507</v>
      </c>
      <c r="O113">
        <v>21</v>
      </c>
      <c r="P113">
        <v>0.87055300000000002</v>
      </c>
    </row>
    <row r="114" spans="1:16" x14ac:dyDescent="0.25">
      <c r="A114" s="1">
        <v>43412</v>
      </c>
      <c r="B114" s="16">
        <v>512.6</v>
      </c>
      <c r="C114">
        <v>590</v>
      </c>
      <c r="D114" s="8">
        <f t="shared" si="6"/>
        <v>0.86881355932203397</v>
      </c>
      <c r="E114" s="16">
        <v>516.79999999999995</v>
      </c>
      <c r="F114" s="7">
        <v>590.47619047619048</v>
      </c>
      <c r="G114" s="8">
        <f t="shared" si="5"/>
        <v>0.87522580645161285</v>
      </c>
      <c r="H114" s="16">
        <v>527.1</v>
      </c>
      <c r="I114" s="7">
        <v>590.79207920792078</v>
      </c>
      <c r="J114" s="8">
        <f t="shared" si="7"/>
        <v>0.89219205630970344</v>
      </c>
      <c r="K114" s="16">
        <v>480</v>
      </c>
      <c r="L114" s="7">
        <v>591.12994350282486</v>
      </c>
      <c r="M114" s="8">
        <f t="shared" si="4"/>
        <v>0.81200420529484851</v>
      </c>
      <c r="O114">
        <v>22</v>
      </c>
      <c r="P114">
        <v>0.86657700000000004</v>
      </c>
    </row>
    <row r="115" spans="1:16" x14ac:dyDescent="0.25">
      <c r="A115" s="1">
        <v>43413</v>
      </c>
      <c r="B115" s="16">
        <v>516.20000000000005</v>
      </c>
      <c r="C115">
        <v>590</v>
      </c>
      <c r="D115" s="8">
        <f t="shared" si="6"/>
        <v>0.87491525423728822</v>
      </c>
      <c r="E115" s="16">
        <v>525.6</v>
      </c>
      <c r="F115" s="7">
        <v>589.79381443298973</v>
      </c>
      <c r="G115" s="8">
        <f t="shared" si="5"/>
        <v>0.89115888830624013</v>
      </c>
      <c r="H115" s="16">
        <v>522.70000000000005</v>
      </c>
      <c r="I115" s="7">
        <v>589.15841584158409</v>
      </c>
      <c r="J115" s="8">
        <f t="shared" si="7"/>
        <v>0.88719771447777518</v>
      </c>
      <c r="K115" s="16">
        <v>466</v>
      </c>
      <c r="L115" s="7">
        <v>590.33707865168537</v>
      </c>
      <c r="M115" s="8">
        <f t="shared" si="4"/>
        <v>0.7893795203654359</v>
      </c>
      <c r="O115">
        <v>23</v>
      </c>
      <c r="P115">
        <v>0.85828300000000002</v>
      </c>
    </row>
    <row r="116" spans="1:16" x14ac:dyDescent="0.25">
      <c r="A116" s="1">
        <v>43414</v>
      </c>
      <c r="B116" s="16">
        <v>516.9</v>
      </c>
      <c r="C116">
        <v>590</v>
      </c>
      <c r="D116" s="8">
        <f t="shared" si="6"/>
        <v>0.87610169491525425</v>
      </c>
      <c r="E116" s="16">
        <v>493.1</v>
      </c>
      <c r="F116" s="7">
        <v>588.84816753926702</v>
      </c>
      <c r="G116" s="8">
        <f t="shared" si="5"/>
        <v>0.83739752822975022</v>
      </c>
      <c r="H116" s="16">
        <v>510.8</v>
      </c>
      <c r="I116" s="7">
        <v>590.45454545454538</v>
      </c>
      <c r="J116" s="8">
        <f t="shared" si="7"/>
        <v>0.86509622786759055</v>
      </c>
      <c r="K116" s="16">
        <v>469.5</v>
      </c>
      <c r="L116" s="7">
        <v>589.94285714285718</v>
      </c>
      <c r="M116" s="8">
        <f t="shared" si="4"/>
        <v>0.79583979077876787</v>
      </c>
      <c r="O116">
        <v>24</v>
      </c>
      <c r="P116">
        <v>0.85956900000000003</v>
      </c>
    </row>
    <row r="117" spans="1:16" x14ac:dyDescent="0.25">
      <c r="A117" s="1">
        <v>43415</v>
      </c>
      <c r="B117" s="16">
        <v>503.7</v>
      </c>
      <c r="C117">
        <v>590</v>
      </c>
      <c r="D117" s="8">
        <f t="shared" si="6"/>
        <v>0.85372881355932206</v>
      </c>
      <c r="E117" s="16">
        <v>520.6</v>
      </c>
      <c r="F117" s="7">
        <v>590.51546391752572</v>
      </c>
      <c r="G117" s="8">
        <f t="shared" si="5"/>
        <v>0.88160265363128498</v>
      </c>
      <c r="H117" s="16">
        <v>515.20000000000005</v>
      </c>
      <c r="I117" s="7">
        <v>590.91836734693879</v>
      </c>
      <c r="J117" s="8">
        <f t="shared" si="7"/>
        <v>0.87186323605594895</v>
      </c>
      <c r="K117" s="16">
        <v>466.9</v>
      </c>
      <c r="L117" s="7">
        <v>588.68131868131866</v>
      </c>
      <c r="M117" s="8">
        <f t="shared" si="4"/>
        <v>0.79312861676311364</v>
      </c>
      <c r="O117">
        <v>25</v>
      </c>
      <c r="P117">
        <v>0.85254300000000005</v>
      </c>
    </row>
    <row r="118" spans="1:16" x14ac:dyDescent="0.25">
      <c r="A118" s="1">
        <v>43416</v>
      </c>
      <c r="B118" s="16">
        <v>500.7</v>
      </c>
      <c r="C118">
        <v>590</v>
      </c>
      <c r="D118" s="8">
        <f t="shared" si="6"/>
        <v>0.84864406779661017</v>
      </c>
      <c r="E118" s="16">
        <v>498.9</v>
      </c>
      <c r="F118" s="7">
        <v>589.62566844919775</v>
      </c>
      <c r="G118" s="8">
        <f t="shared" si="5"/>
        <v>0.84613005623072746</v>
      </c>
      <c r="H118" s="16">
        <v>526</v>
      </c>
      <c r="I118" s="7">
        <v>589.00990099009903</v>
      </c>
      <c r="J118" s="8">
        <f t="shared" si="7"/>
        <v>0.89302403765338711</v>
      </c>
      <c r="K118" s="16">
        <v>487</v>
      </c>
      <c r="L118" s="7">
        <v>588.41807909604518</v>
      </c>
      <c r="M118" s="8">
        <f t="shared" si="4"/>
        <v>0.82764282285165625</v>
      </c>
      <c r="O118">
        <v>26</v>
      </c>
      <c r="P118">
        <v>0.86486700000000005</v>
      </c>
    </row>
    <row r="119" spans="1:16" x14ac:dyDescent="0.25">
      <c r="A119" s="1">
        <v>43417</v>
      </c>
      <c r="B119" s="16">
        <v>512.4</v>
      </c>
      <c r="C119">
        <v>590</v>
      </c>
      <c r="D119" s="8">
        <f t="shared" si="6"/>
        <v>0.8684745762711864</v>
      </c>
      <c r="E119" s="16">
        <v>487.5</v>
      </c>
      <c r="F119" s="7">
        <v>589.72972972972968</v>
      </c>
      <c r="G119" s="8">
        <f t="shared" si="5"/>
        <v>0.82664986251145745</v>
      </c>
      <c r="H119" s="16">
        <v>534.6</v>
      </c>
      <c r="I119" s="7">
        <v>589.02439024390253</v>
      </c>
      <c r="J119" s="8">
        <f t="shared" si="7"/>
        <v>0.90760248447204961</v>
      </c>
      <c r="K119" s="16">
        <v>469.2</v>
      </c>
      <c r="L119" s="7">
        <v>590.11428571428576</v>
      </c>
      <c r="M119" s="8">
        <f t="shared" si="4"/>
        <v>0.7951002227171492</v>
      </c>
      <c r="O119">
        <v>27</v>
      </c>
      <c r="P119">
        <v>0.84067999999999998</v>
      </c>
    </row>
    <row r="120" spans="1:16" x14ac:dyDescent="0.25">
      <c r="A120" s="1">
        <v>43418</v>
      </c>
      <c r="B120" s="16">
        <v>485.8</v>
      </c>
      <c r="C120">
        <v>590</v>
      </c>
      <c r="D120" s="8">
        <f t="shared" si="6"/>
        <v>0.82338983050847459</v>
      </c>
      <c r="E120" s="16">
        <v>487.6</v>
      </c>
      <c r="F120" s="7">
        <v>591.37362637362628</v>
      </c>
      <c r="G120" s="8">
        <f t="shared" si="5"/>
        <v>0.82452104431849871</v>
      </c>
      <c r="H120" s="16">
        <v>525.5</v>
      </c>
      <c r="I120" s="7">
        <v>589.4472361809045</v>
      </c>
      <c r="J120" s="8">
        <f t="shared" si="7"/>
        <v>0.89151321398124472</v>
      </c>
      <c r="K120" s="16">
        <v>468</v>
      </c>
      <c r="L120" s="7">
        <v>590.10928961748641</v>
      </c>
      <c r="M120" s="8">
        <f t="shared" si="4"/>
        <v>0.79307343272525221</v>
      </c>
      <c r="O120">
        <v>28</v>
      </c>
      <c r="P120">
        <v>0.86692999999999998</v>
      </c>
    </row>
    <row r="121" spans="1:16" x14ac:dyDescent="0.25">
      <c r="A121" s="1">
        <v>43419</v>
      </c>
      <c r="B121" s="16">
        <v>487</v>
      </c>
      <c r="C121">
        <v>590</v>
      </c>
      <c r="D121" s="8">
        <f t="shared" si="6"/>
        <v>0.8254237288135593</v>
      </c>
      <c r="E121" s="16">
        <v>489.6</v>
      </c>
      <c r="F121" s="7">
        <v>588.85869565217388</v>
      </c>
      <c r="G121" s="8">
        <f t="shared" si="5"/>
        <v>0.83143885556068309</v>
      </c>
      <c r="H121" s="16">
        <v>526.1</v>
      </c>
      <c r="I121" s="7">
        <v>590.09900990099004</v>
      </c>
      <c r="J121" s="8">
        <f t="shared" si="7"/>
        <v>0.89154530201342297</v>
      </c>
      <c r="K121" s="16">
        <v>494.1</v>
      </c>
      <c r="L121" s="7">
        <v>589.53216374269005</v>
      </c>
      <c r="M121" s="8">
        <f t="shared" si="4"/>
        <v>0.83812221009820465</v>
      </c>
      <c r="O121">
        <v>29</v>
      </c>
      <c r="P121">
        <v>0.83929299999999996</v>
      </c>
    </row>
    <row r="122" spans="1:16" x14ac:dyDescent="0.25">
      <c r="A122" s="1">
        <v>43420</v>
      </c>
      <c r="B122" s="16">
        <v>494.1</v>
      </c>
      <c r="C122">
        <v>590</v>
      </c>
      <c r="D122" s="8">
        <f t="shared" si="6"/>
        <v>0.83745762711864413</v>
      </c>
      <c r="E122" s="16">
        <v>483.9</v>
      </c>
      <c r="F122" s="7">
        <v>590.33519553072631</v>
      </c>
      <c r="G122" s="8">
        <f t="shared" si="5"/>
        <v>0.81970379483297051</v>
      </c>
      <c r="H122" s="16">
        <v>517.4</v>
      </c>
      <c r="I122" s="7">
        <v>590.20202020202021</v>
      </c>
      <c r="J122" s="8">
        <f t="shared" si="7"/>
        <v>0.87664898168748928</v>
      </c>
      <c r="K122" s="16">
        <v>463.2</v>
      </c>
      <c r="L122" s="7">
        <v>589.3373493975904</v>
      </c>
      <c r="M122" s="8">
        <f t="shared" si="4"/>
        <v>0.78596749463354787</v>
      </c>
      <c r="O122">
        <v>30</v>
      </c>
      <c r="P122">
        <v>0.82465999999999995</v>
      </c>
    </row>
    <row r="123" spans="1:16" x14ac:dyDescent="0.25">
      <c r="A123" s="1">
        <v>43421</v>
      </c>
      <c r="B123" s="16">
        <v>477.1</v>
      </c>
      <c r="C123">
        <v>590</v>
      </c>
      <c r="D123" s="8">
        <f t="shared" si="6"/>
        <v>0.80864406779661024</v>
      </c>
      <c r="E123" s="16">
        <v>496.8</v>
      </c>
      <c r="F123" s="7">
        <v>590.48913043478262</v>
      </c>
      <c r="G123" s="8">
        <f t="shared" si="5"/>
        <v>0.84133640128854115</v>
      </c>
      <c r="H123" s="16">
        <v>504.1</v>
      </c>
      <c r="I123" s="7">
        <v>590.10362694300522</v>
      </c>
      <c r="J123" s="8">
        <f t="shared" si="7"/>
        <v>0.85425673895864429</v>
      </c>
      <c r="K123" s="16">
        <v>434.4</v>
      </c>
      <c r="L123" s="7">
        <v>590.36144578313258</v>
      </c>
      <c r="M123" s="8">
        <f t="shared" si="4"/>
        <v>0.73582040816326522</v>
      </c>
      <c r="O123">
        <v>31</v>
      </c>
      <c r="P123">
        <v>0.84350199999999997</v>
      </c>
    </row>
    <row r="124" spans="1:16" x14ac:dyDescent="0.25">
      <c r="A124" s="1">
        <v>43422</v>
      </c>
      <c r="B124" s="16">
        <v>468.1</v>
      </c>
      <c r="C124">
        <v>590</v>
      </c>
      <c r="D124" s="8">
        <f t="shared" si="6"/>
        <v>0.79338983050847467</v>
      </c>
      <c r="E124" s="16">
        <v>489.1</v>
      </c>
      <c r="F124" s="7">
        <v>589.40540540540542</v>
      </c>
      <c r="G124" s="8">
        <f t="shared" si="5"/>
        <v>0.82981933235509908</v>
      </c>
      <c r="H124" s="16">
        <v>511.1</v>
      </c>
      <c r="I124" s="7">
        <v>588.91752577319585</v>
      </c>
      <c r="J124" s="8">
        <f t="shared" si="7"/>
        <v>0.86786345733041581</v>
      </c>
      <c r="K124" s="16">
        <v>440.8</v>
      </c>
      <c r="L124" s="7">
        <v>588.67816091954023</v>
      </c>
      <c r="M124" s="8">
        <f t="shared" si="4"/>
        <v>0.74879625109831105</v>
      </c>
      <c r="O124">
        <v>32</v>
      </c>
      <c r="P124">
        <v>0.82179899999999995</v>
      </c>
    </row>
    <row r="125" spans="1:16" x14ac:dyDescent="0.25">
      <c r="A125" s="1">
        <v>43423</v>
      </c>
      <c r="B125" s="16">
        <v>476.2</v>
      </c>
      <c r="C125">
        <v>590</v>
      </c>
      <c r="D125" s="8">
        <f t="shared" si="6"/>
        <v>0.80711864406779654</v>
      </c>
      <c r="E125" s="16">
        <v>498.2</v>
      </c>
      <c r="F125" s="7">
        <v>589.308510638298</v>
      </c>
      <c r="G125" s="8">
        <f t="shared" si="5"/>
        <v>0.84539759906128686</v>
      </c>
      <c r="H125" s="16">
        <v>499.7</v>
      </c>
      <c r="I125" s="7">
        <v>589.27461139896377</v>
      </c>
      <c r="J125" s="8">
        <f t="shared" si="7"/>
        <v>0.84799173481051604</v>
      </c>
      <c r="K125" s="16">
        <v>440.7</v>
      </c>
      <c r="L125" s="7">
        <v>589.16666666666663</v>
      </c>
      <c r="M125" s="8">
        <f t="shared" si="4"/>
        <v>0.74800565770862804</v>
      </c>
      <c r="O125">
        <v>33</v>
      </c>
      <c r="P125">
        <v>0.80278700000000003</v>
      </c>
    </row>
    <row r="126" spans="1:16" x14ac:dyDescent="0.25">
      <c r="A126" s="1">
        <v>43424</v>
      </c>
      <c r="B126" s="16">
        <v>470.2</v>
      </c>
      <c r="C126">
        <v>590</v>
      </c>
      <c r="D126" s="8">
        <f t="shared" si="6"/>
        <v>0.79694915254237286</v>
      </c>
      <c r="E126" s="16">
        <v>491.4</v>
      </c>
      <c r="F126" s="7">
        <v>588.81081081081072</v>
      </c>
      <c r="G126" s="8">
        <f t="shared" si="5"/>
        <v>0.83456348113467371</v>
      </c>
      <c r="H126" s="16">
        <v>502.6</v>
      </c>
      <c r="I126" s="7">
        <v>589.32642487046644</v>
      </c>
      <c r="J126" s="8">
        <f t="shared" si="7"/>
        <v>0.85283805169685234</v>
      </c>
      <c r="K126" s="16">
        <v>480.5</v>
      </c>
      <c r="L126" s="7">
        <v>591.47727272727275</v>
      </c>
      <c r="M126" s="8">
        <f t="shared" si="4"/>
        <v>0.81237271853986548</v>
      </c>
      <c r="O126">
        <v>34</v>
      </c>
      <c r="P126">
        <v>0.80129300000000003</v>
      </c>
    </row>
    <row r="127" spans="1:16" x14ac:dyDescent="0.25">
      <c r="A127" s="1">
        <v>43425</v>
      </c>
      <c r="B127" s="16">
        <v>484.8</v>
      </c>
      <c r="C127">
        <v>590</v>
      </c>
      <c r="D127" s="8">
        <f t="shared" si="6"/>
        <v>0.82169491525423732</v>
      </c>
      <c r="E127" s="16">
        <v>478.1</v>
      </c>
      <c r="F127" s="7">
        <v>588.46153846153845</v>
      </c>
      <c r="G127" s="8">
        <f t="shared" si="5"/>
        <v>0.81245751633986929</v>
      </c>
      <c r="H127" s="16">
        <v>478.8</v>
      </c>
      <c r="I127" s="7">
        <v>588.3888888888888</v>
      </c>
      <c r="J127" s="8">
        <f t="shared" si="7"/>
        <v>0.81374752148050244</v>
      </c>
      <c r="K127" s="16">
        <v>468.9</v>
      </c>
      <c r="L127" s="7">
        <v>590.68181818181813</v>
      </c>
      <c r="M127" s="8">
        <f t="shared" si="4"/>
        <v>0.79382839553674489</v>
      </c>
      <c r="O127">
        <v>35</v>
      </c>
      <c r="P127">
        <v>0.81332599999999999</v>
      </c>
    </row>
    <row r="128" spans="1:16" x14ac:dyDescent="0.25">
      <c r="A128" s="1">
        <v>43426</v>
      </c>
      <c r="B128" s="16">
        <v>464.4</v>
      </c>
      <c r="C128">
        <v>590</v>
      </c>
      <c r="D128" s="8">
        <f t="shared" si="6"/>
        <v>0.78711864406779652</v>
      </c>
      <c r="E128" s="16">
        <v>491.9</v>
      </c>
      <c r="F128" s="7">
        <v>589.62566844919775</v>
      </c>
      <c r="G128" s="8">
        <f t="shared" si="5"/>
        <v>0.83425811717758036</v>
      </c>
      <c r="H128" s="16">
        <v>509.2</v>
      </c>
      <c r="I128" s="7">
        <v>590.61538461538464</v>
      </c>
      <c r="J128" s="8">
        <f t="shared" si="7"/>
        <v>0.8621516019796821</v>
      </c>
      <c r="K128" s="16">
        <v>469.6</v>
      </c>
      <c r="L128" s="7">
        <v>591.14285714285711</v>
      </c>
      <c r="M128" s="8">
        <f t="shared" si="4"/>
        <v>0.79439342677622049</v>
      </c>
      <c r="O128">
        <v>36</v>
      </c>
      <c r="P128">
        <v>0.84250000000000003</v>
      </c>
    </row>
    <row r="129" spans="1:16" x14ac:dyDescent="0.25">
      <c r="A129" s="1">
        <v>43427</v>
      </c>
      <c r="E129" s="16">
        <v>483.4</v>
      </c>
      <c r="F129" s="7">
        <v>590.82417582417577</v>
      </c>
      <c r="G129" s="8">
        <f t="shared" si="5"/>
        <v>0.81817911280572864</v>
      </c>
      <c r="H129" s="16">
        <v>514.29999999999995</v>
      </c>
      <c r="I129" s="7">
        <v>591.33333333333326</v>
      </c>
      <c r="J129" s="8">
        <f t="shared" si="7"/>
        <v>0.86972942502818495</v>
      </c>
      <c r="K129" s="16">
        <v>470.6</v>
      </c>
      <c r="L129" s="7">
        <v>590.59523809523819</v>
      </c>
      <c r="M129" s="8">
        <f t="shared" si="4"/>
        <v>0.79682322112477311</v>
      </c>
      <c r="O129">
        <v>37</v>
      </c>
      <c r="P129">
        <v>0.83657199999999998</v>
      </c>
    </row>
    <row r="130" spans="1:16" x14ac:dyDescent="0.25">
      <c r="A130" s="1">
        <v>43428</v>
      </c>
      <c r="E130" s="16">
        <v>486.6</v>
      </c>
      <c r="F130" s="7">
        <v>588.97849462365593</v>
      </c>
      <c r="G130" s="8">
        <f t="shared" si="5"/>
        <v>0.82617617526243725</v>
      </c>
      <c r="H130" s="16">
        <v>519.4</v>
      </c>
      <c r="I130" s="7">
        <v>589.3401015228427</v>
      </c>
      <c r="J130" s="8">
        <f t="shared" si="7"/>
        <v>0.88132472006890594</v>
      </c>
      <c r="K130" s="16">
        <v>444.2</v>
      </c>
      <c r="L130" s="7">
        <v>590.17441860465124</v>
      </c>
      <c r="M130" s="8">
        <f t="shared" si="4"/>
        <v>0.75265885134469501</v>
      </c>
      <c r="O130">
        <v>38</v>
      </c>
      <c r="P130">
        <v>0.82466300000000003</v>
      </c>
    </row>
    <row r="131" spans="1:16" x14ac:dyDescent="0.25">
      <c r="A131" s="1">
        <v>43429</v>
      </c>
      <c r="E131" s="16">
        <v>479.9</v>
      </c>
      <c r="F131" s="7">
        <v>589.50276243093924</v>
      </c>
      <c r="G131" s="8">
        <f t="shared" si="5"/>
        <v>0.81407591377694466</v>
      </c>
      <c r="H131" s="16">
        <v>510.9</v>
      </c>
      <c r="I131" s="7">
        <v>589.1794871794873</v>
      </c>
      <c r="J131" s="8">
        <f t="shared" si="7"/>
        <v>0.86713813212638158</v>
      </c>
      <c r="K131" s="16">
        <v>454</v>
      </c>
      <c r="L131" s="7">
        <v>589.65909090909088</v>
      </c>
      <c r="M131" s="8">
        <f t="shared" ref="M131:M194" si="8">+K131/L131</f>
        <v>0.7699364039313934</v>
      </c>
      <c r="O131">
        <v>39</v>
      </c>
      <c r="P131">
        <v>0.84173100000000001</v>
      </c>
    </row>
    <row r="132" spans="1:16" x14ac:dyDescent="0.25">
      <c r="A132" s="1">
        <v>43430</v>
      </c>
      <c r="E132" s="16">
        <v>463.4</v>
      </c>
      <c r="F132" s="7">
        <v>590</v>
      </c>
      <c r="G132" s="8">
        <f t="shared" si="5"/>
        <v>0.78542372881355926</v>
      </c>
      <c r="H132" s="16">
        <v>526.9</v>
      </c>
      <c r="I132" s="7">
        <v>589.29999999999995</v>
      </c>
      <c r="J132" s="8">
        <f t="shared" si="7"/>
        <v>0.89411165789920244</v>
      </c>
      <c r="K132" s="16">
        <v>462.6</v>
      </c>
      <c r="L132" s="7">
        <v>590.34482758620697</v>
      </c>
      <c r="M132" s="8">
        <f t="shared" si="8"/>
        <v>0.78360981308411204</v>
      </c>
      <c r="O132">
        <v>40</v>
      </c>
      <c r="P132">
        <v>0.81110300000000002</v>
      </c>
    </row>
    <row r="133" spans="1:16" x14ac:dyDescent="0.25">
      <c r="A133" s="1">
        <v>43431</v>
      </c>
      <c r="E133" s="16">
        <v>455.9</v>
      </c>
      <c r="F133" s="7">
        <v>591.55172413793105</v>
      </c>
      <c r="G133" s="8">
        <f t="shared" si="5"/>
        <v>0.77068493150684925</v>
      </c>
      <c r="H133" s="16">
        <v>507.6</v>
      </c>
      <c r="I133" s="7">
        <v>588.54166666666674</v>
      </c>
      <c r="J133" s="8">
        <f t="shared" si="7"/>
        <v>0.86247079646017688</v>
      </c>
      <c r="K133" s="16">
        <v>465.8</v>
      </c>
      <c r="L133" s="7">
        <v>590.29940119760477</v>
      </c>
      <c r="M133" s="8">
        <f t="shared" si="8"/>
        <v>0.78909109352809903</v>
      </c>
      <c r="O133">
        <v>41</v>
      </c>
      <c r="P133">
        <v>0.82257800000000003</v>
      </c>
    </row>
    <row r="134" spans="1:16" x14ac:dyDescent="0.25">
      <c r="A134" s="1">
        <v>43432</v>
      </c>
      <c r="E134" s="16">
        <v>451.9</v>
      </c>
      <c r="F134" s="7">
        <v>588.89534883720933</v>
      </c>
      <c r="G134" s="8">
        <f t="shared" si="5"/>
        <v>0.76736894066541605</v>
      </c>
      <c r="H134" s="16">
        <v>513.1</v>
      </c>
      <c r="I134" s="7">
        <v>588.67346938775506</v>
      </c>
      <c r="J134" s="8">
        <f t="shared" si="7"/>
        <v>0.87162073149592656</v>
      </c>
      <c r="K134" s="16">
        <v>443.3</v>
      </c>
      <c r="L134" s="7">
        <v>589.26966292134841</v>
      </c>
      <c r="M134" s="8">
        <f t="shared" si="8"/>
        <v>0.75228715797502133</v>
      </c>
      <c r="O134">
        <v>42</v>
      </c>
      <c r="P134">
        <v>0.817805</v>
      </c>
    </row>
    <row r="135" spans="1:16" x14ac:dyDescent="0.25">
      <c r="A135" s="1">
        <v>43433</v>
      </c>
      <c r="E135" s="16">
        <v>456</v>
      </c>
      <c r="F135" s="7">
        <v>590.17142857142858</v>
      </c>
      <c r="G135" s="8">
        <f t="shared" si="5"/>
        <v>0.77265685515104565</v>
      </c>
      <c r="H135" s="16">
        <v>506</v>
      </c>
      <c r="I135" s="7">
        <v>591.30890052356028</v>
      </c>
      <c r="J135" s="8">
        <f t="shared" si="7"/>
        <v>0.85572870550734892</v>
      </c>
      <c r="K135" s="16">
        <v>470.8</v>
      </c>
      <c r="L135" s="7">
        <v>590.73863636363637</v>
      </c>
      <c r="M135" s="8">
        <f t="shared" si="8"/>
        <v>0.79696835625661244</v>
      </c>
      <c r="O135">
        <v>43</v>
      </c>
      <c r="P135">
        <v>0.80803700000000001</v>
      </c>
    </row>
    <row r="136" spans="1:16" x14ac:dyDescent="0.25">
      <c r="A136" s="1">
        <v>43434</v>
      </c>
      <c r="E136" s="16">
        <v>448</v>
      </c>
      <c r="F136" s="7">
        <v>591.56069364161851</v>
      </c>
      <c r="G136" s="8">
        <f t="shared" ref="G136:G199" si="9">+E136/F136</f>
        <v>0.75731874145006839</v>
      </c>
      <c r="H136" s="16">
        <v>500.9</v>
      </c>
      <c r="I136" s="7">
        <v>589.57446808510645</v>
      </c>
      <c r="J136" s="8">
        <f t="shared" si="7"/>
        <v>0.84959581378563687</v>
      </c>
      <c r="K136" s="16">
        <v>465.9</v>
      </c>
      <c r="L136" s="7">
        <v>589.70059880239523</v>
      </c>
      <c r="M136" s="8">
        <f t="shared" si="8"/>
        <v>0.79006194151096665</v>
      </c>
      <c r="O136">
        <v>44</v>
      </c>
      <c r="P136">
        <v>0.77623399999999998</v>
      </c>
    </row>
    <row r="137" spans="1:16" x14ac:dyDescent="0.25">
      <c r="A137" s="1">
        <v>43435</v>
      </c>
      <c r="E137" s="16">
        <v>447.3</v>
      </c>
      <c r="F137" s="7">
        <v>589.59770114942535</v>
      </c>
      <c r="G137" s="8">
        <f t="shared" si="9"/>
        <v>0.75865289014523829</v>
      </c>
      <c r="H137" s="16">
        <v>475.2</v>
      </c>
      <c r="I137" s="7">
        <v>589.7765363128492</v>
      </c>
      <c r="J137" s="8">
        <f t="shared" si="7"/>
        <v>0.80572890025575439</v>
      </c>
      <c r="K137" s="16">
        <v>443.7</v>
      </c>
      <c r="L137" s="7">
        <v>589.22619047619048</v>
      </c>
      <c r="M137" s="8">
        <f t="shared" si="8"/>
        <v>0.75302151732498235</v>
      </c>
      <c r="O137">
        <v>45</v>
      </c>
      <c r="P137">
        <v>0.80905700000000003</v>
      </c>
    </row>
    <row r="138" spans="1:16" x14ac:dyDescent="0.25">
      <c r="A138" s="1">
        <v>43436</v>
      </c>
      <c r="E138" s="16">
        <v>438</v>
      </c>
      <c r="F138" s="7">
        <v>590.52941176470586</v>
      </c>
      <c r="G138" s="8">
        <f t="shared" si="9"/>
        <v>0.74170734136866223</v>
      </c>
      <c r="H138" s="16">
        <v>509.3</v>
      </c>
      <c r="I138" s="7">
        <v>590.26455026455028</v>
      </c>
      <c r="J138" s="8">
        <f t="shared" ref="J138:J201" si="10">+H138/I138</f>
        <v>0.86283345285048407</v>
      </c>
      <c r="K138" s="16">
        <v>441.8</v>
      </c>
      <c r="L138" s="7">
        <v>588.83333333333337</v>
      </c>
      <c r="M138" s="8">
        <f t="shared" si="8"/>
        <v>0.75029719784885363</v>
      </c>
      <c r="O138">
        <v>46</v>
      </c>
      <c r="P138">
        <v>0.807647</v>
      </c>
    </row>
    <row r="139" spans="1:16" x14ac:dyDescent="0.25">
      <c r="A139" s="1">
        <v>43437</v>
      </c>
      <c r="E139" s="16">
        <v>431.3</v>
      </c>
      <c r="F139" s="7">
        <v>590.42168674698803</v>
      </c>
      <c r="G139" s="8">
        <f t="shared" si="9"/>
        <v>0.73049484746454441</v>
      </c>
      <c r="H139" s="16">
        <v>506.5</v>
      </c>
      <c r="I139" s="7">
        <v>588.80208333333337</v>
      </c>
      <c r="J139" s="8">
        <f t="shared" si="10"/>
        <v>0.86022114108801406</v>
      </c>
      <c r="K139" s="16">
        <v>474.3</v>
      </c>
      <c r="L139" s="7">
        <v>591.19999999999993</v>
      </c>
      <c r="M139" s="8">
        <f t="shared" si="8"/>
        <v>0.80226657645466859</v>
      </c>
      <c r="O139">
        <v>47</v>
      </c>
      <c r="P139">
        <v>0.786385</v>
      </c>
    </row>
    <row r="140" spans="1:16" x14ac:dyDescent="0.25">
      <c r="A140" s="1">
        <v>43438</v>
      </c>
      <c r="E140" s="16">
        <v>444.1</v>
      </c>
      <c r="F140" s="7">
        <v>588.33333333333337</v>
      </c>
      <c r="G140" s="8">
        <f t="shared" si="9"/>
        <v>0.75484419263456093</v>
      </c>
      <c r="H140" s="16">
        <v>500.8</v>
      </c>
      <c r="I140" s="7">
        <v>590.00000000000011</v>
      </c>
      <c r="J140" s="8">
        <f t="shared" si="10"/>
        <v>0.84881355932203373</v>
      </c>
      <c r="K140" s="16">
        <v>370.5</v>
      </c>
      <c r="L140" s="7">
        <v>589.19753086419746</v>
      </c>
      <c r="M140" s="8">
        <f t="shared" si="8"/>
        <v>0.62882137244630709</v>
      </c>
      <c r="O140">
        <v>48</v>
      </c>
      <c r="P140">
        <v>0.77551400000000004</v>
      </c>
    </row>
    <row r="141" spans="1:16" x14ac:dyDescent="0.25">
      <c r="A141" s="1">
        <v>43439</v>
      </c>
      <c r="E141" s="16">
        <v>437.8</v>
      </c>
      <c r="F141" s="7">
        <v>590.59171597633144</v>
      </c>
      <c r="G141" s="8">
        <f t="shared" si="9"/>
        <v>0.74129045185853115</v>
      </c>
      <c r="H141" s="16">
        <v>482.6</v>
      </c>
      <c r="I141" s="7">
        <v>590.2702702702702</v>
      </c>
      <c r="J141" s="8">
        <f t="shared" si="10"/>
        <v>0.81759157509157521</v>
      </c>
      <c r="K141" s="16">
        <v>424.2</v>
      </c>
      <c r="L141" s="7">
        <v>589.76047904191614</v>
      </c>
      <c r="M141" s="8">
        <f t="shared" si="8"/>
        <v>0.71927505330490404</v>
      </c>
      <c r="O141">
        <v>49</v>
      </c>
      <c r="P141">
        <v>0.78709399999999996</v>
      </c>
    </row>
    <row r="142" spans="1:16" x14ac:dyDescent="0.25">
      <c r="A142" s="1">
        <v>43440</v>
      </c>
      <c r="E142" s="16">
        <v>440.9</v>
      </c>
      <c r="F142" s="7">
        <v>589.52662721893489</v>
      </c>
      <c r="G142" s="8">
        <f t="shared" si="9"/>
        <v>0.74788818628927034</v>
      </c>
      <c r="H142" s="16">
        <v>483.5</v>
      </c>
      <c r="I142" s="7">
        <v>591.57608695652175</v>
      </c>
      <c r="J142" s="8">
        <f t="shared" si="10"/>
        <v>0.81730822232429945</v>
      </c>
      <c r="K142" s="16">
        <v>445.1</v>
      </c>
      <c r="L142" s="7">
        <v>590.59171597633144</v>
      </c>
      <c r="M142" s="8">
        <f t="shared" si="8"/>
        <v>0.75365093677988171</v>
      </c>
      <c r="O142">
        <v>50</v>
      </c>
      <c r="P142">
        <v>0.732931</v>
      </c>
    </row>
    <row r="143" spans="1:16" x14ac:dyDescent="0.25">
      <c r="A143" s="1">
        <v>43441</v>
      </c>
      <c r="E143" s="16">
        <v>446.4</v>
      </c>
      <c r="F143" s="7">
        <v>590.11904761904759</v>
      </c>
      <c r="G143" s="8">
        <f t="shared" si="9"/>
        <v>0.7564575347992738</v>
      </c>
      <c r="H143" s="16">
        <v>494.8</v>
      </c>
      <c r="I143" s="7">
        <v>589.41489361702122</v>
      </c>
      <c r="J143" s="8">
        <f t="shared" si="10"/>
        <v>0.83947658153596261</v>
      </c>
      <c r="K143" s="16">
        <v>455.3</v>
      </c>
      <c r="L143" s="7">
        <v>590.23668639053255</v>
      </c>
      <c r="M143" s="8">
        <f t="shared" si="8"/>
        <v>0.77138546365914784</v>
      </c>
      <c r="O143">
        <v>51</v>
      </c>
      <c r="P143">
        <v>0.77046300000000001</v>
      </c>
    </row>
    <row r="144" spans="1:16" x14ac:dyDescent="0.25">
      <c r="A144" s="1">
        <v>43442</v>
      </c>
      <c r="E144" s="16">
        <v>439.9</v>
      </c>
      <c r="F144" s="7">
        <v>591.68674698795189</v>
      </c>
      <c r="G144" s="8">
        <f t="shared" si="9"/>
        <v>0.74346772551415174</v>
      </c>
      <c r="H144" s="16">
        <v>493.9</v>
      </c>
      <c r="I144" s="7">
        <v>589.89361702127667</v>
      </c>
      <c r="J144" s="8">
        <f t="shared" si="10"/>
        <v>0.8372696122633001</v>
      </c>
      <c r="K144" s="16">
        <v>447.5</v>
      </c>
      <c r="L144" s="7">
        <v>589.88372093023258</v>
      </c>
      <c r="M144" s="8">
        <f t="shared" si="8"/>
        <v>0.7586240883106643</v>
      </c>
      <c r="O144">
        <v>52</v>
      </c>
      <c r="P144">
        <v>0.78627199999999997</v>
      </c>
    </row>
    <row r="145" spans="1:16" x14ac:dyDescent="0.25">
      <c r="A145" s="1">
        <v>43443</v>
      </c>
      <c r="E145" s="16">
        <v>447.4</v>
      </c>
      <c r="F145" s="7">
        <v>591.22807017543857</v>
      </c>
      <c r="G145" s="8">
        <f t="shared" si="9"/>
        <v>0.75672997032640954</v>
      </c>
      <c r="H145" s="16">
        <v>510.9</v>
      </c>
      <c r="I145" s="7">
        <v>591.40625</v>
      </c>
      <c r="J145" s="8">
        <f t="shared" si="10"/>
        <v>0.86387318361955079</v>
      </c>
      <c r="K145" s="16">
        <v>467.6</v>
      </c>
      <c r="L145" s="7">
        <v>590.34285714285704</v>
      </c>
      <c r="M145" s="8">
        <f t="shared" si="8"/>
        <v>0.79208208305101169</v>
      </c>
      <c r="O145">
        <v>53</v>
      </c>
      <c r="P145">
        <v>0.78454599999999997</v>
      </c>
    </row>
    <row r="146" spans="1:16" x14ac:dyDescent="0.25">
      <c r="A146" s="1">
        <v>43444</v>
      </c>
      <c r="E146" s="16">
        <v>449.5</v>
      </c>
      <c r="F146" s="7">
        <v>588.88235294117646</v>
      </c>
      <c r="G146" s="8">
        <f t="shared" si="9"/>
        <v>0.76331035860553387</v>
      </c>
      <c r="H146" s="16">
        <v>492.1</v>
      </c>
      <c r="I146" s="7">
        <v>589.79057591623041</v>
      </c>
      <c r="J146" s="8">
        <f t="shared" si="10"/>
        <v>0.83436395916555706</v>
      </c>
      <c r="K146" s="16">
        <v>474.1</v>
      </c>
      <c r="L146" s="7">
        <v>588.36363636363637</v>
      </c>
      <c r="M146" s="8">
        <f t="shared" si="8"/>
        <v>0.80579419035846722</v>
      </c>
      <c r="O146">
        <v>54</v>
      </c>
      <c r="P146">
        <v>0.78720199999999996</v>
      </c>
    </row>
    <row r="147" spans="1:16" x14ac:dyDescent="0.25">
      <c r="A147" s="1">
        <v>43445</v>
      </c>
      <c r="E147" s="16">
        <v>444.9</v>
      </c>
      <c r="F147" s="7">
        <v>588.87573964497051</v>
      </c>
      <c r="G147" s="8">
        <f t="shared" si="9"/>
        <v>0.75550743569131817</v>
      </c>
      <c r="H147" s="16">
        <v>498.7</v>
      </c>
      <c r="I147" s="7">
        <v>589.11458333333326</v>
      </c>
      <c r="J147" s="8">
        <f t="shared" si="10"/>
        <v>0.84652462204933254</v>
      </c>
      <c r="K147" s="16">
        <v>439.6</v>
      </c>
      <c r="L147" s="7">
        <v>590.91428571428571</v>
      </c>
      <c r="M147" s="8">
        <f t="shared" si="8"/>
        <v>0.74393192147761344</v>
      </c>
      <c r="O147">
        <v>55</v>
      </c>
      <c r="P147">
        <v>0.79385300000000003</v>
      </c>
    </row>
    <row r="148" spans="1:16" x14ac:dyDescent="0.25">
      <c r="A148" s="1">
        <v>43446</v>
      </c>
      <c r="E148" s="16">
        <v>424.9</v>
      </c>
      <c r="F148" s="7">
        <v>590.97560975609758</v>
      </c>
      <c r="G148" s="8">
        <f t="shared" si="9"/>
        <v>0.71898060255881135</v>
      </c>
      <c r="H148" s="16">
        <v>498</v>
      </c>
      <c r="I148" s="7">
        <v>588.64583333333337</v>
      </c>
      <c r="J148" s="8">
        <f t="shared" si="10"/>
        <v>0.84600955583082638</v>
      </c>
      <c r="K148" s="16">
        <v>475.4</v>
      </c>
      <c r="L148" s="7">
        <v>589.11242603550295</v>
      </c>
      <c r="M148" s="8">
        <f t="shared" si="8"/>
        <v>0.80697669746886302</v>
      </c>
      <c r="O148">
        <v>56</v>
      </c>
      <c r="P148">
        <v>0.80332300000000001</v>
      </c>
    </row>
    <row r="149" spans="1:16" x14ac:dyDescent="0.25">
      <c r="A149" s="1">
        <v>43447</v>
      </c>
      <c r="E149" s="16">
        <v>450.5</v>
      </c>
      <c r="F149" s="7">
        <v>591.65680473372777</v>
      </c>
      <c r="G149" s="8">
        <f t="shared" si="9"/>
        <v>0.76142114211421152</v>
      </c>
      <c r="H149" s="16">
        <v>499.5</v>
      </c>
      <c r="I149" s="7">
        <v>589.41798941798947</v>
      </c>
      <c r="J149" s="8">
        <f t="shared" si="10"/>
        <v>0.84744614003590657</v>
      </c>
      <c r="K149" s="16">
        <v>461</v>
      </c>
      <c r="L149" s="7">
        <v>588.5625</v>
      </c>
      <c r="M149" s="8">
        <f t="shared" si="8"/>
        <v>0.78326430922799195</v>
      </c>
      <c r="O149">
        <v>57</v>
      </c>
      <c r="P149">
        <v>0.78156300000000001</v>
      </c>
    </row>
    <row r="150" spans="1:16" x14ac:dyDescent="0.25">
      <c r="A150" s="1">
        <v>43448</v>
      </c>
      <c r="E150" s="16">
        <v>442.2</v>
      </c>
      <c r="F150" s="7">
        <v>588.63095238095241</v>
      </c>
      <c r="G150" s="8">
        <f t="shared" si="9"/>
        <v>0.75123470522803104</v>
      </c>
      <c r="H150" s="16">
        <v>494.9</v>
      </c>
      <c r="I150" s="7">
        <v>590.96256684491971</v>
      </c>
      <c r="J150" s="8">
        <f t="shared" si="10"/>
        <v>0.83744728983802375</v>
      </c>
      <c r="K150" s="16">
        <v>430.5</v>
      </c>
      <c r="L150" s="7">
        <v>590.0625</v>
      </c>
      <c r="M150" s="8">
        <f t="shared" si="8"/>
        <v>0.72958373053701941</v>
      </c>
      <c r="O150">
        <v>58</v>
      </c>
      <c r="P150">
        <v>0.79914499999999999</v>
      </c>
    </row>
    <row r="151" spans="1:16" x14ac:dyDescent="0.25">
      <c r="A151" s="1">
        <v>43449</v>
      </c>
      <c r="E151" s="16">
        <v>445.3</v>
      </c>
      <c r="F151" s="7">
        <v>589.04761904761904</v>
      </c>
      <c r="G151" s="8">
        <f t="shared" si="9"/>
        <v>0.75596604688763136</v>
      </c>
      <c r="H151" s="16">
        <v>491.8</v>
      </c>
      <c r="I151" s="7">
        <v>589.01639344262298</v>
      </c>
      <c r="J151" s="8">
        <f t="shared" si="10"/>
        <v>0.83495129418313385</v>
      </c>
      <c r="K151" s="16">
        <v>421.3</v>
      </c>
      <c r="L151" s="7">
        <v>588.8888888888888</v>
      </c>
      <c r="M151" s="8">
        <f t="shared" si="8"/>
        <v>0.7154150943396228</v>
      </c>
      <c r="O151">
        <v>59</v>
      </c>
      <c r="P151">
        <v>0.77529300000000001</v>
      </c>
    </row>
    <row r="152" spans="1:16" x14ac:dyDescent="0.25">
      <c r="A152" s="1">
        <v>43450</v>
      </c>
      <c r="E152" s="16">
        <v>438.9</v>
      </c>
      <c r="F152" s="7">
        <v>589.09090909090912</v>
      </c>
      <c r="G152" s="8">
        <f t="shared" si="9"/>
        <v>0.74504629629629626</v>
      </c>
      <c r="H152" s="16">
        <v>486.3</v>
      </c>
      <c r="I152" s="7">
        <v>590.43243243243239</v>
      </c>
      <c r="J152" s="8">
        <f t="shared" si="10"/>
        <v>0.82363361713814898</v>
      </c>
      <c r="K152" s="16">
        <v>424</v>
      </c>
      <c r="L152" s="7">
        <v>590.06172839506166</v>
      </c>
      <c r="M152" s="8">
        <f t="shared" si="8"/>
        <v>0.71856888795899165</v>
      </c>
      <c r="O152">
        <v>60</v>
      </c>
      <c r="P152">
        <v>0.77567699999999995</v>
      </c>
    </row>
    <row r="153" spans="1:16" x14ac:dyDescent="0.25">
      <c r="A153" s="1">
        <v>43451</v>
      </c>
      <c r="E153" s="16">
        <v>456.2</v>
      </c>
      <c r="F153" s="7">
        <v>589.36416184971097</v>
      </c>
      <c r="G153" s="8">
        <f t="shared" si="9"/>
        <v>0.77405453118870149</v>
      </c>
      <c r="H153" s="16">
        <v>494.2</v>
      </c>
      <c r="I153" s="7">
        <v>591.12903225806451</v>
      </c>
      <c r="J153" s="8">
        <f t="shared" si="10"/>
        <v>0.83602728512960434</v>
      </c>
      <c r="K153" s="16">
        <v>430.2</v>
      </c>
      <c r="L153" s="7">
        <v>589</v>
      </c>
      <c r="M153" s="8">
        <f t="shared" si="8"/>
        <v>0.73039049235993203</v>
      </c>
      <c r="O153">
        <v>61</v>
      </c>
      <c r="P153">
        <v>0.76435299999999995</v>
      </c>
    </row>
    <row r="154" spans="1:16" x14ac:dyDescent="0.25">
      <c r="A154" s="1">
        <v>43452</v>
      </c>
      <c r="E154" s="16">
        <v>457.5</v>
      </c>
      <c r="F154" s="7">
        <v>589.30635838150295</v>
      </c>
      <c r="G154" s="8">
        <f t="shared" si="9"/>
        <v>0.77633643943109365</v>
      </c>
      <c r="H154" s="16">
        <v>488.3</v>
      </c>
      <c r="I154" s="7">
        <v>590.86956521739125</v>
      </c>
      <c r="J154" s="8">
        <f t="shared" si="10"/>
        <v>0.82640912435614433</v>
      </c>
      <c r="K154" s="16">
        <v>423.5</v>
      </c>
      <c r="L154" s="7">
        <v>590.1204819277109</v>
      </c>
      <c r="M154" s="8">
        <f t="shared" si="8"/>
        <v>0.71765006124948949</v>
      </c>
      <c r="O154">
        <v>62</v>
      </c>
      <c r="P154">
        <v>0.77637</v>
      </c>
    </row>
    <row r="155" spans="1:16" x14ac:dyDescent="0.25">
      <c r="A155" s="1">
        <v>43453</v>
      </c>
      <c r="E155" s="16">
        <v>453</v>
      </c>
      <c r="F155" s="7">
        <v>591.04651162790697</v>
      </c>
      <c r="G155" s="8">
        <f t="shared" si="9"/>
        <v>0.76643714341924063</v>
      </c>
      <c r="H155" s="16">
        <v>503.3</v>
      </c>
      <c r="I155" s="7">
        <v>588.94736842105272</v>
      </c>
      <c r="J155" s="8">
        <f t="shared" si="10"/>
        <v>0.8545755138516532</v>
      </c>
      <c r="K155" s="16">
        <v>440.7</v>
      </c>
      <c r="L155" s="7">
        <v>591.0625</v>
      </c>
      <c r="M155" s="8">
        <f t="shared" si="8"/>
        <v>0.74560642910013741</v>
      </c>
      <c r="O155">
        <v>63</v>
      </c>
      <c r="P155">
        <v>0.77259199999999995</v>
      </c>
    </row>
    <row r="156" spans="1:16" x14ac:dyDescent="0.25">
      <c r="A156" s="1">
        <v>43454</v>
      </c>
      <c r="E156" s="16">
        <v>472.3</v>
      </c>
      <c r="F156" s="7">
        <v>589.5454545454545</v>
      </c>
      <c r="G156" s="8">
        <f t="shared" si="9"/>
        <v>0.80112567463377027</v>
      </c>
      <c r="H156" s="16">
        <v>498</v>
      </c>
      <c r="I156" s="7">
        <v>591.21052631578948</v>
      </c>
      <c r="J156" s="8">
        <f t="shared" si="10"/>
        <v>0.84233953529778327</v>
      </c>
      <c r="K156" s="16">
        <v>431.8</v>
      </c>
      <c r="L156" s="7">
        <v>588.84146341463418</v>
      </c>
      <c r="M156" s="8">
        <f t="shared" si="8"/>
        <v>0.73330433882158019</v>
      </c>
      <c r="O156">
        <v>64</v>
      </c>
      <c r="P156">
        <v>0.77780099999999996</v>
      </c>
    </row>
    <row r="157" spans="1:16" x14ac:dyDescent="0.25">
      <c r="A157" s="1">
        <v>43455</v>
      </c>
      <c r="E157" s="16">
        <v>470.7</v>
      </c>
      <c r="F157" s="7">
        <v>588.70786516853934</v>
      </c>
      <c r="G157" s="8">
        <f t="shared" si="9"/>
        <v>0.79954766676209554</v>
      </c>
      <c r="H157" s="16">
        <v>495.8</v>
      </c>
      <c r="I157" s="7">
        <v>589.04761904761904</v>
      </c>
      <c r="J157" s="8">
        <f t="shared" si="10"/>
        <v>0.84169765561843168</v>
      </c>
      <c r="K157" s="16">
        <v>432.5</v>
      </c>
      <c r="L157" s="7">
        <v>588.34355828220862</v>
      </c>
      <c r="M157" s="8">
        <f t="shared" si="8"/>
        <v>0.73511470281543267</v>
      </c>
      <c r="O157">
        <v>65</v>
      </c>
      <c r="P157">
        <v>0.78764299999999998</v>
      </c>
    </row>
    <row r="158" spans="1:16" x14ac:dyDescent="0.25">
      <c r="A158" s="1">
        <v>43456</v>
      </c>
      <c r="E158" s="16">
        <v>459.5</v>
      </c>
      <c r="F158" s="7">
        <v>589.08571428571429</v>
      </c>
      <c r="G158" s="8">
        <f t="shared" si="9"/>
        <v>0.78002231060238625</v>
      </c>
      <c r="H158" s="16">
        <v>495.7</v>
      </c>
      <c r="I158" s="7">
        <v>589.42708333333337</v>
      </c>
      <c r="J158" s="8">
        <f t="shared" si="10"/>
        <v>0.8409861270654766</v>
      </c>
      <c r="K158" s="16">
        <v>434.9</v>
      </c>
      <c r="L158" s="7">
        <v>589.29032258064512</v>
      </c>
      <c r="M158" s="8">
        <f t="shared" si="8"/>
        <v>0.73800634990146707</v>
      </c>
      <c r="O158">
        <v>66</v>
      </c>
      <c r="P158">
        <v>0.77708900000000003</v>
      </c>
    </row>
    <row r="159" spans="1:16" x14ac:dyDescent="0.25">
      <c r="A159" s="1">
        <v>43457</v>
      </c>
      <c r="E159" s="16">
        <v>457.6</v>
      </c>
      <c r="F159" s="7">
        <v>590.05813953488371</v>
      </c>
      <c r="G159" s="8">
        <f t="shared" si="9"/>
        <v>0.77551679968469811</v>
      </c>
      <c r="H159" s="16">
        <v>490.6</v>
      </c>
      <c r="I159" s="7">
        <v>590.00000000000011</v>
      </c>
      <c r="J159" s="8">
        <f t="shared" si="10"/>
        <v>0.83152542372881344</v>
      </c>
      <c r="K159" s="16">
        <v>409.9</v>
      </c>
      <c r="L159" s="7">
        <v>591.11801242236027</v>
      </c>
      <c r="M159" s="8">
        <f t="shared" si="8"/>
        <v>0.6934317537038982</v>
      </c>
      <c r="O159">
        <v>67</v>
      </c>
      <c r="P159">
        <v>0.78960799999999998</v>
      </c>
    </row>
    <row r="160" spans="1:16" x14ac:dyDescent="0.25">
      <c r="A160" s="1">
        <v>43458</v>
      </c>
      <c r="E160" s="16">
        <v>460.3</v>
      </c>
      <c r="F160" s="7">
        <v>591.51162790697674</v>
      </c>
      <c r="G160" s="8">
        <f t="shared" si="9"/>
        <v>0.77817574208767448</v>
      </c>
      <c r="H160" s="16">
        <v>490.2</v>
      </c>
      <c r="I160" s="7">
        <v>588.77005347593581</v>
      </c>
      <c r="J160" s="8">
        <f t="shared" si="10"/>
        <v>0.83258310626703003</v>
      </c>
      <c r="K160" s="16">
        <v>430.7</v>
      </c>
      <c r="L160" s="7">
        <v>589.23976608187138</v>
      </c>
      <c r="M160" s="8">
        <f t="shared" si="8"/>
        <v>0.73094184200079393</v>
      </c>
      <c r="O160">
        <v>68</v>
      </c>
      <c r="P160">
        <v>0.78385499999999997</v>
      </c>
    </row>
    <row r="161" spans="1:16" x14ac:dyDescent="0.25">
      <c r="A161" s="1">
        <v>43459</v>
      </c>
      <c r="E161" s="16">
        <v>427.9</v>
      </c>
      <c r="F161" s="7">
        <v>588.58895705521479</v>
      </c>
      <c r="G161" s="8">
        <f t="shared" si="9"/>
        <v>0.7269929122368145</v>
      </c>
      <c r="H161" s="16">
        <v>481.2</v>
      </c>
      <c r="I161" s="7">
        <v>591.14754098360652</v>
      </c>
      <c r="J161" s="8">
        <f t="shared" si="10"/>
        <v>0.81400998336106489</v>
      </c>
      <c r="K161" s="16">
        <v>454.7</v>
      </c>
      <c r="L161" s="7">
        <v>588.40490797546022</v>
      </c>
      <c r="M161" s="8">
        <f t="shared" si="8"/>
        <v>0.77276717756229785</v>
      </c>
      <c r="O161">
        <v>69</v>
      </c>
      <c r="P161">
        <v>0.78496699999999997</v>
      </c>
    </row>
    <row r="162" spans="1:16" x14ac:dyDescent="0.25">
      <c r="A162" s="1">
        <v>43460</v>
      </c>
      <c r="E162" s="16">
        <v>436.4</v>
      </c>
      <c r="F162" s="7">
        <v>591.23456790123453</v>
      </c>
      <c r="G162" s="8">
        <f t="shared" si="9"/>
        <v>0.73811651701816661</v>
      </c>
      <c r="H162" s="16">
        <v>520.9</v>
      </c>
      <c r="I162" s="7">
        <v>590.95959595959596</v>
      </c>
      <c r="J162" s="8">
        <f t="shared" si="10"/>
        <v>0.88144773950944355</v>
      </c>
      <c r="K162" s="16">
        <v>432.4</v>
      </c>
      <c r="L162" s="7">
        <v>591.83544303797464</v>
      </c>
      <c r="M162" s="8">
        <f t="shared" si="8"/>
        <v>0.73060849107047376</v>
      </c>
      <c r="O162">
        <v>70</v>
      </c>
      <c r="P162">
        <v>0.77482700000000004</v>
      </c>
    </row>
    <row r="163" spans="1:16" x14ac:dyDescent="0.25">
      <c r="A163" s="1">
        <v>43461</v>
      </c>
      <c r="E163" s="16">
        <v>431.5</v>
      </c>
      <c r="F163" s="7">
        <v>591.25</v>
      </c>
      <c r="G163" s="8">
        <f t="shared" si="9"/>
        <v>0.72980972515856235</v>
      </c>
      <c r="H163" s="16">
        <v>482.5</v>
      </c>
      <c r="I163" s="7">
        <v>589.83783783783781</v>
      </c>
      <c r="J163" s="8">
        <f t="shared" si="10"/>
        <v>0.81802144428152501</v>
      </c>
      <c r="K163" s="16">
        <v>423.4</v>
      </c>
      <c r="L163" s="7">
        <v>588.75</v>
      </c>
      <c r="M163" s="8">
        <f t="shared" si="8"/>
        <v>0.71915074309978766</v>
      </c>
      <c r="O163">
        <v>71</v>
      </c>
      <c r="P163">
        <v>0.78504099999999999</v>
      </c>
    </row>
    <row r="164" spans="1:16" x14ac:dyDescent="0.25">
      <c r="A164" s="1">
        <v>43462</v>
      </c>
      <c r="E164" s="16">
        <v>465.7</v>
      </c>
      <c r="F164" s="7">
        <v>588.75706214689262</v>
      </c>
      <c r="G164" s="8">
        <f t="shared" si="9"/>
        <v>0.79098838883024669</v>
      </c>
      <c r="H164" s="16">
        <v>474.6</v>
      </c>
      <c r="I164" s="7">
        <v>590.16574585635362</v>
      </c>
      <c r="J164" s="8">
        <f t="shared" si="10"/>
        <v>0.80418086500655306</v>
      </c>
      <c r="K164" s="16">
        <v>428.6</v>
      </c>
      <c r="L164" s="7">
        <v>589.87499999999989</v>
      </c>
      <c r="M164" s="8">
        <f t="shared" si="8"/>
        <v>0.72659461750370857</v>
      </c>
      <c r="O164">
        <v>72</v>
      </c>
      <c r="P164">
        <v>0.75529000000000002</v>
      </c>
    </row>
    <row r="165" spans="1:16" x14ac:dyDescent="0.25">
      <c r="A165" s="1">
        <v>43463</v>
      </c>
      <c r="E165" s="16">
        <v>447.3</v>
      </c>
      <c r="F165" s="7">
        <v>591.30952380952385</v>
      </c>
      <c r="G165" s="8">
        <f t="shared" si="9"/>
        <v>0.75645661365009054</v>
      </c>
      <c r="H165" s="16">
        <v>477.1</v>
      </c>
      <c r="I165" s="7">
        <v>590.2732240437158</v>
      </c>
      <c r="J165" s="8">
        <f t="shared" si="10"/>
        <v>0.80826976485835966</v>
      </c>
      <c r="K165" s="16">
        <v>431.3</v>
      </c>
      <c r="L165" s="7">
        <v>589.1875</v>
      </c>
      <c r="M165" s="8">
        <f t="shared" si="8"/>
        <v>0.73202503447544287</v>
      </c>
      <c r="O165">
        <v>73</v>
      </c>
      <c r="P165">
        <v>0.75613600000000003</v>
      </c>
    </row>
    <row r="166" spans="1:16" x14ac:dyDescent="0.25">
      <c r="A166" s="1">
        <v>43464</v>
      </c>
      <c r="E166" s="16">
        <v>479.1</v>
      </c>
      <c r="F166" s="7">
        <v>590.49723756906076</v>
      </c>
      <c r="G166" s="8">
        <f t="shared" si="9"/>
        <v>0.81135011227544918</v>
      </c>
      <c r="H166" s="16">
        <v>478</v>
      </c>
      <c r="I166" s="7">
        <v>589.29347826086951</v>
      </c>
      <c r="J166" s="8">
        <f t="shared" si="10"/>
        <v>0.81114082818408195</v>
      </c>
      <c r="K166" s="16">
        <v>432.3</v>
      </c>
      <c r="L166" s="7">
        <v>590.18404907975469</v>
      </c>
      <c r="M166" s="8">
        <f t="shared" si="8"/>
        <v>0.73248336798336788</v>
      </c>
      <c r="O166">
        <v>74</v>
      </c>
      <c r="P166">
        <v>0.76016499999999998</v>
      </c>
    </row>
    <row r="167" spans="1:16" x14ac:dyDescent="0.25">
      <c r="A167" s="1">
        <v>43465</v>
      </c>
      <c r="E167" s="16">
        <v>466.5</v>
      </c>
      <c r="F167" s="7">
        <v>589.48863636363637</v>
      </c>
      <c r="G167" s="8">
        <f t="shared" si="9"/>
        <v>0.79136385542168675</v>
      </c>
      <c r="H167" s="16">
        <v>486.7</v>
      </c>
      <c r="I167" s="7">
        <v>590.59139784946228</v>
      </c>
      <c r="J167" s="8">
        <f t="shared" si="10"/>
        <v>0.82408921256258549</v>
      </c>
      <c r="K167" s="16">
        <v>432.2</v>
      </c>
      <c r="L167" s="7">
        <v>591.72839506172841</v>
      </c>
      <c r="M167" s="8">
        <f t="shared" si="8"/>
        <v>0.73040267056123509</v>
      </c>
      <c r="O167">
        <v>75</v>
      </c>
      <c r="P167">
        <v>0.78475300000000003</v>
      </c>
    </row>
    <row r="168" spans="1:16" x14ac:dyDescent="0.25">
      <c r="A168" s="1">
        <v>43466</v>
      </c>
      <c r="E168" s="16">
        <v>465.1</v>
      </c>
      <c r="F168" s="7">
        <v>591.32183908045988</v>
      </c>
      <c r="G168" s="8">
        <f t="shared" si="9"/>
        <v>0.78654290990378062</v>
      </c>
      <c r="H168" s="16">
        <v>490.7</v>
      </c>
      <c r="I168" s="7">
        <v>590.31914893617022</v>
      </c>
      <c r="J168" s="8">
        <f t="shared" si="10"/>
        <v>0.8312452694179131</v>
      </c>
      <c r="K168" s="16">
        <v>433.4</v>
      </c>
      <c r="L168" s="7">
        <v>591.57894736842104</v>
      </c>
      <c r="M168" s="8">
        <f t="shared" si="8"/>
        <v>0.73261565836298925</v>
      </c>
      <c r="O168">
        <v>76</v>
      </c>
      <c r="P168">
        <v>0.76803200000000005</v>
      </c>
    </row>
    <row r="169" spans="1:16" x14ac:dyDescent="0.25">
      <c r="A169" s="1">
        <v>43467</v>
      </c>
      <c r="E169" s="16">
        <v>457.8</v>
      </c>
      <c r="F169" s="7">
        <v>590.46242774566474</v>
      </c>
      <c r="G169" s="8">
        <f t="shared" si="9"/>
        <v>0.77532452276064612</v>
      </c>
      <c r="H169" s="16">
        <v>482</v>
      </c>
      <c r="I169" s="7">
        <v>591.29729729729729</v>
      </c>
      <c r="J169" s="8">
        <f t="shared" si="10"/>
        <v>0.81515677849894874</v>
      </c>
      <c r="K169" s="16">
        <v>403.4</v>
      </c>
      <c r="L169" s="7">
        <v>589.9375</v>
      </c>
      <c r="M169" s="8">
        <f t="shared" si="8"/>
        <v>0.68380125013242921</v>
      </c>
      <c r="O169">
        <v>77</v>
      </c>
      <c r="P169">
        <v>0.78291599999999995</v>
      </c>
    </row>
    <row r="170" spans="1:16" x14ac:dyDescent="0.25">
      <c r="A170" s="1">
        <v>43468</v>
      </c>
      <c r="E170" s="16">
        <v>434.4</v>
      </c>
      <c r="F170" s="7">
        <v>589.70059880239523</v>
      </c>
      <c r="G170" s="8">
        <f t="shared" si="9"/>
        <v>0.73664500406173838</v>
      </c>
      <c r="H170" s="16">
        <v>475.6</v>
      </c>
      <c r="I170" s="7">
        <v>589.3478260869565</v>
      </c>
      <c r="J170" s="8">
        <f t="shared" si="10"/>
        <v>0.80699372925119883</v>
      </c>
      <c r="K170" s="16">
        <v>426.6</v>
      </c>
      <c r="L170" s="7">
        <v>589.41558441558448</v>
      </c>
      <c r="M170" s="8">
        <f t="shared" si="8"/>
        <v>0.72376776467996029</v>
      </c>
      <c r="O170">
        <v>78</v>
      </c>
      <c r="P170">
        <v>0.77573400000000003</v>
      </c>
    </row>
    <row r="171" spans="1:16" x14ac:dyDescent="0.25">
      <c r="A171" s="1">
        <v>43469</v>
      </c>
      <c r="E171" s="16">
        <v>435.5</v>
      </c>
      <c r="F171" s="7">
        <v>591.36904761904759</v>
      </c>
      <c r="G171" s="8">
        <f t="shared" si="9"/>
        <v>0.73642677403120282</v>
      </c>
      <c r="H171" s="16">
        <v>474.9</v>
      </c>
      <c r="I171" s="7">
        <v>591.24293785310738</v>
      </c>
      <c r="J171" s="8">
        <f t="shared" si="10"/>
        <v>0.80322312470138546</v>
      </c>
      <c r="K171" s="16">
        <v>399.4</v>
      </c>
      <c r="L171" s="7">
        <v>590.84848484848487</v>
      </c>
      <c r="M171" s="8">
        <f t="shared" si="8"/>
        <v>0.67597702328443932</v>
      </c>
      <c r="O171">
        <v>79</v>
      </c>
      <c r="P171">
        <v>0.759135</v>
      </c>
    </row>
    <row r="172" spans="1:16" x14ac:dyDescent="0.25">
      <c r="A172" s="1">
        <v>43470</v>
      </c>
      <c r="E172" s="16">
        <v>443.3</v>
      </c>
      <c r="F172" s="7">
        <v>588.39285714285711</v>
      </c>
      <c r="G172" s="8">
        <f t="shared" si="9"/>
        <v>0.75340819423368743</v>
      </c>
      <c r="H172" s="16">
        <v>476.9</v>
      </c>
      <c r="I172" s="7">
        <v>590.90909090909088</v>
      </c>
      <c r="J172" s="8">
        <f t="shared" si="10"/>
        <v>0.8070615384615385</v>
      </c>
      <c r="K172" s="16">
        <v>430.9</v>
      </c>
      <c r="L172" s="7">
        <v>588.95061728395058</v>
      </c>
      <c r="M172" s="8">
        <f t="shared" si="8"/>
        <v>0.73164028927785352</v>
      </c>
      <c r="O172">
        <v>80</v>
      </c>
      <c r="P172">
        <v>0.77123600000000003</v>
      </c>
    </row>
    <row r="173" spans="1:16" x14ac:dyDescent="0.25">
      <c r="A173" s="1">
        <v>43471</v>
      </c>
      <c r="E173" s="16">
        <v>429.1</v>
      </c>
      <c r="F173" s="7">
        <v>600.49382716049377</v>
      </c>
      <c r="G173" s="8">
        <f t="shared" si="9"/>
        <v>0.71457853618421063</v>
      </c>
      <c r="H173" s="16">
        <v>481.9</v>
      </c>
      <c r="I173" s="7">
        <v>591.56756756756761</v>
      </c>
      <c r="J173" s="8">
        <f t="shared" si="10"/>
        <v>0.81461531432748524</v>
      </c>
      <c r="K173" s="16">
        <v>427.8</v>
      </c>
      <c r="L173" s="7">
        <v>590.125</v>
      </c>
      <c r="M173" s="8">
        <f t="shared" si="8"/>
        <v>0.72493115865282776</v>
      </c>
      <c r="O173">
        <v>81</v>
      </c>
      <c r="P173">
        <v>0.755938</v>
      </c>
    </row>
    <row r="174" spans="1:16" x14ac:dyDescent="0.25">
      <c r="A174" s="1">
        <v>43472</v>
      </c>
      <c r="E174" s="16">
        <v>433.8</v>
      </c>
      <c r="F174" s="7">
        <v>600.18181818181813</v>
      </c>
      <c r="G174" s="8">
        <f t="shared" si="9"/>
        <v>0.72278097546198128</v>
      </c>
      <c r="H174" s="16">
        <v>503.4</v>
      </c>
      <c r="I174" s="7">
        <v>588.63874345549743</v>
      </c>
      <c r="J174" s="8">
        <f t="shared" si="10"/>
        <v>0.85519345370452715</v>
      </c>
      <c r="K174" s="16">
        <v>422.5</v>
      </c>
      <c r="L174" s="7">
        <v>590.38216560509545</v>
      </c>
      <c r="M174" s="8">
        <f t="shared" si="8"/>
        <v>0.71563814866760178</v>
      </c>
      <c r="O174">
        <v>82</v>
      </c>
      <c r="P174">
        <v>0.77781599999999995</v>
      </c>
    </row>
    <row r="175" spans="1:16" x14ac:dyDescent="0.25">
      <c r="A175" s="1">
        <v>43473</v>
      </c>
      <c r="E175" s="16">
        <v>432.9</v>
      </c>
      <c r="F175" s="7">
        <v>599.26829268292681</v>
      </c>
      <c r="G175" s="8">
        <f t="shared" si="9"/>
        <v>0.72238095238095235</v>
      </c>
      <c r="H175" s="16">
        <v>511.3</v>
      </c>
      <c r="I175" s="7">
        <v>590.83769633507859</v>
      </c>
      <c r="J175" s="8">
        <f t="shared" si="10"/>
        <v>0.86538147984049618</v>
      </c>
      <c r="K175" s="16">
        <v>416.8</v>
      </c>
      <c r="L175" s="7">
        <v>589.07975460122702</v>
      </c>
      <c r="M175" s="8">
        <f t="shared" si="8"/>
        <v>0.7075442616121641</v>
      </c>
      <c r="O175">
        <v>83</v>
      </c>
      <c r="P175">
        <v>0.77390999999999999</v>
      </c>
    </row>
    <row r="176" spans="1:16" x14ac:dyDescent="0.25">
      <c r="A176" s="1">
        <v>43474</v>
      </c>
      <c r="E176" s="16">
        <v>431.3</v>
      </c>
      <c r="F176" s="7">
        <v>598.24242424242425</v>
      </c>
      <c r="G176" s="8">
        <f t="shared" si="9"/>
        <v>0.72094519298956539</v>
      </c>
      <c r="H176" s="16">
        <v>496.3</v>
      </c>
      <c r="I176" s="7">
        <v>588.45744680851067</v>
      </c>
      <c r="J176" s="8">
        <f t="shared" si="10"/>
        <v>0.84339148513061557</v>
      </c>
      <c r="K176" s="16">
        <v>428</v>
      </c>
      <c r="L176" s="7">
        <v>590.53691275167785</v>
      </c>
      <c r="M176" s="8">
        <f t="shared" si="8"/>
        <v>0.72476417774747126</v>
      </c>
      <c r="O176">
        <v>84</v>
      </c>
      <c r="P176">
        <v>0.75276399999999999</v>
      </c>
    </row>
    <row r="177" spans="1:16" x14ac:dyDescent="0.25">
      <c r="A177" s="1">
        <v>43475</v>
      </c>
      <c r="E177" s="16">
        <v>424.1</v>
      </c>
      <c r="F177" s="7">
        <v>598.40490797546011</v>
      </c>
      <c r="G177" s="8">
        <f t="shared" si="9"/>
        <v>0.70871744925158919</v>
      </c>
      <c r="H177" s="16">
        <v>489.6</v>
      </c>
      <c r="I177" s="7">
        <v>591.25</v>
      </c>
      <c r="J177" s="8">
        <f t="shared" si="10"/>
        <v>0.8280761099365751</v>
      </c>
      <c r="K177" s="16">
        <v>392.6</v>
      </c>
      <c r="L177" s="7">
        <v>588.5526315789474</v>
      </c>
      <c r="M177" s="8">
        <f t="shared" si="8"/>
        <v>0.66706013860943436</v>
      </c>
      <c r="O177">
        <v>85</v>
      </c>
      <c r="P177">
        <v>0.75656900000000005</v>
      </c>
    </row>
    <row r="178" spans="1:16" x14ac:dyDescent="0.25">
      <c r="A178" s="1">
        <v>43476</v>
      </c>
      <c r="E178" s="16">
        <v>450</v>
      </c>
      <c r="F178" s="7">
        <v>601.57894736842104</v>
      </c>
      <c r="G178" s="8">
        <f t="shared" si="9"/>
        <v>0.74803149606299213</v>
      </c>
      <c r="H178" s="16">
        <v>494.7</v>
      </c>
      <c r="I178" s="7">
        <v>589.36170212765956</v>
      </c>
      <c r="J178" s="8">
        <f t="shared" si="10"/>
        <v>0.83938267148014445</v>
      </c>
      <c r="K178" s="16">
        <v>397.6</v>
      </c>
      <c r="L178" s="7">
        <v>588.56164383561645</v>
      </c>
      <c r="M178" s="8">
        <f t="shared" si="8"/>
        <v>0.67554521121843358</v>
      </c>
      <c r="O178">
        <v>86</v>
      </c>
      <c r="P178">
        <v>0.75559600000000005</v>
      </c>
    </row>
    <row r="179" spans="1:16" x14ac:dyDescent="0.25">
      <c r="A179" s="1">
        <v>43477</v>
      </c>
      <c r="E179" s="16">
        <v>458.7</v>
      </c>
      <c r="F179" s="7">
        <v>598.4571428571428</v>
      </c>
      <c r="G179" s="8">
        <f t="shared" si="9"/>
        <v>0.76647092523632199</v>
      </c>
      <c r="H179" s="16">
        <v>483.9</v>
      </c>
      <c r="I179" s="7">
        <v>590.37837837837833</v>
      </c>
      <c r="J179" s="8">
        <f t="shared" si="10"/>
        <v>0.81964383812488562</v>
      </c>
      <c r="K179" s="16">
        <v>377.3</v>
      </c>
      <c r="L179" s="7">
        <v>589.64285714285722</v>
      </c>
      <c r="M179" s="8">
        <f t="shared" si="8"/>
        <v>0.6398788612961841</v>
      </c>
      <c r="O179">
        <v>87</v>
      </c>
      <c r="P179">
        <v>0.73222900000000002</v>
      </c>
    </row>
    <row r="180" spans="1:16" x14ac:dyDescent="0.25">
      <c r="A180" s="1">
        <v>43478</v>
      </c>
      <c r="E180" s="16">
        <v>442.8</v>
      </c>
      <c r="F180" s="7">
        <v>600.53571428571433</v>
      </c>
      <c r="G180" s="8">
        <f t="shared" si="9"/>
        <v>0.7373416592328278</v>
      </c>
      <c r="H180" s="16">
        <v>478.1</v>
      </c>
      <c r="I180" s="7">
        <v>591.20879120879124</v>
      </c>
      <c r="J180" s="8">
        <f t="shared" si="10"/>
        <v>0.80868215613382899</v>
      </c>
      <c r="K180" s="16">
        <v>354.6</v>
      </c>
      <c r="L180" s="7">
        <v>590.13888888888891</v>
      </c>
      <c r="M180" s="8">
        <f t="shared" si="8"/>
        <v>0.60087550011767477</v>
      </c>
      <c r="O180">
        <v>88</v>
      </c>
      <c r="P180">
        <v>0.72169799999999995</v>
      </c>
    </row>
    <row r="181" spans="1:16" x14ac:dyDescent="0.25">
      <c r="A181" s="1">
        <v>43479</v>
      </c>
      <c r="E181" s="16">
        <v>437.8</v>
      </c>
      <c r="F181" s="7">
        <v>598.2634730538922</v>
      </c>
      <c r="G181" s="8">
        <f t="shared" si="9"/>
        <v>0.73178460614553098</v>
      </c>
      <c r="H181" s="16">
        <v>459.5</v>
      </c>
      <c r="I181" s="7">
        <v>588.47457627118638</v>
      </c>
      <c r="J181" s="8">
        <f t="shared" si="10"/>
        <v>0.78083237327188948</v>
      </c>
      <c r="K181" s="16">
        <v>363.2</v>
      </c>
      <c r="L181" s="7">
        <v>589.04761904761904</v>
      </c>
      <c r="M181" s="8">
        <f t="shared" si="8"/>
        <v>0.61658852061438962</v>
      </c>
      <c r="O181">
        <v>89</v>
      </c>
      <c r="P181">
        <v>0.71575</v>
      </c>
    </row>
    <row r="182" spans="1:16" x14ac:dyDescent="0.25">
      <c r="A182" s="1">
        <v>43480</v>
      </c>
      <c r="E182" s="16">
        <v>416.1</v>
      </c>
      <c r="F182" s="7">
        <v>601.74999999999989</v>
      </c>
      <c r="G182" s="8">
        <f t="shared" si="9"/>
        <v>0.69148317407561299</v>
      </c>
      <c r="H182" s="16">
        <v>448.1</v>
      </c>
      <c r="I182" s="7">
        <v>590.11695906432749</v>
      </c>
      <c r="J182" s="8">
        <f t="shared" si="10"/>
        <v>0.75934099692795565</v>
      </c>
      <c r="K182" s="16">
        <v>363.7</v>
      </c>
      <c r="L182" s="7">
        <v>591.48648648648646</v>
      </c>
      <c r="M182" s="8">
        <f t="shared" si="8"/>
        <v>0.61489147818140277</v>
      </c>
      <c r="O182">
        <v>90</v>
      </c>
      <c r="P182">
        <v>0.67540199999999995</v>
      </c>
    </row>
    <row r="183" spans="1:16" x14ac:dyDescent="0.25">
      <c r="A183" s="1">
        <v>43481</v>
      </c>
      <c r="E183" s="16">
        <v>413.9</v>
      </c>
      <c r="F183" s="7">
        <v>601.71974522292999</v>
      </c>
      <c r="G183" s="8">
        <f t="shared" si="9"/>
        <v>0.68786175505451452</v>
      </c>
      <c r="H183" s="16">
        <v>389.2</v>
      </c>
      <c r="I183" s="7">
        <v>590.718954248366</v>
      </c>
      <c r="J183" s="8">
        <f t="shared" si="10"/>
        <v>0.65885815445895113</v>
      </c>
      <c r="K183" s="16">
        <v>367.9</v>
      </c>
      <c r="L183" s="7">
        <v>590.18987341772151</v>
      </c>
      <c r="M183" s="8">
        <f t="shared" si="8"/>
        <v>0.62335871313672919</v>
      </c>
      <c r="O183">
        <v>91</v>
      </c>
      <c r="P183">
        <v>0.71055000000000001</v>
      </c>
    </row>
    <row r="184" spans="1:16" x14ac:dyDescent="0.25">
      <c r="A184" s="1">
        <v>43482</v>
      </c>
      <c r="E184" s="16">
        <v>410.2</v>
      </c>
      <c r="F184" s="7">
        <v>601.01910828025473</v>
      </c>
      <c r="G184" s="8">
        <f t="shared" si="9"/>
        <v>0.68250741839762619</v>
      </c>
      <c r="H184" s="16">
        <v>458.3</v>
      </c>
      <c r="I184" s="7">
        <v>589.28571428571422</v>
      </c>
      <c r="J184" s="8">
        <f t="shared" si="10"/>
        <v>0.77772121212121226</v>
      </c>
      <c r="K184" s="16">
        <v>397.5</v>
      </c>
      <c r="L184" s="7">
        <v>588.35443037974687</v>
      </c>
      <c r="M184" s="8">
        <f t="shared" si="8"/>
        <v>0.67561316695352835</v>
      </c>
      <c r="O184">
        <v>92</v>
      </c>
      <c r="P184">
        <v>0.69238599999999995</v>
      </c>
    </row>
    <row r="185" spans="1:16" x14ac:dyDescent="0.25">
      <c r="A185" s="1">
        <v>43483</v>
      </c>
      <c r="E185" s="16">
        <v>424.5</v>
      </c>
      <c r="F185" s="7">
        <v>601.375</v>
      </c>
      <c r="G185" s="8">
        <f t="shared" si="9"/>
        <v>0.70588235294117652</v>
      </c>
      <c r="H185" s="16">
        <v>431.2</v>
      </c>
      <c r="I185" s="7">
        <v>590.29585798816572</v>
      </c>
      <c r="J185" s="8">
        <f t="shared" si="10"/>
        <v>0.73048115477145137</v>
      </c>
      <c r="K185" s="16">
        <v>394.9</v>
      </c>
      <c r="L185" s="7">
        <v>590</v>
      </c>
      <c r="M185" s="8">
        <f t="shared" si="8"/>
        <v>0.66932203389830502</v>
      </c>
      <c r="O185">
        <v>93</v>
      </c>
      <c r="P185">
        <v>0.68625400000000003</v>
      </c>
    </row>
    <row r="186" spans="1:16" x14ac:dyDescent="0.25">
      <c r="A186" s="1">
        <v>43484</v>
      </c>
      <c r="E186" s="16">
        <v>451.3</v>
      </c>
      <c r="F186" s="7">
        <v>600.88757396449705</v>
      </c>
      <c r="G186" s="8">
        <f t="shared" si="9"/>
        <v>0.7510556376169375</v>
      </c>
      <c r="H186" s="16">
        <v>439</v>
      </c>
      <c r="I186" s="7">
        <v>590.11627906976742</v>
      </c>
      <c r="J186" s="8">
        <f t="shared" si="10"/>
        <v>0.74392118226600989</v>
      </c>
      <c r="K186" s="16">
        <v>396.3</v>
      </c>
      <c r="L186" s="7">
        <v>588.99371069182382</v>
      </c>
      <c r="M186" s="8">
        <f t="shared" si="8"/>
        <v>0.67284249866524304</v>
      </c>
      <c r="O186">
        <v>94</v>
      </c>
      <c r="P186">
        <v>0.69379199999999996</v>
      </c>
    </row>
    <row r="187" spans="1:16" x14ac:dyDescent="0.25">
      <c r="A187" s="1">
        <v>43485</v>
      </c>
      <c r="E187" s="16">
        <v>448.6</v>
      </c>
      <c r="F187" s="7">
        <v>601.49700598802394</v>
      </c>
      <c r="G187" s="8">
        <f t="shared" si="9"/>
        <v>0.74580587356893979</v>
      </c>
      <c r="H187" s="16">
        <v>422.3</v>
      </c>
      <c r="I187" s="7">
        <v>588.24242424242425</v>
      </c>
      <c r="J187" s="8">
        <f t="shared" si="10"/>
        <v>0.71790129816608284</v>
      </c>
      <c r="K187" s="16">
        <v>389.6</v>
      </c>
      <c r="L187" s="7">
        <v>588.84615384615381</v>
      </c>
      <c r="M187" s="8">
        <f t="shared" si="8"/>
        <v>0.66163291966035276</v>
      </c>
      <c r="O187">
        <v>95</v>
      </c>
      <c r="P187">
        <v>0.68111900000000003</v>
      </c>
    </row>
    <row r="188" spans="1:16" x14ac:dyDescent="0.25">
      <c r="A188" s="1">
        <v>43486</v>
      </c>
      <c r="E188" s="16">
        <v>443</v>
      </c>
      <c r="F188" s="7">
        <v>600.97560975609758</v>
      </c>
      <c r="G188" s="8">
        <f t="shared" si="9"/>
        <v>0.73713474025974024</v>
      </c>
      <c r="H188" s="16">
        <v>407.1</v>
      </c>
      <c r="I188" s="7">
        <v>588.695652173913</v>
      </c>
      <c r="J188" s="8">
        <f t="shared" si="10"/>
        <v>0.69152880354505175</v>
      </c>
      <c r="K188" s="16">
        <v>387</v>
      </c>
      <c r="L188" s="7">
        <v>588.35443037974687</v>
      </c>
      <c r="M188" s="8">
        <f t="shared" si="8"/>
        <v>0.65776678141135969</v>
      </c>
      <c r="O188">
        <v>96</v>
      </c>
      <c r="P188">
        <v>0.68850199999999995</v>
      </c>
    </row>
    <row r="189" spans="1:16" x14ac:dyDescent="0.25">
      <c r="A189" s="1">
        <v>43487</v>
      </c>
      <c r="E189" s="16">
        <v>437.4</v>
      </c>
      <c r="F189" s="7">
        <v>600.53571428571433</v>
      </c>
      <c r="G189" s="8">
        <f t="shared" si="9"/>
        <v>0.72834968777876885</v>
      </c>
      <c r="H189" s="16">
        <v>404.9</v>
      </c>
      <c r="I189" s="7">
        <v>589.56249999999989</v>
      </c>
      <c r="J189" s="8">
        <f t="shared" si="10"/>
        <v>0.68678045160606394</v>
      </c>
      <c r="K189" s="16">
        <v>387.6</v>
      </c>
      <c r="L189" s="7">
        <v>589.30817610062888</v>
      </c>
      <c r="M189" s="8">
        <f t="shared" si="8"/>
        <v>0.65772038420490941</v>
      </c>
      <c r="O189">
        <v>97</v>
      </c>
      <c r="P189">
        <v>0.69638500000000003</v>
      </c>
    </row>
    <row r="190" spans="1:16" x14ac:dyDescent="0.25">
      <c r="A190" s="1">
        <v>43488</v>
      </c>
      <c r="E190" s="16">
        <v>444.7</v>
      </c>
      <c r="F190" s="7">
        <v>600.71428571428578</v>
      </c>
      <c r="G190" s="8">
        <f t="shared" si="9"/>
        <v>0.74028537455410215</v>
      </c>
      <c r="H190" s="16">
        <v>398.5</v>
      </c>
      <c r="I190" s="7">
        <v>589.09090909090912</v>
      </c>
      <c r="J190" s="8">
        <f t="shared" si="10"/>
        <v>0.67646604938271604</v>
      </c>
      <c r="K190" s="16">
        <v>387.1</v>
      </c>
      <c r="L190" s="7">
        <v>590.54878048780495</v>
      </c>
      <c r="M190" s="8">
        <f t="shared" si="8"/>
        <v>0.65549199793495094</v>
      </c>
      <c r="O190">
        <v>98</v>
      </c>
      <c r="P190">
        <v>0.68442000000000003</v>
      </c>
    </row>
    <row r="191" spans="1:16" x14ac:dyDescent="0.25">
      <c r="A191" s="1">
        <v>43489</v>
      </c>
      <c r="E191" s="16">
        <v>444.1</v>
      </c>
      <c r="F191" s="7">
        <v>599.70414201183439</v>
      </c>
      <c r="G191" s="8">
        <f t="shared" si="9"/>
        <v>0.74053182042427224</v>
      </c>
      <c r="H191" s="16">
        <v>384</v>
      </c>
      <c r="I191" s="7">
        <v>591.0526315789474</v>
      </c>
      <c r="J191" s="8">
        <f t="shared" si="10"/>
        <v>0.64968833481745325</v>
      </c>
      <c r="K191" s="16">
        <v>402.6</v>
      </c>
      <c r="L191" s="7">
        <v>591.58227848101262</v>
      </c>
      <c r="M191" s="8">
        <f t="shared" si="8"/>
        <v>0.68054776933775551</v>
      </c>
      <c r="O191">
        <v>99</v>
      </c>
      <c r="P191">
        <v>0.68118199999999995</v>
      </c>
    </row>
    <row r="192" spans="1:16" x14ac:dyDescent="0.25">
      <c r="A192" s="1">
        <v>43490</v>
      </c>
      <c r="E192" s="16">
        <v>439.2</v>
      </c>
      <c r="F192" s="7">
        <v>598.37349397590367</v>
      </c>
      <c r="G192" s="8">
        <f t="shared" si="9"/>
        <v>0.73398973119903343</v>
      </c>
      <c r="H192" s="16">
        <v>382.3</v>
      </c>
      <c r="I192" s="7">
        <v>589.3421052631578</v>
      </c>
      <c r="J192" s="8">
        <f t="shared" si="10"/>
        <v>0.64868943960705527</v>
      </c>
      <c r="K192" s="16">
        <v>391</v>
      </c>
      <c r="L192" s="7">
        <v>588.55172413793105</v>
      </c>
      <c r="M192" s="8">
        <f t="shared" si="8"/>
        <v>0.66434262948207168</v>
      </c>
      <c r="O192">
        <v>100</v>
      </c>
      <c r="P192">
        <v>0.66738200000000003</v>
      </c>
    </row>
    <row r="193" spans="1:16" x14ac:dyDescent="0.25">
      <c r="A193" s="1">
        <v>43491</v>
      </c>
      <c r="E193" s="16">
        <v>423.4</v>
      </c>
      <c r="F193" s="7">
        <v>598.51851851851848</v>
      </c>
      <c r="G193" s="8">
        <f t="shared" si="9"/>
        <v>0.70741336633663365</v>
      </c>
      <c r="H193" s="16">
        <v>365.9</v>
      </c>
      <c r="I193" s="7">
        <v>591.78082191780823</v>
      </c>
      <c r="J193" s="8">
        <f t="shared" si="10"/>
        <v>0.61830324074074072</v>
      </c>
      <c r="K193" s="16">
        <v>364.8</v>
      </c>
      <c r="L193" s="7">
        <v>588.20689655172418</v>
      </c>
      <c r="M193" s="8">
        <f t="shared" si="8"/>
        <v>0.62018994020400986</v>
      </c>
      <c r="O193">
        <v>101</v>
      </c>
      <c r="P193">
        <v>0.68723299999999998</v>
      </c>
    </row>
    <row r="194" spans="1:16" x14ac:dyDescent="0.25">
      <c r="A194" s="1">
        <v>43492</v>
      </c>
      <c r="E194" s="16">
        <v>414</v>
      </c>
      <c r="F194" s="7">
        <v>599.9367088607595</v>
      </c>
      <c r="G194" s="8">
        <f t="shared" si="9"/>
        <v>0.69007279248865916</v>
      </c>
      <c r="H194" s="16">
        <v>379.3</v>
      </c>
      <c r="I194" s="7">
        <v>591.85430463576165</v>
      </c>
      <c r="J194" s="8">
        <f t="shared" si="10"/>
        <v>0.64086718138077647</v>
      </c>
      <c r="K194" s="16">
        <v>365.4</v>
      </c>
      <c r="L194" s="7">
        <v>591.25874125874134</v>
      </c>
      <c r="M194" s="8">
        <f t="shared" si="8"/>
        <v>0.61800354819633341</v>
      </c>
      <c r="O194">
        <v>102</v>
      </c>
      <c r="P194">
        <v>0.67237400000000003</v>
      </c>
    </row>
    <row r="195" spans="1:16" x14ac:dyDescent="0.25">
      <c r="A195" s="1">
        <v>43493</v>
      </c>
      <c r="E195" s="16">
        <v>386.8</v>
      </c>
      <c r="F195" s="7">
        <v>598.41059602649011</v>
      </c>
      <c r="G195" s="8">
        <f t="shared" si="9"/>
        <v>0.64637892872952629</v>
      </c>
      <c r="H195" s="16">
        <v>361.1</v>
      </c>
      <c r="I195" s="7">
        <v>589.79310344827593</v>
      </c>
      <c r="J195" s="8">
        <f t="shared" si="10"/>
        <v>0.61224859681945742</v>
      </c>
      <c r="K195" s="16">
        <v>364.8</v>
      </c>
      <c r="L195" s="7">
        <v>590.78014184397171</v>
      </c>
      <c r="M195" s="8">
        <f t="shared" ref="M195:M258" si="11">+K195/L195</f>
        <v>0.61748859543817525</v>
      </c>
      <c r="O195">
        <v>103</v>
      </c>
      <c r="P195">
        <v>0.65206399999999998</v>
      </c>
    </row>
    <row r="196" spans="1:16" x14ac:dyDescent="0.25">
      <c r="A196" s="1">
        <v>43494</v>
      </c>
      <c r="E196" s="16">
        <v>388.4</v>
      </c>
      <c r="F196" s="7">
        <v>600.19607843137248</v>
      </c>
      <c r="G196" s="8">
        <f t="shared" si="9"/>
        <v>0.64712185560274427</v>
      </c>
      <c r="H196" s="16">
        <v>356.1</v>
      </c>
      <c r="I196" s="7">
        <v>591.51724137931035</v>
      </c>
      <c r="J196" s="8">
        <f t="shared" si="10"/>
        <v>0.60201119272472892</v>
      </c>
      <c r="K196" s="16">
        <v>354.6</v>
      </c>
      <c r="L196" s="7">
        <v>591.65467625899282</v>
      </c>
      <c r="M196" s="8">
        <f t="shared" si="11"/>
        <v>0.59933608949416339</v>
      </c>
      <c r="O196">
        <v>104</v>
      </c>
      <c r="P196">
        <v>0.64434599999999997</v>
      </c>
    </row>
    <row r="197" spans="1:16" x14ac:dyDescent="0.25">
      <c r="A197" s="1">
        <v>43495</v>
      </c>
      <c r="E197" s="16">
        <v>373.5</v>
      </c>
      <c r="F197" s="7">
        <v>598.55263157894728</v>
      </c>
      <c r="G197" s="8">
        <f t="shared" si="9"/>
        <v>0.62400527588480992</v>
      </c>
      <c r="H197" s="16">
        <v>359</v>
      </c>
      <c r="I197" s="7">
        <v>590.82758620689663</v>
      </c>
      <c r="J197" s="8">
        <f t="shared" si="10"/>
        <v>0.60762227150694514</v>
      </c>
      <c r="K197" s="16">
        <v>355.9</v>
      </c>
      <c r="L197" s="7">
        <v>591.30136986301363</v>
      </c>
      <c r="M197" s="8">
        <f t="shared" si="11"/>
        <v>0.60189273717131941</v>
      </c>
      <c r="O197">
        <v>105</v>
      </c>
      <c r="P197">
        <v>0.64136700000000002</v>
      </c>
    </row>
    <row r="198" spans="1:16" x14ac:dyDescent="0.25">
      <c r="A198" s="1">
        <v>43496</v>
      </c>
      <c r="E198" s="16">
        <v>379</v>
      </c>
      <c r="F198" s="7">
        <v>598.89610389610391</v>
      </c>
      <c r="G198" s="8">
        <f t="shared" si="9"/>
        <v>0.63283096606310307</v>
      </c>
      <c r="H198" s="16">
        <v>364.8</v>
      </c>
      <c r="I198" s="7">
        <v>591.68918918918928</v>
      </c>
      <c r="J198" s="8">
        <f t="shared" si="10"/>
        <v>0.6165399109284001</v>
      </c>
      <c r="K198" s="16">
        <v>361.8</v>
      </c>
      <c r="L198" s="7">
        <v>588.343949044586</v>
      </c>
      <c r="M198" s="8">
        <f t="shared" si="11"/>
        <v>0.61494641117245863</v>
      </c>
      <c r="O198">
        <v>106</v>
      </c>
      <c r="P198">
        <v>0.613487</v>
      </c>
    </row>
    <row r="199" spans="1:16" x14ac:dyDescent="0.25">
      <c r="A199" s="1">
        <v>43497</v>
      </c>
      <c r="E199" s="16">
        <v>379.5</v>
      </c>
      <c r="F199" s="7">
        <v>600.38709677419354</v>
      </c>
      <c r="G199" s="8">
        <f t="shared" si="9"/>
        <v>0.63209219858156029</v>
      </c>
      <c r="H199" s="16">
        <v>350.9</v>
      </c>
      <c r="I199" s="7">
        <v>590</v>
      </c>
      <c r="J199" s="8">
        <f t="shared" si="10"/>
        <v>0.59474576271186441</v>
      </c>
      <c r="K199" s="16">
        <v>389.8</v>
      </c>
      <c r="L199" s="7">
        <v>590.90277777777783</v>
      </c>
      <c r="M199" s="8">
        <f t="shared" si="11"/>
        <v>0.65966858620284397</v>
      </c>
      <c r="O199">
        <v>107</v>
      </c>
      <c r="P199">
        <v>0.61123400000000006</v>
      </c>
    </row>
    <row r="200" spans="1:16" x14ac:dyDescent="0.25">
      <c r="A200" s="1">
        <v>43498</v>
      </c>
      <c r="E200" s="16">
        <v>383.5</v>
      </c>
      <c r="F200" s="7">
        <v>599.74193548387098</v>
      </c>
      <c r="G200" s="8">
        <f t="shared" ref="G200:G263" si="12">+E200/F200</f>
        <v>0.6394416953528399</v>
      </c>
      <c r="H200" s="16">
        <v>345.5</v>
      </c>
      <c r="I200" s="7">
        <v>590.91549295774655</v>
      </c>
      <c r="J200" s="8">
        <f t="shared" si="10"/>
        <v>0.58468597306638059</v>
      </c>
      <c r="K200" s="16">
        <v>369.9</v>
      </c>
      <c r="L200" s="7">
        <v>588.38028169014092</v>
      </c>
      <c r="M200" s="8">
        <f t="shared" si="11"/>
        <v>0.62867504488330328</v>
      </c>
      <c r="O200">
        <v>108</v>
      </c>
      <c r="P200">
        <v>0.61225600000000002</v>
      </c>
    </row>
    <row r="201" spans="1:16" x14ac:dyDescent="0.25">
      <c r="A201" s="1">
        <v>43499</v>
      </c>
      <c r="E201" s="16">
        <v>386.1</v>
      </c>
      <c r="F201" s="7">
        <v>598.98089171974516</v>
      </c>
      <c r="G201" s="8">
        <f t="shared" si="12"/>
        <v>0.64459485325393462</v>
      </c>
      <c r="H201" s="16">
        <v>353</v>
      </c>
      <c r="I201" s="7">
        <v>590.48275862068965</v>
      </c>
      <c r="J201" s="8">
        <f t="shared" si="10"/>
        <v>0.59781593085727636</v>
      </c>
      <c r="K201" s="16">
        <v>362.7</v>
      </c>
      <c r="L201" s="7">
        <v>589.72027972027968</v>
      </c>
      <c r="M201" s="8">
        <f t="shared" si="11"/>
        <v>0.61503735325506936</v>
      </c>
      <c r="O201">
        <v>109</v>
      </c>
      <c r="P201">
        <v>0.62875199999999998</v>
      </c>
    </row>
    <row r="202" spans="1:16" x14ac:dyDescent="0.25">
      <c r="A202" s="1">
        <v>43500</v>
      </c>
      <c r="E202" s="16">
        <v>388.3</v>
      </c>
      <c r="F202" s="7">
        <v>601.12582781456956</v>
      </c>
      <c r="G202" s="8">
        <f t="shared" si="12"/>
        <v>0.64595461055414782</v>
      </c>
      <c r="H202" s="16">
        <v>349.3</v>
      </c>
      <c r="I202" s="7">
        <v>588.28767123287673</v>
      </c>
      <c r="J202" s="8">
        <f t="shared" ref="J202:J265" si="13">+H202/I202</f>
        <v>0.59375713121434393</v>
      </c>
      <c r="K202" s="16">
        <v>368.1</v>
      </c>
      <c r="L202" s="7">
        <v>590.55944055944053</v>
      </c>
      <c r="M202" s="8">
        <f t="shared" si="11"/>
        <v>0.6233072824156306</v>
      </c>
      <c r="O202">
        <v>110</v>
      </c>
      <c r="P202">
        <v>0.62672799999999995</v>
      </c>
    </row>
    <row r="203" spans="1:16" x14ac:dyDescent="0.25">
      <c r="A203" s="1">
        <v>43501</v>
      </c>
      <c r="E203" s="16">
        <v>362.4</v>
      </c>
      <c r="F203" s="7">
        <v>600.68493150684935</v>
      </c>
      <c r="G203" s="8">
        <f t="shared" si="12"/>
        <v>0.60331128848346627</v>
      </c>
      <c r="H203" s="16">
        <v>364.5</v>
      </c>
      <c r="I203" s="7">
        <v>588.45637583892619</v>
      </c>
      <c r="J203" s="8">
        <f t="shared" si="13"/>
        <v>0.61941719890510949</v>
      </c>
      <c r="K203" s="16">
        <v>361.1</v>
      </c>
      <c r="L203" s="7">
        <v>587.9861111111112</v>
      </c>
      <c r="M203" s="8">
        <f t="shared" si="11"/>
        <v>0.61413015235620638</v>
      </c>
      <c r="O203">
        <v>111</v>
      </c>
      <c r="P203">
        <v>0.61262000000000005</v>
      </c>
    </row>
    <row r="204" spans="1:16" x14ac:dyDescent="0.25">
      <c r="A204" s="1">
        <v>43502</v>
      </c>
      <c r="E204" s="16">
        <v>360.6</v>
      </c>
      <c r="F204" s="7">
        <v>600.89655172413791</v>
      </c>
      <c r="G204" s="8">
        <f t="shared" si="12"/>
        <v>0.6001032939286125</v>
      </c>
      <c r="H204" s="16">
        <v>344.4</v>
      </c>
      <c r="I204" s="7">
        <v>590.35211267605632</v>
      </c>
      <c r="J204" s="8">
        <f t="shared" si="13"/>
        <v>0.58338065131814387</v>
      </c>
      <c r="K204" s="16">
        <v>358.8</v>
      </c>
      <c r="L204" s="7">
        <v>588.30985915492954</v>
      </c>
      <c r="M204" s="8">
        <f t="shared" si="11"/>
        <v>0.60988269092650238</v>
      </c>
      <c r="O204">
        <v>112</v>
      </c>
      <c r="P204">
        <v>0.61548999999999998</v>
      </c>
    </row>
    <row r="205" spans="1:16" x14ac:dyDescent="0.25">
      <c r="A205" s="1">
        <v>43503</v>
      </c>
      <c r="E205" s="16">
        <v>374.3</v>
      </c>
      <c r="F205" s="7">
        <v>598.5333333333333</v>
      </c>
      <c r="G205" s="8">
        <f t="shared" si="12"/>
        <v>0.62536199599019826</v>
      </c>
      <c r="H205" s="16">
        <v>340.9</v>
      </c>
      <c r="I205" s="7">
        <v>589.21428571428578</v>
      </c>
      <c r="J205" s="8">
        <f t="shared" si="13"/>
        <v>0.57856709904230808</v>
      </c>
      <c r="K205" s="16">
        <v>360.5</v>
      </c>
      <c r="L205" s="7">
        <v>590.63829787234044</v>
      </c>
      <c r="M205" s="8">
        <f t="shared" si="11"/>
        <v>0.61035662824207493</v>
      </c>
      <c r="O205">
        <v>113</v>
      </c>
      <c r="P205">
        <v>0.60396000000000005</v>
      </c>
    </row>
    <row r="206" spans="1:16" x14ac:dyDescent="0.25">
      <c r="A206" s="1">
        <v>43504</v>
      </c>
      <c r="E206" s="16">
        <v>365</v>
      </c>
      <c r="F206" s="7">
        <v>598.68965517241384</v>
      </c>
      <c r="G206" s="8">
        <f t="shared" si="12"/>
        <v>0.6096647851629996</v>
      </c>
      <c r="H206" s="16">
        <v>325.60000000000002</v>
      </c>
      <c r="I206" s="7">
        <v>590.07462686567169</v>
      </c>
      <c r="J206" s="8">
        <f t="shared" si="13"/>
        <v>0.55179461236878713</v>
      </c>
      <c r="K206" s="16">
        <v>365.3</v>
      </c>
      <c r="L206" s="7">
        <v>591.58273381294964</v>
      </c>
      <c r="M206" s="8">
        <f t="shared" si="11"/>
        <v>0.61749604767116628</v>
      </c>
      <c r="O206">
        <v>114</v>
      </c>
      <c r="P206">
        <v>0.59337399999999996</v>
      </c>
    </row>
    <row r="207" spans="1:16" x14ac:dyDescent="0.25">
      <c r="A207" s="1">
        <v>43505</v>
      </c>
      <c r="E207" s="16">
        <v>371.2</v>
      </c>
      <c r="F207" s="7">
        <v>600.49295774647896</v>
      </c>
      <c r="G207" s="8">
        <f t="shared" si="12"/>
        <v>0.6181587897267502</v>
      </c>
      <c r="H207" s="16">
        <v>335.1</v>
      </c>
      <c r="I207" s="7">
        <v>591.07913669064749</v>
      </c>
      <c r="J207" s="8">
        <f t="shared" si="13"/>
        <v>0.5669291626095424</v>
      </c>
      <c r="K207" s="16">
        <v>351.9</v>
      </c>
      <c r="L207" s="7">
        <v>588.16901408450713</v>
      </c>
      <c r="M207" s="8">
        <f t="shared" si="11"/>
        <v>0.59829741379310331</v>
      </c>
      <c r="O207">
        <v>115</v>
      </c>
      <c r="P207">
        <v>0.58135000000000003</v>
      </c>
    </row>
    <row r="208" spans="1:16" x14ac:dyDescent="0.25">
      <c r="A208" s="1">
        <v>43506</v>
      </c>
      <c r="E208" s="16">
        <v>386.7</v>
      </c>
      <c r="F208" s="7">
        <v>599.34640522875816</v>
      </c>
      <c r="G208" s="8">
        <f t="shared" si="12"/>
        <v>0.64520283533260636</v>
      </c>
      <c r="H208" s="16">
        <v>313.8</v>
      </c>
      <c r="I208" s="7">
        <v>588.09160305343505</v>
      </c>
      <c r="J208" s="8">
        <f t="shared" si="13"/>
        <v>0.53359034267912775</v>
      </c>
      <c r="K208" s="16">
        <v>364.5</v>
      </c>
      <c r="L208" s="7">
        <v>589.50354609929082</v>
      </c>
      <c r="M208" s="8">
        <f t="shared" si="11"/>
        <v>0.6183168912415784</v>
      </c>
      <c r="O208">
        <v>116</v>
      </c>
      <c r="P208">
        <v>0.58634399999999998</v>
      </c>
    </row>
    <row r="209" spans="1:16" x14ac:dyDescent="0.25">
      <c r="A209" s="1">
        <v>43507</v>
      </c>
      <c r="E209" s="16">
        <v>380.3</v>
      </c>
      <c r="F209" s="7">
        <v>600.67567567567573</v>
      </c>
      <c r="G209" s="8">
        <f t="shared" si="12"/>
        <v>0.6331203599550056</v>
      </c>
      <c r="H209" s="16">
        <v>303.8</v>
      </c>
      <c r="I209" s="7">
        <v>588.56000000000006</v>
      </c>
      <c r="J209" s="8">
        <f t="shared" si="13"/>
        <v>0.51617507136060892</v>
      </c>
      <c r="K209" s="16">
        <v>360.9</v>
      </c>
      <c r="L209" s="7">
        <v>590.41666666666674</v>
      </c>
      <c r="M209" s="8">
        <f t="shared" si="11"/>
        <v>0.61126323218066325</v>
      </c>
      <c r="O209">
        <v>117</v>
      </c>
      <c r="P209">
        <v>0.58352800000000005</v>
      </c>
    </row>
    <row r="210" spans="1:16" x14ac:dyDescent="0.25">
      <c r="A210" s="1">
        <v>43508</v>
      </c>
      <c r="E210" s="16">
        <v>387</v>
      </c>
      <c r="F210" s="7">
        <v>600.66666666666663</v>
      </c>
      <c r="G210" s="8">
        <f t="shared" si="12"/>
        <v>0.64428412874583796</v>
      </c>
      <c r="H210" s="16">
        <v>319.89999999999998</v>
      </c>
      <c r="I210" s="7">
        <v>589.5454545454545</v>
      </c>
      <c r="J210" s="8">
        <f t="shared" si="13"/>
        <v>0.54262143407864305</v>
      </c>
      <c r="K210" s="16">
        <v>368.2</v>
      </c>
      <c r="L210" s="7">
        <v>590.41379310344826</v>
      </c>
      <c r="M210" s="8">
        <f t="shared" si="11"/>
        <v>0.62363041700735899</v>
      </c>
      <c r="O210">
        <v>118</v>
      </c>
      <c r="P210">
        <v>0.59636199999999995</v>
      </c>
    </row>
    <row r="211" spans="1:16" x14ac:dyDescent="0.25">
      <c r="A211" s="1">
        <v>43509</v>
      </c>
      <c r="E211" s="16">
        <v>377.5</v>
      </c>
      <c r="F211" s="7">
        <v>600.40540540540542</v>
      </c>
      <c r="G211" s="8">
        <f t="shared" si="12"/>
        <v>0.62874184109835696</v>
      </c>
      <c r="H211" s="16">
        <v>326</v>
      </c>
      <c r="I211" s="7">
        <v>589.92700729927003</v>
      </c>
      <c r="J211" s="8">
        <f t="shared" si="13"/>
        <v>0.5526107399158624</v>
      </c>
      <c r="K211" s="16">
        <v>366.2</v>
      </c>
      <c r="L211" s="7">
        <v>589.49275362318849</v>
      </c>
      <c r="M211" s="8">
        <f t="shared" si="11"/>
        <v>0.62121204671173924</v>
      </c>
      <c r="O211">
        <v>119</v>
      </c>
      <c r="P211">
        <v>0.601518</v>
      </c>
    </row>
    <row r="212" spans="1:16" x14ac:dyDescent="0.25">
      <c r="A212" s="1">
        <v>43510</v>
      </c>
      <c r="E212" s="16">
        <v>376.1</v>
      </c>
      <c r="F212" s="7">
        <v>601.30136986301375</v>
      </c>
      <c r="G212" s="8">
        <f t="shared" si="12"/>
        <v>0.62547670577514525</v>
      </c>
      <c r="H212" s="16">
        <v>323.89999999999998</v>
      </c>
      <c r="I212" s="7">
        <v>590.96296296296293</v>
      </c>
      <c r="J212" s="8">
        <f t="shared" si="13"/>
        <v>0.54808849335673104</v>
      </c>
      <c r="K212" s="16">
        <v>348.4</v>
      </c>
      <c r="L212" s="7">
        <v>589.64539007092196</v>
      </c>
      <c r="M212" s="8">
        <f t="shared" si="11"/>
        <v>0.5908636035602598</v>
      </c>
      <c r="O212">
        <v>120</v>
      </c>
      <c r="P212">
        <v>0.61419199999999996</v>
      </c>
    </row>
    <row r="213" spans="1:16" x14ac:dyDescent="0.25">
      <c r="A213" s="1">
        <v>43511</v>
      </c>
      <c r="E213" s="16">
        <v>383.7</v>
      </c>
      <c r="F213" s="7">
        <v>599.93377483443703</v>
      </c>
      <c r="G213" s="8">
        <f t="shared" si="12"/>
        <v>0.6395705927806602</v>
      </c>
      <c r="H213" s="16">
        <v>346.6</v>
      </c>
      <c r="I213" s="7">
        <v>591.64285714285711</v>
      </c>
      <c r="J213" s="8">
        <f t="shared" si="13"/>
        <v>0.58582639140408077</v>
      </c>
      <c r="K213" s="16">
        <v>353.5</v>
      </c>
      <c r="L213" s="7">
        <v>589.0344827586207</v>
      </c>
      <c r="M213" s="8">
        <f t="shared" si="11"/>
        <v>0.60013464465519262</v>
      </c>
      <c r="O213">
        <v>121</v>
      </c>
      <c r="P213">
        <v>0.60990299999999997</v>
      </c>
    </row>
    <row r="214" spans="1:16" x14ac:dyDescent="0.25">
      <c r="A214" s="1">
        <v>43512</v>
      </c>
      <c r="E214" s="16">
        <v>382.7</v>
      </c>
      <c r="F214" s="7">
        <v>600.20408163265301</v>
      </c>
      <c r="G214" s="8">
        <f t="shared" si="12"/>
        <v>0.63761645698741931</v>
      </c>
      <c r="H214" s="16">
        <v>333.3</v>
      </c>
      <c r="I214" s="7">
        <v>590.73529411764696</v>
      </c>
      <c r="J214" s="8">
        <f t="shared" si="13"/>
        <v>0.56421209858103072</v>
      </c>
      <c r="K214" s="16">
        <v>357.9</v>
      </c>
      <c r="L214" s="7">
        <v>589.21985815602841</v>
      </c>
      <c r="M214" s="8">
        <f t="shared" si="11"/>
        <v>0.60741333654309093</v>
      </c>
      <c r="O214">
        <v>122</v>
      </c>
      <c r="P214">
        <v>0.59227200000000002</v>
      </c>
    </row>
    <row r="215" spans="1:16" x14ac:dyDescent="0.25">
      <c r="A215" s="1">
        <v>43513</v>
      </c>
      <c r="E215" s="16">
        <v>372</v>
      </c>
      <c r="F215" s="7">
        <v>601.94444444444446</v>
      </c>
      <c r="G215" s="8">
        <f t="shared" si="12"/>
        <v>0.61799723119520078</v>
      </c>
      <c r="H215" s="16">
        <v>329</v>
      </c>
      <c r="I215" s="7">
        <v>590.44117647058818</v>
      </c>
      <c r="J215" s="8">
        <f t="shared" si="13"/>
        <v>0.55721046077210468</v>
      </c>
      <c r="K215" s="16">
        <v>352.9</v>
      </c>
      <c r="L215" s="7">
        <v>589.56521739130437</v>
      </c>
      <c r="M215" s="8">
        <f t="shared" si="11"/>
        <v>0.59857669616519171</v>
      </c>
      <c r="O215">
        <v>123</v>
      </c>
      <c r="P215">
        <v>0.58942700000000003</v>
      </c>
    </row>
    <row r="216" spans="1:16" x14ac:dyDescent="0.25">
      <c r="A216" s="1">
        <v>43514</v>
      </c>
      <c r="E216" s="16">
        <v>363.9</v>
      </c>
      <c r="F216" s="7">
        <v>599.21428571428578</v>
      </c>
      <c r="G216" s="8">
        <f t="shared" si="12"/>
        <v>0.60729526761234942</v>
      </c>
      <c r="H216" s="16">
        <v>319.39999999999998</v>
      </c>
      <c r="I216" s="7">
        <v>588.57142857142856</v>
      </c>
      <c r="J216" s="8">
        <f t="shared" si="13"/>
        <v>0.54266990291262129</v>
      </c>
      <c r="K216" s="16">
        <v>346.4</v>
      </c>
      <c r="L216" s="7">
        <v>592.16417910447763</v>
      </c>
      <c r="M216" s="8">
        <f t="shared" si="11"/>
        <v>0.58497290485192177</v>
      </c>
      <c r="O216">
        <v>124</v>
      </c>
      <c r="P216">
        <v>0.59160599999999997</v>
      </c>
    </row>
    <row r="217" spans="1:16" x14ac:dyDescent="0.25">
      <c r="A217" s="1">
        <v>43515</v>
      </c>
      <c r="E217" s="16">
        <v>386.8</v>
      </c>
      <c r="F217" s="7">
        <v>601.94444444444446</v>
      </c>
      <c r="G217" s="8">
        <f t="shared" si="12"/>
        <v>0.64258421781264419</v>
      </c>
      <c r="H217" s="16">
        <v>311.10000000000002</v>
      </c>
      <c r="I217" s="7">
        <v>589.38931297709928</v>
      </c>
      <c r="J217" s="8">
        <f t="shared" si="13"/>
        <v>0.52783447739930056</v>
      </c>
      <c r="K217" s="16">
        <v>339.1</v>
      </c>
      <c r="L217" s="7">
        <v>590.43795620437947</v>
      </c>
      <c r="M217" s="8">
        <f t="shared" si="11"/>
        <v>0.57431944616145392</v>
      </c>
      <c r="O217">
        <v>125</v>
      </c>
      <c r="P217">
        <v>0.58440599999999998</v>
      </c>
    </row>
    <row r="218" spans="1:16" x14ac:dyDescent="0.25">
      <c r="A218" s="1">
        <v>43516</v>
      </c>
      <c r="E218" s="16">
        <v>396.3</v>
      </c>
      <c r="F218" s="7">
        <v>600.47945205479459</v>
      </c>
      <c r="G218" s="8">
        <f t="shared" si="12"/>
        <v>0.65997262461503359</v>
      </c>
      <c r="H218" s="16">
        <v>306</v>
      </c>
      <c r="I218" s="7">
        <v>591.84615384615381</v>
      </c>
      <c r="J218" s="8">
        <f t="shared" si="13"/>
        <v>0.51702625422407078</v>
      </c>
      <c r="K218" s="16">
        <v>342.7</v>
      </c>
      <c r="L218" s="7">
        <v>588.07142857142856</v>
      </c>
      <c r="M218" s="8">
        <f t="shared" si="11"/>
        <v>0.5827523381513422</v>
      </c>
      <c r="O218">
        <v>126</v>
      </c>
      <c r="P218">
        <v>0.57192200000000004</v>
      </c>
    </row>
    <row r="219" spans="1:16" x14ac:dyDescent="0.25">
      <c r="A219" s="1">
        <v>43517</v>
      </c>
      <c r="E219" s="16">
        <v>404</v>
      </c>
      <c r="F219" s="7">
        <v>601.14093959731542</v>
      </c>
      <c r="G219" s="8">
        <f t="shared" si="12"/>
        <v>0.67205537568382268</v>
      </c>
      <c r="H219" s="16">
        <v>301.5</v>
      </c>
      <c r="I219" s="7">
        <v>587.9545454545455</v>
      </c>
      <c r="J219" s="8">
        <f t="shared" si="13"/>
        <v>0.51279474294549665</v>
      </c>
      <c r="K219" s="16">
        <v>356.8</v>
      </c>
      <c r="L219" s="7">
        <v>589.55223880597009</v>
      </c>
      <c r="M219" s="8">
        <f t="shared" si="11"/>
        <v>0.60520506329113932</v>
      </c>
      <c r="O219">
        <v>127</v>
      </c>
      <c r="P219">
        <v>0.56569199999999997</v>
      </c>
    </row>
    <row r="220" spans="1:16" x14ac:dyDescent="0.25">
      <c r="A220" s="1">
        <v>43518</v>
      </c>
      <c r="E220" s="16">
        <v>397.6</v>
      </c>
      <c r="F220" s="7">
        <v>601.48648648648657</v>
      </c>
      <c r="G220" s="8">
        <f t="shared" si="12"/>
        <v>0.66102898225117945</v>
      </c>
      <c r="H220" s="16">
        <v>304.7</v>
      </c>
      <c r="I220" s="7">
        <v>591.11940298507466</v>
      </c>
      <c r="J220" s="8">
        <f t="shared" si="13"/>
        <v>0.5154626941042797</v>
      </c>
      <c r="K220" s="16">
        <v>335.9</v>
      </c>
      <c r="L220" s="7">
        <v>590.72992700729924</v>
      </c>
      <c r="M220" s="8">
        <f t="shared" si="11"/>
        <v>0.5686185592487335</v>
      </c>
      <c r="O220">
        <v>128</v>
      </c>
      <c r="P220">
        <v>0.57952099999999995</v>
      </c>
    </row>
    <row r="221" spans="1:16" x14ac:dyDescent="0.25">
      <c r="A221" s="1">
        <v>43519</v>
      </c>
      <c r="E221" s="16">
        <v>393.3</v>
      </c>
      <c r="F221" s="7">
        <v>598.71621621621625</v>
      </c>
      <c r="G221" s="8">
        <f t="shared" si="12"/>
        <v>0.65690554113531197</v>
      </c>
      <c r="H221" s="16">
        <v>303.89999999999998</v>
      </c>
      <c r="I221" s="7">
        <v>592.13740458015263</v>
      </c>
      <c r="J221" s="8">
        <f t="shared" si="13"/>
        <v>0.51322547376563099</v>
      </c>
      <c r="K221" s="16">
        <v>348.5</v>
      </c>
      <c r="L221" s="7">
        <v>590.00000000000011</v>
      </c>
      <c r="M221" s="8">
        <f t="shared" si="11"/>
        <v>0.59067796610169476</v>
      </c>
      <c r="O221">
        <v>129</v>
      </c>
      <c r="P221">
        <v>0.59506300000000001</v>
      </c>
    </row>
    <row r="222" spans="1:16" x14ac:dyDescent="0.25">
      <c r="A222" s="1">
        <v>43520</v>
      </c>
      <c r="E222" s="16">
        <v>410.3</v>
      </c>
      <c r="F222" s="7">
        <v>600.4545454545455</v>
      </c>
      <c r="G222" s="8">
        <f t="shared" si="12"/>
        <v>0.68331566994700976</v>
      </c>
      <c r="H222" s="16">
        <v>307</v>
      </c>
      <c r="I222" s="7">
        <v>590.37313432835822</v>
      </c>
      <c r="J222" s="8">
        <f t="shared" si="13"/>
        <v>0.52001011250158002</v>
      </c>
      <c r="K222" s="16">
        <v>355.3</v>
      </c>
      <c r="L222" s="7">
        <v>588.67132867132864</v>
      </c>
      <c r="M222" s="8">
        <f t="shared" si="11"/>
        <v>0.60356260394392969</v>
      </c>
      <c r="O222">
        <v>130</v>
      </c>
      <c r="P222">
        <v>0.58814999999999995</v>
      </c>
    </row>
    <row r="223" spans="1:16" x14ac:dyDescent="0.25">
      <c r="A223" s="1">
        <v>43521</v>
      </c>
      <c r="E223" s="16">
        <v>360.8</v>
      </c>
      <c r="F223" s="7">
        <v>600.07462686567158</v>
      </c>
      <c r="G223" s="8">
        <f t="shared" si="12"/>
        <v>0.60125854993160066</v>
      </c>
      <c r="H223" s="16">
        <v>309.89999999999998</v>
      </c>
      <c r="I223" s="7">
        <v>591.66666666666663</v>
      </c>
      <c r="J223" s="8">
        <f t="shared" si="13"/>
        <v>0.52377464788732397</v>
      </c>
      <c r="K223" s="16">
        <v>354.1</v>
      </c>
      <c r="L223" s="7">
        <v>590.47619047619048</v>
      </c>
      <c r="M223" s="8">
        <f t="shared" si="11"/>
        <v>0.59968548387096776</v>
      </c>
      <c r="O223">
        <v>131</v>
      </c>
      <c r="P223">
        <v>0.59840800000000005</v>
      </c>
    </row>
    <row r="224" spans="1:16" x14ac:dyDescent="0.25">
      <c r="A224" s="1">
        <v>43522</v>
      </c>
      <c r="E224" s="16">
        <v>357.7</v>
      </c>
      <c r="F224" s="7">
        <v>598.1343283582089</v>
      </c>
      <c r="G224" s="8">
        <f t="shared" si="12"/>
        <v>0.59802620087336245</v>
      </c>
      <c r="H224" s="16">
        <v>320</v>
      </c>
      <c r="I224" s="7">
        <v>588.7591240875912</v>
      </c>
      <c r="J224" s="8">
        <f t="shared" si="13"/>
        <v>0.54351599305727749</v>
      </c>
      <c r="K224" s="16">
        <v>380.5</v>
      </c>
      <c r="L224" s="7">
        <v>589.43661971830988</v>
      </c>
      <c r="M224" s="8">
        <f t="shared" si="11"/>
        <v>0.64553166069295098</v>
      </c>
      <c r="O224">
        <v>132</v>
      </c>
      <c r="P224">
        <v>0.60259799999999997</v>
      </c>
    </row>
    <row r="225" spans="1:16" x14ac:dyDescent="0.25">
      <c r="A225" s="1">
        <v>43523</v>
      </c>
      <c r="E225" s="16">
        <v>346.9</v>
      </c>
      <c r="F225" s="7">
        <v>599.69230769230774</v>
      </c>
      <c r="G225" s="8">
        <f t="shared" si="12"/>
        <v>0.57846331452026667</v>
      </c>
      <c r="H225" s="16">
        <v>322.8</v>
      </c>
      <c r="I225" s="7">
        <v>589.77611940298505</v>
      </c>
      <c r="J225" s="8">
        <f t="shared" si="13"/>
        <v>0.54732633177274459</v>
      </c>
      <c r="K225" s="16">
        <v>356.7</v>
      </c>
      <c r="L225" s="7">
        <v>589.28057553956842</v>
      </c>
      <c r="M225" s="8">
        <f t="shared" si="11"/>
        <v>0.60531436942986194</v>
      </c>
      <c r="O225">
        <v>133</v>
      </c>
      <c r="P225">
        <v>0.615344</v>
      </c>
    </row>
    <row r="226" spans="1:16" x14ac:dyDescent="0.25">
      <c r="A226" s="1">
        <v>43524</v>
      </c>
      <c r="E226" s="16">
        <v>329.8</v>
      </c>
      <c r="F226" s="7">
        <v>600.4</v>
      </c>
      <c r="G226" s="8">
        <f t="shared" si="12"/>
        <v>0.54930046635576291</v>
      </c>
      <c r="H226" s="16">
        <v>331.9</v>
      </c>
      <c r="I226" s="7">
        <v>589.48905109489044</v>
      </c>
      <c r="J226" s="8">
        <f t="shared" si="13"/>
        <v>0.563029965329371</v>
      </c>
      <c r="K226" s="16">
        <v>348.1</v>
      </c>
      <c r="L226" s="7">
        <v>591.72932330827064</v>
      </c>
      <c r="M226" s="8">
        <f t="shared" si="11"/>
        <v>0.58827573062261762</v>
      </c>
      <c r="O226">
        <v>134</v>
      </c>
      <c r="P226">
        <v>0.54365600000000003</v>
      </c>
    </row>
    <row r="227" spans="1:16" x14ac:dyDescent="0.25">
      <c r="A227" s="1">
        <v>43525</v>
      </c>
      <c r="E227" s="16">
        <v>341.4</v>
      </c>
      <c r="F227" s="7">
        <v>601.92307692307691</v>
      </c>
      <c r="G227" s="8">
        <f t="shared" si="12"/>
        <v>0.56718210862619811</v>
      </c>
      <c r="H227" s="16">
        <v>312.7</v>
      </c>
      <c r="I227" s="7">
        <v>589.38931297709928</v>
      </c>
      <c r="J227" s="8">
        <f t="shared" si="13"/>
        <v>0.53054915166429217</v>
      </c>
      <c r="K227" s="16">
        <v>345.4</v>
      </c>
      <c r="L227" s="7">
        <v>591.22137404580155</v>
      </c>
      <c r="M227" s="8">
        <f t="shared" si="11"/>
        <v>0.58421433182698512</v>
      </c>
      <c r="O227">
        <v>135</v>
      </c>
      <c r="P227">
        <v>0.58529500000000001</v>
      </c>
    </row>
    <row r="228" spans="1:16" x14ac:dyDescent="0.25">
      <c r="A228" s="1">
        <v>43526</v>
      </c>
      <c r="E228" s="16">
        <v>346.3</v>
      </c>
      <c r="F228" s="7">
        <v>598.40909090909088</v>
      </c>
      <c r="G228" s="8">
        <f t="shared" si="12"/>
        <v>0.57870110140524122</v>
      </c>
      <c r="H228" s="16">
        <v>325.60000000000002</v>
      </c>
      <c r="I228" s="7">
        <v>589.27536231884062</v>
      </c>
      <c r="J228" s="8">
        <f t="shared" si="13"/>
        <v>0.55254303984259712</v>
      </c>
      <c r="K228" s="16">
        <v>334.6</v>
      </c>
      <c r="L228" s="7">
        <v>590.36764705882342</v>
      </c>
      <c r="M228" s="8">
        <f t="shared" si="11"/>
        <v>0.56676547515257203</v>
      </c>
      <c r="O228">
        <v>136</v>
      </c>
      <c r="P228">
        <v>0.57216800000000001</v>
      </c>
    </row>
    <row r="229" spans="1:16" x14ac:dyDescent="0.25">
      <c r="A229" s="1">
        <v>43527</v>
      </c>
      <c r="E229" s="16">
        <v>344.5</v>
      </c>
      <c r="F229" s="7">
        <v>602</v>
      </c>
      <c r="G229" s="8">
        <f t="shared" si="12"/>
        <v>0.57225913621262459</v>
      </c>
      <c r="H229" s="16">
        <v>324.2</v>
      </c>
      <c r="I229" s="7">
        <v>589.7058823529411</v>
      </c>
      <c r="J229" s="8">
        <f t="shared" si="13"/>
        <v>0.54976558603491277</v>
      </c>
      <c r="K229" s="16">
        <v>353.3</v>
      </c>
      <c r="L229" s="7">
        <v>591.04477611940297</v>
      </c>
      <c r="M229" s="8">
        <f t="shared" si="11"/>
        <v>0.59775505050505051</v>
      </c>
      <c r="O229">
        <v>137</v>
      </c>
      <c r="P229">
        <v>0.55577100000000002</v>
      </c>
    </row>
    <row r="230" spans="1:16" x14ac:dyDescent="0.25">
      <c r="A230" s="1">
        <v>43528</v>
      </c>
      <c r="E230" s="16">
        <v>345.5</v>
      </c>
      <c r="F230" s="7">
        <v>601.52671755725191</v>
      </c>
      <c r="G230" s="8">
        <f t="shared" si="12"/>
        <v>0.57437182741116755</v>
      </c>
      <c r="H230" s="16">
        <v>314.89999999999998</v>
      </c>
      <c r="I230" s="7">
        <v>589.92424242424238</v>
      </c>
      <c r="J230" s="8">
        <f t="shared" si="13"/>
        <v>0.5337973545653012</v>
      </c>
      <c r="K230" s="16">
        <v>337.9</v>
      </c>
      <c r="L230" s="7">
        <v>590.31007751937977</v>
      </c>
      <c r="M230" s="8">
        <f t="shared" si="11"/>
        <v>0.57241103086014444</v>
      </c>
      <c r="O230">
        <v>138</v>
      </c>
      <c r="P230">
        <v>0.55291999999999997</v>
      </c>
    </row>
    <row r="231" spans="1:16" x14ac:dyDescent="0.25">
      <c r="A231" s="1">
        <v>43529</v>
      </c>
      <c r="E231" s="16">
        <v>348.8</v>
      </c>
      <c r="F231" s="7">
        <v>600.83333333333337</v>
      </c>
      <c r="G231" s="8">
        <f t="shared" si="12"/>
        <v>0.58052704576976422</v>
      </c>
      <c r="H231" s="16">
        <v>310</v>
      </c>
      <c r="I231" s="7">
        <v>590.68702290076328</v>
      </c>
      <c r="J231" s="8">
        <f t="shared" si="13"/>
        <v>0.52481261307831484</v>
      </c>
      <c r="K231" s="16">
        <v>326.7</v>
      </c>
      <c r="L231" s="7">
        <v>588.59259259259261</v>
      </c>
      <c r="M231" s="8">
        <f t="shared" si="11"/>
        <v>0.5550528567832872</v>
      </c>
      <c r="O231">
        <v>139</v>
      </c>
      <c r="P231">
        <v>0.57626299999999997</v>
      </c>
    </row>
    <row r="232" spans="1:16" x14ac:dyDescent="0.25">
      <c r="A232" s="1">
        <v>43530</v>
      </c>
      <c r="E232" s="16">
        <v>352.4</v>
      </c>
      <c r="F232" s="7">
        <v>599.02255639097746</v>
      </c>
      <c r="G232" s="8">
        <f t="shared" si="12"/>
        <v>0.58829170327601354</v>
      </c>
      <c r="H232" s="16">
        <v>326.89999999999998</v>
      </c>
      <c r="I232" s="7">
        <v>591.85185185185185</v>
      </c>
      <c r="J232" s="8">
        <f t="shared" si="13"/>
        <v>0.55233416770963706</v>
      </c>
      <c r="K232" s="16">
        <v>337.5</v>
      </c>
      <c r="L232" s="7">
        <v>588.9473684210526</v>
      </c>
      <c r="M232" s="8">
        <f t="shared" si="11"/>
        <v>0.57305630026809651</v>
      </c>
      <c r="O232">
        <v>140</v>
      </c>
      <c r="P232">
        <v>0.56541399999999997</v>
      </c>
    </row>
    <row r="233" spans="1:16" x14ac:dyDescent="0.25">
      <c r="A233" s="1">
        <v>43531</v>
      </c>
      <c r="E233" s="16">
        <v>354.6</v>
      </c>
      <c r="F233" s="7">
        <v>598.58208955223881</v>
      </c>
      <c r="G233" s="8">
        <f t="shared" si="12"/>
        <v>0.59239995013090641</v>
      </c>
      <c r="H233" s="16">
        <v>324.3</v>
      </c>
      <c r="I233" s="7">
        <v>587.956204379562</v>
      </c>
      <c r="J233" s="8">
        <f t="shared" si="13"/>
        <v>0.55157169459962763</v>
      </c>
      <c r="K233" s="16">
        <v>341.9</v>
      </c>
      <c r="L233" s="7">
        <v>588.83720930232562</v>
      </c>
      <c r="M233" s="8">
        <f t="shared" si="11"/>
        <v>0.58063586097946285</v>
      </c>
      <c r="O233">
        <v>141</v>
      </c>
      <c r="P233">
        <v>0.56586000000000003</v>
      </c>
    </row>
    <row r="234" spans="1:16" x14ac:dyDescent="0.25">
      <c r="A234" s="1">
        <v>43532</v>
      </c>
      <c r="E234" s="16">
        <v>348</v>
      </c>
      <c r="F234" s="7">
        <v>598.42105263157885</v>
      </c>
      <c r="G234" s="8">
        <f t="shared" si="12"/>
        <v>0.58153034300791562</v>
      </c>
      <c r="H234" s="16">
        <v>335.5</v>
      </c>
      <c r="I234" s="7">
        <v>590.50724637681162</v>
      </c>
      <c r="J234" s="8">
        <f t="shared" si="13"/>
        <v>0.56815560191434533</v>
      </c>
      <c r="K234" s="16">
        <v>334.4</v>
      </c>
      <c r="L234" s="7">
        <v>590.73770491803282</v>
      </c>
      <c r="M234" s="8">
        <f t="shared" si="11"/>
        <v>0.56607187456639374</v>
      </c>
      <c r="O234">
        <v>142</v>
      </c>
      <c r="P234">
        <v>0.56770900000000002</v>
      </c>
    </row>
    <row r="235" spans="1:16" x14ac:dyDescent="0.25">
      <c r="A235" s="1">
        <v>43533</v>
      </c>
      <c r="E235" s="16">
        <v>365.5</v>
      </c>
      <c r="F235" s="7">
        <v>600.92198581560285</v>
      </c>
      <c r="G235" s="8">
        <f t="shared" si="12"/>
        <v>0.60823203115779534</v>
      </c>
      <c r="H235" s="16">
        <v>323.89999999999998</v>
      </c>
      <c r="I235" s="7">
        <v>589.3984962406015</v>
      </c>
      <c r="J235" s="8">
        <f t="shared" si="13"/>
        <v>0.54954330909554783</v>
      </c>
      <c r="K235" s="16">
        <v>320.39999999999998</v>
      </c>
      <c r="L235" s="7">
        <v>590.85271317829461</v>
      </c>
      <c r="M235" s="8">
        <f t="shared" si="11"/>
        <v>0.54226712149042244</v>
      </c>
      <c r="O235">
        <v>143</v>
      </c>
      <c r="P235">
        <v>0.57756399999999997</v>
      </c>
    </row>
    <row r="236" spans="1:16" x14ac:dyDescent="0.25">
      <c r="A236" s="1">
        <v>43534</v>
      </c>
      <c r="E236" s="16">
        <v>360.1</v>
      </c>
      <c r="F236" s="7">
        <v>599.64028776978421</v>
      </c>
      <c r="G236" s="8">
        <f t="shared" si="12"/>
        <v>0.60052669466106778</v>
      </c>
      <c r="H236" s="16">
        <v>332</v>
      </c>
      <c r="I236" s="7">
        <v>588.89705882352939</v>
      </c>
      <c r="J236" s="8">
        <f t="shared" si="13"/>
        <v>0.56376576351604446</v>
      </c>
      <c r="K236" s="16">
        <v>336.3</v>
      </c>
      <c r="L236" s="7">
        <v>587.86259541984737</v>
      </c>
      <c r="M236" s="8">
        <f t="shared" si="11"/>
        <v>0.57207245812232177</v>
      </c>
      <c r="O236">
        <v>144</v>
      </c>
      <c r="P236">
        <v>0.56976899999999997</v>
      </c>
    </row>
    <row r="237" spans="1:16" x14ac:dyDescent="0.25">
      <c r="A237" s="1">
        <v>43535</v>
      </c>
      <c r="E237" s="16">
        <v>365.8</v>
      </c>
      <c r="F237" s="7">
        <v>601.47058823529403</v>
      </c>
      <c r="G237" s="8">
        <f t="shared" si="12"/>
        <v>0.60817603911980456</v>
      </c>
      <c r="H237" s="16">
        <v>323.89999999999998</v>
      </c>
      <c r="I237" s="7">
        <v>588.01470588235293</v>
      </c>
      <c r="J237" s="8">
        <f t="shared" si="13"/>
        <v>0.55083656371139178</v>
      </c>
      <c r="K237" s="16">
        <v>336.6</v>
      </c>
      <c r="L237" s="7">
        <v>591.42857142857144</v>
      </c>
      <c r="M237" s="8">
        <f t="shared" si="11"/>
        <v>0.56913043478260872</v>
      </c>
      <c r="O237">
        <v>145</v>
      </c>
      <c r="P237">
        <v>0.55799699999999997</v>
      </c>
    </row>
    <row r="238" spans="1:16" x14ac:dyDescent="0.25">
      <c r="A238" s="1">
        <v>43536</v>
      </c>
      <c r="E238" s="16">
        <v>364.4</v>
      </c>
      <c r="F238" s="7">
        <v>600.71428571428578</v>
      </c>
      <c r="G238" s="8">
        <f t="shared" si="12"/>
        <v>0.60661117717003554</v>
      </c>
      <c r="H238" s="16">
        <v>325.60000000000002</v>
      </c>
      <c r="I238" s="7">
        <v>591.79104477611941</v>
      </c>
      <c r="J238" s="8">
        <f t="shared" si="13"/>
        <v>0.55019419924337964</v>
      </c>
      <c r="K238" s="16">
        <v>332.8</v>
      </c>
      <c r="L238" s="7">
        <v>590.31999999999994</v>
      </c>
      <c r="M238" s="8">
        <f t="shared" si="11"/>
        <v>0.56376202737498315</v>
      </c>
      <c r="O238">
        <v>146</v>
      </c>
      <c r="P238">
        <v>0.57927700000000004</v>
      </c>
    </row>
    <row r="239" spans="1:16" x14ac:dyDescent="0.25">
      <c r="A239" s="1">
        <v>43537</v>
      </c>
      <c r="E239" s="16">
        <v>359.5</v>
      </c>
      <c r="F239" s="7">
        <v>599.85401459854006</v>
      </c>
      <c r="G239" s="8">
        <f t="shared" si="12"/>
        <v>0.59931248478948662</v>
      </c>
      <c r="H239" s="16">
        <v>328.4</v>
      </c>
      <c r="I239" s="7">
        <v>589.02985074626861</v>
      </c>
      <c r="J239" s="8">
        <f t="shared" si="13"/>
        <v>0.55752692258963643</v>
      </c>
      <c r="K239" s="16">
        <v>325.8</v>
      </c>
      <c r="L239" s="7">
        <v>588.25</v>
      </c>
      <c r="M239" s="8">
        <f t="shared" si="11"/>
        <v>0.55384615384615388</v>
      </c>
      <c r="O239">
        <v>147</v>
      </c>
      <c r="P239">
        <v>0.57116900000000004</v>
      </c>
    </row>
    <row r="240" spans="1:16" x14ac:dyDescent="0.25">
      <c r="A240" s="1">
        <v>43538</v>
      </c>
      <c r="E240" s="16">
        <v>354.6</v>
      </c>
      <c r="F240" s="7">
        <v>600.07352941176464</v>
      </c>
      <c r="G240" s="8">
        <f t="shared" si="12"/>
        <v>0.59092758240411725</v>
      </c>
      <c r="H240" s="16">
        <v>320</v>
      </c>
      <c r="I240" s="7">
        <v>588.39694656488541</v>
      </c>
      <c r="J240" s="8">
        <f t="shared" si="13"/>
        <v>0.54385054488842766</v>
      </c>
      <c r="K240" s="16">
        <v>313.39999999999998</v>
      </c>
      <c r="L240" s="7">
        <v>587.68000000000006</v>
      </c>
      <c r="M240" s="8">
        <f t="shared" si="11"/>
        <v>0.53328341954805325</v>
      </c>
      <c r="O240">
        <v>148</v>
      </c>
      <c r="P240">
        <v>0.56503000000000003</v>
      </c>
    </row>
    <row r="241" spans="1:16" x14ac:dyDescent="0.25">
      <c r="A241" s="1">
        <v>43539</v>
      </c>
      <c r="E241" s="16">
        <v>354.1</v>
      </c>
      <c r="F241" s="7">
        <v>599.78102189781021</v>
      </c>
      <c r="G241" s="8">
        <f t="shared" si="12"/>
        <v>0.59038213459900213</v>
      </c>
      <c r="H241" s="16">
        <v>308</v>
      </c>
      <c r="I241" s="7">
        <v>588.74015748031502</v>
      </c>
      <c r="J241" s="8">
        <f t="shared" si="13"/>
        <v>0.52315099638892604</v>
      </c>
      <c r="K241" s="16">
        <v>321.8</v>
      </c>
      <c r="L241" s="7">
        <v>588.88888888888891</v>
      </c>
      <c r="M241" s="8">
        <f t="shared" si="11"/>
        <v>0.54645283018867929</v>
      </c>
      <c r="O241">
        <v>149</v>
      </c>
      <c r="P241">
        <v>0.56876400000000005</v>
      </c>
    </row>
    <row r="242" spans="1:16" x14ac:dyDescent="0.25">
      <c r="A242" s="1">
        <v>43540</v>
      </c>
      <c r="E242" s="16">
        <v>356</v>
      </c>
      <c r="F242" s="7">
        <v>599.62962962962956</v>
      </c>
      <c r="G242" s="8">
        <f t="shared" si="12"/>
        <v>0.59369981470043243</v>
      </c>
      <c r="H242" s="16">
        <v>322.5</v>
      </c>
      <c r="I242" s="7">
        <v>590.83969465648852</v>
      </c>
      <c r="J242" s="8">
        <f t="shared" si="13"/>
        <v>0.54583333333333339</v>
      </c>
      <c r="K242" s="16">
        <v>332.8</v>
      </c>
      <c r="L242" s="7">
        <v>590.48</v>
      </c>
      <c r="M242" s="8">
        <f t="shared" si="11"/>
        <v>0.56360926703698688</v>
      </c>
      <c r="O242">
        <v>150</v>
      </c>
      <c r="P242">
        <v>0.55820199999999998</v>
      </c>
    </row>
    <row r="243" spans="1:16" x14ac:dyDescent="0.25">
      <c r="A243" s="1">
        <v>43541</v>
      </c>
      <c r="E243" s="16">
        <v>357.6</v>
      </c>
      <c r="F243" s="7">
        <v>601.61764705882354</v>
      </c>
      <c r="G243" s="8">
        <f t="shared" si="12"/>
        <v>0.59439745783427034</v>
      </c>
      <c r="H243" s="16">
        <v>319</v>
      </c>
      <c r="I243" s="7">
        <v>588.54961832061065</v>
      </c>
      <c r="J243" s="8">
        <f t="shared" si="13"/>
        <v>0.54201037613488978</v>
      </c>
      <c r="K243" s="16">
        <v>320</v>
      </c>
      <c r="L243" s="7">
        <v>587.68000000000006</v>
      </c>
      <c r="M243" s="8">
        <f t="shared" si="11"/>
        <v>0.54451402123604675</v>
      </c>
      <c r="O243">
        <v>151</v>
      </c>
      <c r="P243">
        <v>0.55891299999999999</v>
      </c>
    </row>
    <row r="244" spans="1:16" x14ac:dyDescent="0.25">
      <c r="A244" s="1">
        <v>43542</v>
      </c>
      <c r="E244" s="16">
        <v>363.1</v>
      </c>
      <c r="F244" s="7">
        <v>599.48905109489044</v>
      </c>
      <c r="G244" s="8">
        <f t="shared" si="12"/>
        <v>0.60568245464507497</v>
      </c>
      <c r="H244" s="16">
        <v>317.60000000000002</v>
      </c>
      <c r="I244" s="7">
        <v>588.84615384615381</v>
      </c>
      <c r="J244" s="8">
        <f t="shared" si="13"/>
        <v>0.53935989549314178</v>
      </c>
      <c r="K244" s="16">
        <v>316.60000000000002</v>
      </c>
      <c r="L244" s="7">
        <v>589.43089430894315</v>
      </c>
      <c r="M244" s="8">
        <f t="shared" si="11"/>
        <v>0.5371282758620689</v>
      </c>
      <c r="O244">
        <v>152</v>
      </c>
      <c r="P244">
        <v>0.56133699999999997</v>
      </c>
    </row>
    <row r="245" spans="1:16" x14ac:dyDescent="0.25">
      <c r="A245" s="1">
        <v>43543</v>
      </c>
      <c r="E245" s="16">
        <v>365.1</v>
      </c>
      <c r="F245" s="7">
        <v>601.10294117647049</v>
      </c>
      <c r="G245" s="8">
        <f t="shared" si="12"/>
        <v>0.60738348623853222</v>
      </c>
      <c r="H245" s="16">
        <v>313.39999999999998</v>
      </c>
      <c r="I245" s="7">
        <v>591.29770992366412</v>
      </c>
      <c r="J245" s="8">
        <f t="shared" si="13"/>
        <v>0.53002065582235991</v>
      </c>
      <c r="K245" s="16">
        <v>321.7</v>
      </c>
      <c r="L245" s="7">
        <v>588.62068965517244</v>
      </c>
      <c r="M245" s="8">
        <f t="shared" si="11"/>
        <v>0.54653192735793787</v>
      </c>
      <c r="O245">
        <v>153</v>
      </c>
      <c r="P245">
        <v>0.56351300000000004</v>
      </c>
    </row>
    <row r="246" spans="1:16" x14ac:dyDescent="0.25">
      <c r="A246" s="1">
        <v>43544</v>
      </c>
      <c r="E246" s="16">
        <v>377.6</v>
      </c>
      <c r="F246" s="7">
        <v>599.50704225352115</v>
      </c>
      <c r="G246" s="8">
        <f t="shared" si="12"/>
        <v>0.62985081639844942</v>
      </c>
      <c r="H246" s="16">
        <v>326.8</v>
      </c>
      <c r="I246" s="7">
        <v>591.67938931297704</v>
      </c>
      <c r="J246" s="8">
        <f t="shared" si="13"/>
        <v>0.55232615146432729</v>
      </c>
      <c r="K246" s="16">
        <v>299.10000000000002</v>
      </c>
      <c r="L246" s="7">
        <v>587.96747967479678</v>
      </c>
      <c r="M246" s="8">
        <f t="shared" si="11"/>
        <v>0.50870160398230091</v>
      </c>
      <c r="O246">
        <v>154</v>
      </c>
      <c r="P246">
        <v>0.54601699999999997</v>
      </c>
    </row>
    <row r="247" spans="1:16" x14ac:dyDescent="0.25">
      <c r="A247" s="1">
        <v>43545</v>
      </c>
      <c r="E247" s="16">
        <v>365.3</v>
      </c>
      <c r="F247" s="7">
        <v>599.78571428571433</v>
      </c>
      <c r="G247" s="8">
        <f t="shared" si="12"/>
        <v>0.60905085149458138</v>
      </c>
      <c r="H247" s="16">
        <v>299.7</v>
      </c>
      <c r="I247" s="7">
        <v>591.68000000000006</v>
      </c>
      <c r="J247" s="8">
        <f t="shared" si="13"/>
        <v>0.506523796646836</v>
      </c>
      <c r="K247" s="16">
        <v>323.8</v>
      </c>
      <c r="L247" s="7">
        <v>590.89430894308941</v>
      </c>
      <c r="M247" s="8">
        <f t="shared" si="11"/>
        <v>0.54798293891029171</v>
      </c>
      <c r="O247">
        <v>155</v>
      </c>
      <c r="P247">
        <v>0.56157100000000004</v>
      </c>
    </row>
    <row r="248" spans="1:16" x14ac:dyDescent="0.25">
      <c r="A248" s="1">
        <v>43546</v>
      </c>
      <c r="E248" s="16">
        <v>364.2</v>
      </c>
      <c r="F248" s="7">
        <v>599.56521739130437</v>
      </c>
      <c r="G248" s="8">
        <f t="shared" si="12"/>
        <v>0.60744017403915873</v>
      </c>
      <c r="H248" s="16">
        <v>313.3</v>
      </c>
      <c r="I248" s="7">
        <v>588.359375</v>
      </c>
      <c r="J248" s="8">
        <f t="shared" si="13"/>
        <v>0.53249767627141154</v>
      </c>
      <c r="K248" s="16">
        <v>324.7</v>
      </c>
      <c r="L248" s="7">
        <v>588.11475409836066</v>
      </c>
      <c r="M248" s="8">
        <f t="shared" si="11"/>
        <v>0.55210313588850168</v>
      </c>
      <c r="O248">
        <v>156</v>
      </c>
      <c r="P248">
        <v>0.54822400000000004</v>
      </c>
    </row>
    <row r="249" spans="1:16" x14ac:dyDescent="0.25">
      <c r="A249" s="1">
        <v>43547</v>
      </c>
      <c r="E249" s="16">
        <v>346.2</v>
      </c>
      <c r="F249" s="7">
        <v>599.46969696969688</v>
      </c>
      <c r="G249" s="8">
        <f t="shared" si="12"/>
        <v>0.57751042588146095</v>
      </c>
      <c r="H249" s="16">
        <v>311.2</v>
      </c>
      <c r="I249" s="7">
        <v>588.74015748031502</v>
      </c>
      <c r="J249" s="8">
        <f t="shared" si="13"/>
        <v>0.52858633141634337</v>
      </c>
      <c r="K249" s="16">
        <v>319.3</v>
      </c>
      <c r="L249" s="7">
        <v>589.00826446280996</v>
      </c>
      <c r="M249" s="8">
        <f t="shared" si="11"/>
        <v>0.54209765679809174</v>
      </c>
      <c r="O249">
        <v>157</v>
      </c>
      <c r="P249">
        <v>0.56903700000000002</v>
      </c>
    </row>
    <row r="250" spans="1:16" x14ac:dyDescent="0.25">
      <c r="A250" s="1">
        <v>43548</v>
      </c>
      <c r="E250" s="16">
        <v>361.8</v>
      </c>
      <c r="F250" s="7">
        <v>599.12408759124082</v>
      </c>
      <c r="G250" s="8">
        <f t="shared" si="12"/>
        <v>0.60388157894736849</v>
      </c>
      <c r="H250" s="16">
        <v>312.39999999999998</v>
      </c>
      <c r="I250" s="7">
        <v>590.2380952380953</v>
      </c>
      <c r="J250" s="8">
        <f t="shared" si="13"/>
        <v>0.52927793465106887</v>
      </c>
      <c r="K250" s="16">
        <v>316.7</v>
      </c>
      <c r="L250" s="7">
        <v>587.82608695652175</v>
      </c>
      <c r="M250" s="8">
        <f t="shared" si="11"/>
        <v>0.53876479289940826</v>
      </c>
      <c r="O250">
        <v>158</v>
      </c>
      <c r="P250">
        <v>0.56047800000000003</v>
      </c>
    </row>
    <row r="251" spans="1:16" x14ac:dyDescent="0.25">
      <c r="A251" s="1">
        <v>43549</v>
      </c>
      <c r="E251" s="16">
        <v>365.4</v>
      </c>
      <c r="F251" s="7">
        <v>599.18518518518511</v>
      </c>
      <c r="G251" s="8">
        <f t="shared" si="12"/>
        <v>0.60982816170107557</v>
      </c>
      <c r="H251" s="16">
        <v>307.60000000000002</v>
      </c>
      <c r="I251" s="7">
        <v>591.21951219512198</v>
      </c>
      <c r="J251" s="8">
        <f t="shared" si="13"/>
        <v>0.52028052805280534</v>
      </c>
      <c r="K251" s="16">
        <v>303.5</v>
      </c>
      <c r="L251" s="7">
        <v>588.17391304347825</v>
      </c>
      <c r="M251" s="8">
        <f t="shared" si="11"/>
        <v>0.51600384387936138</v>
      </c>
      <c r="O251">
        <v>159</v>
      </c>
      <c r="P251">
        <v>0.56032400000000004</v>
      </c>
    </row>
    <row r="252" spans="1:16" x14ac:dyDescent="0.25">
      <c r="A252" s="1">
        <v>43550</v>
      </c>
      <c r="E252" s="16">
        <v>314.3</v>
      </c>
      <c r="F252" s="7">
        <v>599.16666666666674</v>
      </c>
      <c r="G252" s="8">
        <f t="shared" si="12"/>
        <v>0.52456189151599442</v>
      </c>
      <c r="H252" s="16">
        <v>314</v>
      </c>
      <c r="I252" s="7">
        <v>590.85271317829461</v>
      </c>
      <c r="J252" s="8">
        <f t="shared" si="13"/>
        <v>0.53143531881395956</v>
      </c>
      <c r="K252" s="16">
        <v>291.10000000000002</v>
      </c>
      <c r="L252" s="7">
        <v>587.5</v>
      </c>
      <c r="M252" s="8">
        <f t="shared" si="11"/>
        <v>0.49548936170212771</v>
      </c>
      <c r="O252">
        <v>160</v>
      </c>
      <c r="P252">
        <v>0.55783300000000002</v>
      </c>
    </row>
    <row r="253" spans="1:16" x14ac:dyDescent="0.25">
      <c r="A253" s="1">
        <v>43551</v>
      </c>
      <c r="E253" s="16">
        <v>334</v>
      </c>
      <c r="F253" s="7">
        <v>597.74436090225561</v>
      </c>
      <c r="G253" s="8">
        <f t="shared" si="12"/>
        <v>0.55876729559748428</v>
      </c>
      <c r="H253" s="16">
        <f>658.2/2</f>
        <v>329.1</v>
      </c>
      <c r="I253" s="7">
        <v>590.60606060606062</v>
      </c>
      <c r="J253" s="8">
        <f t="shared" si="13"/>
        <v>0.55722421754746021</v>
      </c>
      <c r="K253" s="16">
        <v>295.7</v>
      </c>
      <c r="L253" s="7">
        <v>588.44262295081967</v>
      </c>
      <c r="M253" s="8">
        <f t="shared" si="11"/>
        <v>0.50251288480289735</v>
      </c>
      <c r="O253">
        <v>161</v>
      </c>
      <c r="P253">
        <v>0.55903700000000001</v>
      </c>
    </row>
    <row r="254" spans="1:16" x14ac:dyDescent="0.25">
      <c r="A254" s="1">
        <v>43552</v>
      </c>
      <c r="E254" s="16">
        <v>305.5</v>
      </c>
      <c r="F254" s="7">
        <v>598.71794871794873</v>
      </c>
      <c r="G254" s="8">
        <f t="shared" si="12"/>
        <v>0.5102569593147751</v>
      </c>
      <c r="H254" s="16">
        <f>658.2/2</f>
        <v>329.1</v>
      </c>
      <c r="I254" s="7">
        <v>590.60606060606062</v>
      </c>
      <c r="J254" s="8">
        <f t="shared" si="13"/>
        <v>0.55722421754746021</v>
      </c>
      <c r="K254" s="16">
        <v>313.5</v>
      </c>
      <c r="L254" s="7">
        <v>587.89915966386559</v>
      </c>
      <c r="M254" s="8">
        <f t="shared" si="11"/>
        <v>0.53325471698113203</v>
      </c>
      <c r="O254">
        <v>162</v>
      </c>
      <c r="P254">
        <v>0.55349899999999996</v>
      </c>
    </row>
    <row r="255" spans="1:16" x14ac:dyDescent="0.25">
      <c r="A255" s="1">
        <v>43553</v>
      </c>
      <c r="E255" s="16">
        <v>338.3</v>
      </c>
      <c r="F255" s="7">
        <v>600.3937007874016</v>
      </c>
      <c r="G255" s="8">
        <f t="shared" si="12"/>
        <v>0.56346360655737704</v>
      </c>
      <c r="H255" s="16">
        <f>654.9/2</f>
        <v>327.45</v>
      </c>
      <c r="I255" s="7">
        <v>589.80769230769226</v>
      </c>
      <c r="J255" s="8">
        <f t="shared" si="13"/>
        <v>0.55518095859145744</v>
      </c>
      <c r="K255" s="16">
        <v>302.89999999999998</v>
      </c>
      <c r="L255" s="7">
        <v>588.09917355371908</v>
      </c>
      <c r="M255" s="8">
        <f t="shared" si="11"/>
        <v>0.51504918493535679</v>
      </c>
      <c r="O255">
        <v>163</v>
      </c>
      <c r="P255">
        <v>0.52741899999999997</v>
      </c>
    </row>
    <row r="256" spans="1:16" x14ac:dyDescent="0.25">
      <c r="A256" s="1">
        <v>43554</v>
      </c>
      <c r="E256" s="16">
        <v>329.3</v>
      </c>
      <c r="F256" s="7">
        <v>600.56910569105696</v>
      </c>
      <c r="G256" s="8">
        <f t="shared" si="12"/>
        <v>0.54831325301204814</v>
      </c>
      <c r="H256" s="16">
        <f>654.9/2</f>
        <v>327.45</v>
      </c>
      <c r="I256" s="7">
        <v>589.80769230769226</v>
      </c>
      <c r="J256" s="8">
        <f t="shared" si="13"/>
        <v>0.55518095859145744</v>
      </c>
      <c r="K256" s="16">
        <v>313.60000000000002</v>
      </c>
      <c r="L256" s="7">
        <v>588.25396825396831</v>
      </c>
      <c r="M256" s="8">
        <f t="shared" si="11"/>
        <v>0.53310307609282248</v>
      </c>
      <c r="O256">
        <v>164</v>
      </c>
      <c r="P256">
        <v>0.54139899999999996</v>
      </c>
    </row>
    <row r="257" spans="1:16" x14ac:dyDescent="0.25">
      <c r="A257" s="1">
        <v>43555</v>
      </c>
      <c r="E257" s="16">
        <v>330.3</v>
      </c>
      <c r="F257" s="7">
        <v>599.5275590551181</v>
      </c>
      <c r="G257" s="8">
        <f t="shared" si="12"/>
        <v>0.55093380614657217</v>
      </c>
      <c r="H257" s="16">
        <f>626.5/2</f>
        <v>313.25</v>
      </c>
      <c r="I257" s="7">
        <v>588.62204724409446</v>
      </c>
      <c r="J257" s="8">
        <f t="shared" si="13"/>
        <v>0.53217510534412416</v>
      </c>
      <c r="K257" s="16">
        <v>325.39999999999998</v>
      </c>
      <c r="L257" s="7">
        <v>588.33333333333326</v>
      </c>
      <c r="M257" s="8">
        <f t="shared" si="11"/>
        <v>0.55308781869688384</v>
      </c>
      <c r="O257">
        <v>165</v>
      </c>
      <c r="P257">
        <v>0.51915999999999995</v>
      </c>
    </row>
    <row r="258" spans="1:16" x14ac:dyDescent="0.25">
      <c r="A258" s="1">
        <v>43556</v>
      </c>
      <c r="E258" s="16">
        <v>328.1</v>
      </c>
      <c r="F258" s="7">
        <v>600.24</v>
      </c>
      <c r="G258" s="8">
        <f t="shared" si="12"/>
        <v>0.54661468745835007</v>
      </c>
      <c r="H258" s="16">
        <f>626.5/2</f>
        <v>313.25</v>
      </c>
      <c r="I258" s="7">
        <v>588.62204724409446</v>
      </c>
      <c r="J258" s="8">
        <f t="shared" si="13"/>
        <v>0.53217510534412416</v>
      </c>
      <c r="K258" s="16">
        <v>314.8</v>
      </c>
      <c r="L258" s="7">
        <v>590.8730158730159</v>
      </c>
      <c r="M258" s="8">
        <f t="shared" si="11"/>
        <v>0.53277098723975824</v>
      </c>
      <c r="O258">
        <v>166</v>
      </c>
      <c r="P258">
        <v>0.55077699999999996</v>
      </c>
    </row>
    <row r="259" spans="1:16" x14ac:dyDescent="0.25">
      <c r="A259" s="1">
        <v>43557</v>
      </c>
      <c r="E259" s="16">
        <v>331.9</v>
      </c>
      <c r="F259" s="7">
        <v>599.44444444444446</v>
      </c>
      <c r="G259" s="8">
        <f t="shared" si="12"/>
        <v>0.5536793327154772</v>
      </c>
      <c r="H259" s="16">
        <f>655.3/2</f>
        <v>327.64999999999998</v>
      </c>
      <c r="I259" s="7">
        <v>589.5488721804511</v>
      </c>
      <c r="J259" s="8">
        <f t="shared" si="13"/>
        <v>0.55576393317178929</v>
      </c>
      <c r="K259" s="16">
        <v>320.60000000000002</v>
      </c>
      <c r="L259" s="7">
        <v>592.24</v>
      </c>
      <c r="M259" s="8">
        <f t="shared" ref="M259:M310" si="14">+K259/L259</f>
        <v>0.54133459408347973</v>
      </c>
      <c r="O259">
        <v>167</v>
      </c>
      <c r="P259">
        <v>0.55238799999999999</v>
      </c>
    </row>
    <row r="260" spans="1:16" x14ac:dyDescent="0.25">
      <c r="A260" s="1">
        <v>43558</v>
      </c>
      <c r="E260" s="16">
        <v>337.7</v>
      </c>
      <c r="F260" s="7">
        <v>601.31782945736438</v>
      </c>
      <c r="G260" s="8">
        <f t="shared" si="12"/>
        <v>0.56159984530101836</v>
      </c>
      <c r="H260" s="16">
        <f>655.3/2</f>
        <v>327.64999999999998</v>
      </c>
      <c r="I260" s="7">
        <v>589.5488721804511</v>
      </c>
      <c r="J260" s="8">
        <f t="shared" si="13"/>
        <v>0.55576393317178929</v>
      </c>
      <c r="K260" s="16">
        <v>321.3</v>
      </c>
      <c r="L260" s="7">
        <v>590</v>
      </c>
      <c r="M260" s="8">
        <f t="shared" si="14"/>
        <v>0.5445762711864407</v>
      </c>
      <c r="O260">
        <v>168</v>
      </c>
      <c r="P260">
        <v>0.55878099999999997</v>
      </c>
    </row>
    <row r="261" spans="1:16" x14ac:dyDescent="0.25">
      <c r="A261" s="1">
        <v>43559</v>
      </c>
      <c r="E261" s="16">
        <v>348</v>
      </c>
      <c r="F261" s="7">
        <v>601.13636363636363</v>
      </c>
      <c r="G261" s="8">
        <f t="shared" si="12"/>
        <v>0.57890359168241967</v>
      </c>
      <c r="H261" s="16">
        <f>699.1/2</f>
        <v>349.55</v>
      </c>
      <c r="I261" s="7">
        <v>589.8201438848921</v>
      </c>
      <c r="J261" s="8">
        <f t="shared" si="13"/>
        <v>0.59263828749161429</v>
      </c>
      <c r="K261" s="16">
        <v>334.5</v>
      </c>
      <c r="L261" s="7">
        <v>589.62686567164178</v>
      </c>
      <c r="M261" s="8">
        <f t="shared" si="14"/>
        <v>0.56730793570434124</v>
      </c>
      <c r="O261">
        <v>169</v>
      </c>
      <c r="P261">
        <v>0.56019600000000003</v>
      </c>
    </row>
    <row r="262" spans="1:16" x14ac:dyDescent="0.25">
      <c r="A262" s="1">
        <v>43560</v>
      </c>
      <c r="E262" s="16">
        <v>332.9</v>
      </c>
      <c r="F262" s="7">
        <v>602.04724409448818</v>
      </c>
      <c r="G262" s="8">
        <f t="shared" si="12"/>
        <v>0.55294663876536754</v>
      </c>
      <c r="H262" s="16">
        <f>699.1/2</f>
        <v>349.55</v>
      </c>
      <c r="I262" s="7">
        <v>589.8201438848921</v>
      </c>
      <c r="J262" s="8">
        <f t="shared" si="13"/>
        <v>0.59263828749161429</v>
      </c>
      <c r="K262" s="16">
        <v>339.5</v>
      </c>
      <c r="L262" s="7">
        <v>590.4724409448819</v>
      </c>
      <c r="M262" s="8">
        <f t="shared" si="14"/>
        <v>0.5749633284437925</v>
      </c>
      <c r="O262">
        <v>170</v>
      </c>
      <c r="P262">
        <v>0.55685799999999996</v>
      </c>
    </row>
    <row r="263" spans="1:16" x14ac:dyDescent="0.25">
      <c r="A263" s="1">
        <v>43561</v>
      </c>
      <c r="E263" s="16">
        <v>334.5</v>
      </c>
      <c r="F263" s="7">
        <v>598.66141732283461</v>
      </c>
      <c r="G263" s="8">
        <f t="shared" si="12"/>
        <v>0.5587465474154939</v>
      </c>
      <c r="H263" s="16">
        <v>338.6</v>
      </c>
      <c r="I263" s="7">
        <v>591.62962962962968</v>
      </c>
      <c r="J263" s="8">
        <f t="shared" si="13"/>
        <v>0.5723175159634406</v>
      </c>
      <c r="K263" s="16">
        <v>324.5</v>
      </c>
      <c r="L263" s="7">
        <v>589.40298507462683</v>
      </c>
      <c r="M263" s="8">
        <f t="shared" si="14"/>
        <v>0.55055710306406691</v>
      </c>
      <c r="O263">
        <v>171</v>
      </c>
      <c r="P263">
        <v>0.57870900000000003</v>
      </c>
    </row>
    <row r="264" spans="1:16" x14ac:dyDescent="0.25">
      <c r="A264" s="1">
        <v>43562</v>
      </c>
      <c r="E264" s="16">
        <v>338.3</v>
      </c>
      <c r="F264" s="7">
        <v>600.70866141732279</v>
      </c>
      <c r="G264" s="8">
        <f t="shared" ref="G264:G318" si="15">+E264/F264</f>
        <v>0.56316817407261766</v>
      </c>
      <c r="H264" s="16">
        <v>357.5</v>
      </c>
      <c r="I264" s="7">
        <v>588.75</v>
      </c>
      <c r="J264" s="8">
        <f t="shared" si="13"/>
        <v>0.60721868365180465</v>
      </c>
      <c r="K264" s="16">
        <v>344.1</v>
      </c>
      <c r="L264" s="7">
        <v>588.1395348837209</v>
      </c>
      <c r="M264" s="8">
        <f t="shared" si="14"/>
        <v>0.58506524317912223</v>
      </c>
      <c r="O264">
        <v>172</v>
      </c>
      <c r="P264">
        <v>0.58632600000000001</v>
      </c>
    </row>
    <row r="265" spans="1:16" x14ac:dyDescent="0.25">
      <c r="A265" s="1">
        <v>43563</v>
      </c>
      <c r="E265" s="16">
        <v>335.5</v>
      </c>
      <c r="F265" s="7">
        <v>599.30769230769226</v>
      </c>
      <c r="G265" s="8">
        <f t="shared" si="15"/>
        <v>0.55981260428699786</v>
      </c>
      <c r="H265" s="16">
        <v>358.2</v>
      </c>
      <c r="I265" s="7">
        <v>591.95804195804203</v>
      </c>
      <c r="J265" s="8">
        <f t="shared" si="13"/>
        <v>0.60511045481393966</v>
      </c>
      <c r="K265" s="16">
        <v>330.8</v>
      </c>
      <c r="L265" s="7">
        <v>592.11382113821139</v>
      </c>
      <c r="M265" s="8">
        <f t="shared" si="14"/>
        <v>0.55867636962790057</v>
      </c>
      <c r="O265">
        <v>173</v>
      </c>
      <c r="P265">
        <v>0.57002799999999998</v>
      </c>
    </row>
    <row r="266" spans="1:16" x14ac:dyDescent="0.25">
      <c r="A266" s="1">
        <v>43564</v>
      </c>
      <c r="E266" s="16">
        <v>337.9</v>
      </c>
      <c r="F266" s="7">
        <v>598.83720930232562</v>
      </c>
      <c r="G266" s="8">
        <f t="shared" si="15"/>
        <v>0.56426019417475726</v>
      </c>
      <c r="H266" s="16">
        <v>356.8</v>
      </c>
      <c r="I266" s="7">
        <v>588.21428571428578</v>
      </c>
      <c r="J266" s="8">
        <f t="shared" ref="J266:J310" si="16">+H266/I266</f>
        <v>0.60658166363084387</v>
      </c>
      <c r="K266" s="16">
        <v>320.5</v>
      </c>
      <c r="L266" s="7">
        <v>587.73109243697479</v>
      </c>
      <c r="M266" s="8">
        <f t="shared" si="14"/>
        <v>0.5453174149270803</v>
      </c>
      <c r="O266">
        <v>174</v>
      </c>
      <c r="P266">
        <v>0.59134900000000001</v>
      </c>
    </row>
    <row r="267" spans="1:16" x14ac:dyDescent="0.25">
      <c r="A267" s="1">
        <v>43565</v>
      </c>
      <c r="E267" s="16">
        <v>345.7</v>
      </c>
      <c r="F267" s="7">
        <v>600.92307692307691</v>
      </c>
      <c r="G267" s="8">
        <f t="shared" si="15"/>
        <v>0.57528161802355349</v>
      </c>
      <c r="H267" s="16">
        <v>372.5</v>
      </c>
      <c r="I267" s="7">
        <v>591.04895104895115</v>
      </c>
      <c r="J267" s="8">
        <f t="shared" si="16"/>
        <v>0.63023544723142444</v>
      </c>
      <c r="K267" s="16">
        <v>308.2</v>
      </c>
      <c r="L267" s="7">
        <v>588.67768595041321</v>
      </c>
      <c r="M267" s="8">
        <f t="shared" si="14"/>
        <v>0.52354625859890491</v>
      </c>
      <c r="O267">
        <v>175</v>
      </c>
      <c r="P267">
        <v>0.58771600000000002</v>
      </c>
    </row>
    <row r="268" spans="1:16" x14ac:dyDescent="0.25">
      <c r="A268" s="1">
        <v>43566</v>
      </c>
      <c r="E268" s="16">
        <v>344.1</v>
      </c>
      <c r="F268" s="7">
        <v>598.92307692307691</v>
      </c>
      <c r="G268" s="8">
        <f t="shared" si="15"/>
        <v>0.57453120986385831</v>
      </c>
      <c r="H268" s="16">
        <v>378.9</v>
      </c>
      <c r="I268" s="7">
        <v>590.82758620689663</v>
      </c>
      <c r="J268" s="8">
        <f t="shared" si="16"/>
        <v>0.64130384031749721</v>
      </c>
      <c r="K268" s="16">
        <v>308.5</v>
      </c>
      <c r="L268" s="7">
        <v>591.953125</v>
      </c>
      <c r="M268" s="8">
        <f t="shared" si="14"/>
        <v>0.52115613039461528</v>
      </c>
      <c r="O268">
        <v>176</v>
      </c>
      <c r="P268">
        <v>0.57626599999999994</v>
      </c>
    </row>
    <row r="269" spans="1:16" x14ac:dyDescent="0.25">
      <c r="A269" s="1">
        <v>43567</v>
      </c>
      <c r="E269" s="16">
        <v>347.5</v>
      </c>
      <c r="F269" s="7">
        <v>601.08527131782944</v>
      </c>
      <c r="G269" s="8">
        <f t="shared" si="15"/>
        <v>0.57812096982202732</v>
      </c>
      <c r="H269" s="16">
        <v>367.3</v>
      </c>
      <c r="I269" s="7">
        <v>588.936170212766</v>
      </c>
      <c r="J269" s="8">
        <f t="shared" si="16"/>
        <v>0.62366690751445086</v>
      </c>
      <c r="K269" s="16">
        <v>329.2</v>
      </c>
      <c r="L269" s="7">
        <v>591.81102362204729</v>
      </c>
      <c r="M269" s="8">
        <f t="shared" si="14"/>
        <v>0.55625864821713666</v>
      </c>
      <c r="O269">
        <v>177</v>
      </c>
      <c r="P269">
        <v>0.57031100000000001</v>
      </c>
    </row>
    <row r="270" spans="1:16" x14ac:dyDescent="0.25">
      <c r="A270" s="1">
        <v>43568</v>
      </c>
      <c r="E270" s="16">
        <v>336.5</v>
      </c>
      <c r="F270" s="7">
        <v>600.15748031496071</v>
      </c>
      <c r="G270" s="8">
        <f t="shared" si="15"/>
        <v>0.56068617160850165</v>
      </c>
      <c r="H270" s="16">
        <v>368</v>
      </c>
      <c r="I270" s="7">
        <v>590.57142857142856</v>
      </c>
      <c r="J270" s="8">
        <f t="shared" si="16"/>
        <v>0.62312530237058539</v>
      </c>
      <c r="K270" s="16">
        <v>325.89999999999998</v>
      </c>
      <c r="L270" s="7">
        <v>589.765625</v>
      </c>
      <c r="M270" s="8">
        <f t="shared" si="14"/>
        <v>0.55259239634388657</v>
      </c>
      <c r="O270">
        <v>178</v>
      </c>
      <c r="P270">
        <v>0.57686199999999999</v>
      </c>
    </row>
    <row r="271" spans="1:16" x14ac:dyDescent="0.25">
      <c r="A271" s="1">
        <v>43569</v>
      </c>
      <c r="E271" s="16">
        <v>346.2</v>
      </c>
      <c r="F271" s="7">
        <v>601.484375</v>
      </c>
      <c r="G271" s="8">
        <f t="shared" si="15"/>
        <v>0.57557604883751134</v>
      </c>
      <c r="H271" s="16">
        <v>374.5</v>
      </c>
      <c r="I271" s="7">
        <v>590.55555555555554</v>
      </c>
      <c r="J271" s="8">
        <f t="shared" si="16"/>
        <v>0.6341486359360301</v>
      </c>
      <c r="K271" s="16">
        <v>330.3</v>
      </c>
      <c r="L271" s="7">
        <v>591.24031007751944</v>
      </c>
      <c r="M271" s="8">
        <f t="shared" si="14"/>
        <v>0.55865609020584761</v>
      </c>
      <c r="O271">
        <v>179</v>
      </c>
      <c r="P271">
        <v>0.58849399999999996</v>
      </c>
    </row>
    <row r="272" spans="1:16" x14ac:dyDescent="0.25">
      <c r="A272" s="1">
        <v>43570</v>
      </c>
      <c r="E272" s="16">
        <v>319.60000000000002</v>
      </c>
      <c r="F272" s="7">
        <v>602.43697478991601</v>
      </c>
      <c r="G272" s="8">
        <f t="shared" si="15"/>
        <v>0.53051192634956057</v>
      </c>
      <c r="H272" s="16">
        <v>374.6</v>
      </c>
      <c r="I272" s="7">
        <v>590.20833333333337</v>
      </c>
      <c r="J272" s="8">
        <f t="shared" si="16"/>
        <v>0.63469114013413341</v>
      </c>
      <c r="K272" s="16">
        <v>329.3</v>
      </c>
      <c r="L272" s="7">
        <v>591.87969924812035</v>
      </c>
      <c r="M272" s="8">
        <f t="shared" si="14"/>
        <v>0.55636305894308946</v>
      </c>
      <c r="O272">
        <v>180</v>
      </c>
      <c r="P272">
        <v>0.58398099999999997</v>
      </c>
    </row>
    <row r="273" spans="1:16" x14ac:dyDescent="0.25">
      <c r="A273" s="1">
        <v>43571</v>
      </c>
      <c r="E273" s="16">
        <v>348.2</v>
      </c>
      <c r="F273" s="7">
        <v>600.99236641221364</v>
      </c>
      <c r="G273" s="8">
        <f t="shared" si="15"/>
        <v>0.5793750793852408</v>
      </c>
      <c r="H273" s="16">
        <v>365.6</v>
      </c>
      <c r="I273" s="7">
        <v>588.51063829787233</v>
      </c>
      <c r="J273" s="8">
        <f t="shared" si="16"/>
        <v>0.62122921185827917</v>
      </c>
      <c r="K273" s="16">
        <v>341.1</v>
      </c>
      <c r="L273" s="7">
        <v>588.39694656488541</v>
      </c>
      <c r="M273" s="8">
        <f t="shared" si="14"/>
        <v>0.57971069019200838</v>
      </c>
      <c r="O273">
        <v>181</v>
      </c>
      <c r="P273">
        <v>0.58035300000000001</v>
      </c>
    </row>
    <row r="274" spans="1:16" x14ac:dyDescent="0.25">
      <c r="A274" s="1">
        <v>43572</v>
      </c>
      <c r="E274" s="16">
        <v>340.2</v>
      </c>
      <c r="F274" s="7">
        <v>599.2125984251968</v>
      </c>
      <c r="G274" s="8">
        <f t="shared" si="15"/>
        <v>0.5677450722733246</v>
      </c>
      <c r="H274" s="16">
        <v>366.9</v>
      </c>
      <c r="I274" s="7">
        <v>590.14084507042253</v>
      </c>
      <c r="J274" s="8">
        <f t="shared" si="16"/>
        <v>0.6217159904534606</v>
      </c>
      <c r="K274" s="16">
        <v>335.8</v>
      </c>
      <c r="L274" s="7">
        <v>588.08000000000004</v>
      </c>
      <c r="M274" s="8">
        <f t="shared" si="14"/>
        <v>0.57101074683716502</v>
      </c>
      <c r="O274">
        <v>182</v>
      </c>
      <c r="P274">
        <v>0.58915899999999999</v>
      </c>
    </row>
    <row r="275" spans="1:16" x14ac:dyDescent="0.25">
      <c r="A275" s="1">
        <v>43573</v>
      </c>
      <c r="E275" s="16">
        <v>342.3</v>
      </c>
      <c r="F275" s="7">
        <v>602.04724409448818</v>
      </c>
      <c r="G275" s="8">
        <f t="shared" si="15"/>
        <v>0.56856003138896161</v>
      </c>
      <c r="H275" s="16">
        <v>375.8</v>
      </c>
      <c r="I275" s="7">
        <v>591.31034482758616</v>
      </c>
      <c r="J275" s="8">
        <f t="shared" si="16"/>
        <v>0.63553767203172384</v>
      </c>
      <c r="K275" s="16">
        <v>325</v>
      </c>
      <c r="L275" s="7">
        <v>587.96875</v>
      </c>
      <c r="M275" s="8">
        <f t="shared" si="14"/>
        <v>0.55275046505447778</v>
      </c>
      <c r="O275">
        <v>183</v>
      </c>
      <c r="P275">
        <v>0.57964300000000002</v>
      </c>
    </row>
    <row r="276" spans="1:16" x14ac:dyDescent="0.25">
      <c r="A276" s="1">
        <v>43574</v>
      </c>
      <c r="E276" s="16">
        <v>331.3</v>
      </c>
      <c r="F276" s="7">
        <v>600.48387096774195</v>
      </c>
      <c r="G276" s="8">
        <f t="shared" si="15"/>
        <v>0.55172172978780554</v>
      </c>
      <c r="H276" s="16">
        <v>372</v>
      </c>
      <c r="I276" s="7">
        <v>591.69014084507046</v>
      </c>
      <c r="J276" s="8">
        <f t="shared" si="16"/>
        <v>0.62870745060699829</v>
      </c>
      <c r="K276" s="16">
        <v>333.3</v>
      </c>
      <c r="L276" s="7">
        <v>589.84732824427476</v>
      </c>
      <c r="M276" s="8">
        <f t="shared" si="14"/>
        <v>0.56506147275786212</v>
      </c>
      <c r="O276">
        <v>184</v>
      </c>
      <c r="P276">
        <v>0.588723</v>
      </c>
    </row>
    <row r="277" spans="1:16" x14ac:dyDescent="0.25">
      <c r="A277" s="1">
        <v>43575</v>
      </c>
      <c r="E277" s="16">
        <v>343</v>
      </c>
      <c r="F277" s="7">
        <v>599.6062992125984</v>
      </c>
      <c r="G277" s="8">
        <f t="shared" si="15"/>
        <v>0.57204202232435986</v>
      </c>
      <c r="H277" s="16">
        <v>362.3</v>
      </c>
      <c r="I277" s="7">
        <v>588.35714285714289</v>
      </c>
      <c r="J277" s="8">
        <f t="shared" si="16"/>
        <v>0.61578244506495083</v>
      </c>
      <c r="K277" s="16">
        <v>338.7</v>
      </c>
      <c r="L277" s="7">
        <v>587.71653543307082</v>
      </c>
      <c r="M277" s="8">
        <f t="shared" si="14"/>
        <v>0.57629823151125403</v>
      </c>
      <c r="O277">
        <v>185</v>
      </c>
      <c r="P277">
        <v>0.58220300000000003</v>
      </c>
    </row>
    <row r="278" spans="1:16" x14ac:dyDescent="0.25">
      <c r="A278" s="1">
        <v>43576</v>
      </c>
      <c r="E278" s="16">
        <v>344.3</v>
      </c>
      <c r="F278" s="7">
        <v>598.29457364341079</v>
      </c>
      <c r="G278" s="8">
        <f t="shared" si="15"/>
        <v>0.57546903342834943</v>
      </c>
      <c r="H278" s="16">
        <v>369.1</v>
      </c>
      <c r="I278" s="7">
        <v>589.51048951048949</v>
      </c>
      <c r="J278" s="8">
        <f t="shared" si="16"/>
        <v>0.62611269276393833</v>
      </c>
      <c r="K278" s="16">
        <v>328.7</v>
      </c>
      <c r="L278" s="7">
        <v>591.484375</v>
      </c>
      <c r="M278" s="8">
        <f t="shared" si="14"/>
        <v>0.55572051248183862</v>
      </c>
      <c r="O278">
        <v>186</v>
      </c>
      <c r="P278">
        <v>0.58411400000000002</v>
      </c>
    </row>
    <row r="279" spans="1:16" x14ac:dyDescent="0.25">
      <c r="A279" s="1">
        <v>43577</v>
      </c>
      <c r="E279" s="16">
        <v>344.9</v>
      </c>
      <c r="F279" s="7">
        <v>599.45736434108517</v>
      </c>
      <c r="G279" s="8">
        <f t="shared" si="15"/>
        <v>0.57535367903788959</v>
      </c>
      <c r="H279" s="16">
        <v>365</v>
      </c>
      <c r="I279" s="7">
        <v>589.92805755395693</v>
      </c>
      <c r="J279" s="8">
        <f t="shared" si="16"/>
        <v>0.61871951219512189</v>
      </c>
      <c r="K279" s="16">
        <v>323.60000000000002</v>
      </c>
      <c r="L279" s="7">
        <v>589.7478991596638</v>
      </c>
      <c r="M279" s="8">
        <f t="shared" si="14"/>
        <v>0.5487090339127958</v>
      </c>
      <c r="O279">
        <v>187</v>
      </c>
      <c r="P279">
        <v>0.58810899999999999</v>
      </c>
    </row>
    <row r="280" spans="1:16" x14ac:dyDescent="0.25">
      <c r="A280" s="1">
        <v>43578</v>
      </c>
      <c r="E280" s="16">
        <v>329.3</v>
      </c>
      <c r="F280" s="7">
        <v>598.72</v>
      </c>
      <c r="G280" s="8">
        <f t="shared" si="15"/>
        <v>0.5500066809192945</v>
      </c>
      <c r="H280" s="16">
        <v>375.6</v>
      </c>
      <c r="I280" s="7">
        <v>590.28169014084517</v>
      </c>
      <c r="J280" s="8">
        <f t="shared" si="16"/>
        <v>0.63630637079455965</v>
      </c>
      <c r="K280" s="16">
        <v>295.7</v>
      </c>
      <c r="L280" s="7">
        <v>590.57851239669424</v>
      </c>
      <c r="M280" s="8">
        <f t="shared" si="14"/>
        <v>0.50069549398264757</v>
      </c>
      <c r="O280">
        <v>188</v>
      </c>
      <c r="P280">
        <v>0.58568699999999996</v>
      </c>
    </row>
    <row r="281" spans="1:16" x14ac:dyDescent="0.25">
      <c r="A281" s="1">
        <v>43579</v>
      </c>
      <c r="E281" s="16">
        <v>343.2</v>
      </c>
      <c r="F281" s="7">
        <v>600.234375</v>
      </c>
      <c r="G281" s="8">
        <f t="shared" si="15"/>
        <v>0.57177664974619291</v>
      </c>
      <c r="H281" s="16">
        <v>372</v>
      </c>
      <c r="I281" s="7">
        <v>591.13475177304963</v>
      </c>
      <c r="J281" s="8">
        <f t="shared" si="16"/>
        <v>0.62929814037192566</v>
      </c>
      <c r="K281" s="16">
        <v>304.2</v>
      </c>
      <c r="L281" s="7">
        <v>591.89189189189187</v>
      </c>
      <c r="M281" s="8">
        <f t="shared" si="14"/>
        <v>0.51394520547945211</v>
      </c>
      <c r="O281">
        <v>189</v>
      </c>
      <c r="P281">
        <v>0.57860500000000004</v>
      </c>
    </row>
    <row r="282" spans="1:16" x14ac:dyDescent="0.25">
      <c r="A282" s="1">
        <v>43580</v>
      </c>
      <c r="E282" s="16">
        <v>343.2</v>
      </c>
      <c r="F282" s="7">
        <v>599.53488372093022</v>
      </c>
      <c r="G282" s="8">
        <f t="shared" si="15"/>
        <v>0.5724437548487199</v>
      </c>
      <c r="H282" s="16">
        <v>361</v>
      </c>
      <c r="I282" s="7">
        <v>590.22058823529414</v>
      </c>
      <c r="J282" s="8">
        <f t="shared" si="16"/>
        <v>0.6116357294132303</v>
      </c>
      <c r="K282" s="16">
        <v>277.7</v>
      </c>
      <c r="L282" s="7">
        <v>588.29059829059827</v>
      </c>
      <c r="M282" s="8">
        <f t="shared" si="14"/>
        <v>0.47204561964259772</v>
      </c>
      <c r="O282">
        <v>190</v>
      </c>
      <c r="P282">
        <v>0.566612</v>
      </c>
    </row>
    <row r="283" spans="1:16" x14ac:dyDescent="0.25">
      <c r="A283" s="1">
        <v>43581</v>
      </c>
      <c r="E283" s="16">
        <v>350.6</v>
      </c>
      <c r="F283" s="7">
        <v>599.0151515151515</v>
      </c>
      <c r="G283" s="8">
        <f t="shared" si="15"/>
        <v>0.58529404325281398</v>
      </c>
      <c r="H283" s="16">
        <v>367.5</v>
      </c>
      <c r="I283" s="7">
        <v>589.14285714285711</v>
      </c>
      <c r="J283" s="8">
        <f t="shared" si="16"/>
        <v>0.62378758486905916</v>
      </c>
      <c r="K283" s="16">
        <v>302.39999999999998</v>
      </c>
      <c r="L283" s="7">
        <v>589.75806451612902</v>
      </c>
      <c r="M283" s="8">
        <f t="shared" si="14"/>
        <v>0.5127526322986462</v>
      </c>
      <c r="O283">
        <v>191</v>
      </c>
      <c r="P283">
        <v>0.56829200000000002</v>
      </c>
    </row>
    <row r="284" spans="1:16" x14ac:dyDescent="0.25">
      <c r="A284" s="1">
        <v>43582</v>
      </c>
      <c r="E284" s="16">
        <v>335.6</v>
      </c>
      <c r="F284" s="7">
        <v>601.04</v>
      </c>
      <c r="G284" s="8">
        <f t="shared" si="15"/>
        <v>0.55836549980034611</v>
      </c>
      <c r="H284" s="16">
        <v>378.1</v>
      </c>
      <c r="I284" s="7">
        <v>589.93055555555554</v>
      </c>
      <c r="J284" s="8">
        <f t="shared" si="16"/>
        <v>0.64092289582107131</v>
      </c>
      <c r="K284" s="16">
        <v>319.8</v>
      </c>
      <c r="L284" s="7">
        <v>591.15044247787614</v>
      </c>
      <c r="M284" s="8">
        <f t="shared" si="14"/>
        <v>0.54097904191616764</v>
      </c>
      <c r="O284">
        <v>192</v>
      </c>
      <c r="P284">
        <v>0.55699600000000005</v>
      </c>
    </row>
    <row r="285" spans="1:16" x14ac:dyDescent="0.25">
      <c r="A285" s="1">
        <v>43583</v>
      </c>
      <c r="E285" s="16">
        <v>346.4</v>
      </c>
      <c r="F285" s="7">
        <v>602.13740458015263</v>
      </c>
      <c r="G285" s="8">
        <f t="shared" si="15"/>
        <v>0.57528397565922917</v>
      </c>
      <c r="H285" s="16">
        <v>369.3</v>
      </c>
      <c r="I285" s="7">
        <v>588.84057971014499</v>
      </c>
      <c r="J285" s="8">
        <f t="shared" si="16"/>
        <v>0.62716465665764209</v>
      </c>
      <c r="K285" s="16">
        <v>292.8</v>
      </c>
      <c r="L285" s="7">
        <v>592.54385964912285</v>
      </c>
      <c r="M285" s="8">
        <f t="shared" si="14"/>
        <v>0.494140636565507</v>
      </c>
      <c r="O285">
        <v>193</v>
      </c>
      <c r="P285">
        <v>0.56546300000000005</v>
      </c>
    </row>
    <row r="286" spans="1:16" x14ac:dyDescent="0.25">
      <c r="A286" s="1">
        <v>43584</v>
      </c>
      <c r="E286" s="16">
        <v>343.5</v>
      </c>
      <c r="F286" s="7">
        <v>597.734375</v>
      </c>
      <c r="G286" s="8">
        <f t="shared" si="15"/>
        <v>0.5746699777806823</v>
      </c>
      <c r="H286" s="16">
        <v>359.6</v>
      </c>
      <c r="I286" s="7">
        <v>588.35820895522386</v>
      </c>
      <c r="J286" s="8">
        <f t="shared" si="16"/>
        <v>0.61119228817858962</v>
      </c>
      <c r="K286" s="16">
        <v>291.10000000000002</v>
      </c>
      <c r="L286" s="7">
        <v>587.98245614035091</v>
      </c>
      <c r="M286" s="8">
        <f t="shared" si="14"/>
        <v>0.49508279874682981</v>
      </c>
      <c r="O286">
        <v>194</v>
      </c>
      <c r="P286">
        <v>0.57563200000000003</v>
      </c>
    </row>
    <row r="287" spans="1:16" x14ac:dyDescent="0.25">
      <c r="A287" s="1">
        <v>43585</v>
      </c>
      <c r="E287" s="16">
        <v>339.7</v>
      </c>
      <c r="F287" s="7">
        <v>601.81102362204717</v>
      </c>
      <c r="G287" s="8">
        <f t="shared" si="15"/>
        <v>0.56446290723537884</v>
      </c>
      <c r="H287" s="16">
        <v>354</v>
      </c>
      <c r="I287" s="7">
        <v>589.38931297709928</v>
      </c>
      <c r="J287" s="8">
        <f t="shared" si="16"/>
        <v>0.6006216811293873</v>
      </c>
      <c r="K287" s="16">
        <v>291.5</v>
      </c>
      <c r="L287" s="7">
        <v>589.57264957264954</v>
      </c>
      <c r="M287" s="8">
        <f t="shared" si="14"/>
        <v>0.49442592055668311</v>
      </c>
      <c r="O287">
        <v>195</v>
      </c>
      <c r="P287">
        <v>0.54970799999999997</v>
      </c>
    </row>
    <row r="288" spans="1:16" x14ac:dyDescent="0.25">
      <c r="A288" s="1">
        <v>43586</v>
      </c>
      <c r="E288" s="16">
        <v>353.4</v>
      </c>
      <c r="F288" s="7">
        <v>602.16417910447751</v>
      </c>
      <c r="G288" s="8">
        <f t="shared" si="15"/>
        <v>0.58688313297806427</v>
      </c>
      <c r="H288" s="16">
        <v>351.6</v>
      </c>
      <c r="I288" s="7">
        <v>589.32330827067665</v>
      </c>
      <c r="J288" s="8">
        <f t="shared" si="16"/>
        <v>0.59661648379688703</v>
      </c>
      <c r="K288" s="16">
        <v>297.10000000000002</v>
      </c>
      <c r="L288" s="7">
        <v>591.72413793103442</v>
      </c>
      <c r="M288" s="8">
        <f t="shared" si="14"/>
        <v>0.50209207459207472</v>
      </c>
      <c r="O288">
        <v>196</v>
      </c>
      <c r="P288">
        <v>0.55636300000000005</v>
      </c>
    </row>
    <row r="289" spans="1:16" x14ac:dyDescent="0.25">
      <c r="A289" s="1">
        <v>43587</v>
      </c>
      <c r="E289" s="16">
        <v>335.2</v>
      </c>
      <c r="F289" s="7">
        <v>602.25806451612902</v>
      </c>
      <c r="G289" s="8">
        <f t="shared" si="15"/>
        <v>0.5565720407070166</v>
      </c>
      <c r="H289" s="16">
        <v>352.3</v>
      </c>
      <c r="I289" s="7">
        <v>588.42105263157896</v>
      </c>
      <c r="J289" s="8">
        <f t="shared" si="16"/>
        <v>0.59872093023255812</v>
      </c>
      <c r="K289" s="16">
        <v>214.1</v>
      </c>
      <c r="L289" s="7">
        <v>592.39583333333337</v>
      </c>
      <c r="M289" s="8">
        <f t="shared" si="14"/>
        <v>0.36141375065939857</v>
      </c>
      <c r="O289">
        <v>197</v>
      </c>
      <c r="P289">
        <v>0.55738399999999999</v>
      </c>
    </row>
    <row r="290" spans="1:16" x14ac:dyDescent="0.25">
      <c r="A290" s="1">
        <v>43588</v>
      </c>
      <c r="E290" s="16">
        <v>335.8</v>
      </c>
      <c r="F290" s="7">
        <v>598.26771653543301</v>
      </c>
      <c r="G290" s="8">
        <f t="shared" si="15"/>
        <v>0.56128718083706242</v>
      </c>
      <c r="H290" s="16">
        <v>356.9</v>
      </c>
      <c r="I290" s="7">
        <v>591.81818181818187</v>
      </c>
      <c r="J290" s="8">
        <f t="shared" si="16"/>
        <v>0.60305683563748069</v>
      </c>
      <c r="K290" s="16">
        <v>240.6</v>
      </c>
      <c r="L290" s="7">
        <v>591.18279569892468</v>
      </c>
      <c r="M290" s="8">
        <f t="shared" si="14"/>
        <v>0.40698072026191345</v>
      </c>
      <c r="O290">
        <v>198</v>
      </c>
      <c r="P290">
        <v>0.55955100000000002</v>
      </c>
    </row>
    <row r="291" spans="1:16" x14ac:dyDescent="0.25">
      <c r="A291" s="1">
        <v>43589</v>
      </c>
      <c r="E291" s="16">
        <v>349.3</v>
      </c>
      <c r="F291" s="7">
        <v>600.76923076923072</v>
      </c>
      <c r="G291" s="8">
        <f t="shared" si="15"/>
        <v>0.58142125480153661</v>
      </c>
      <c r="H291" s="16">
        <v>361</v>
      </c>
      <c r="I291" s="7">
        <v>589.77443609022555</v>
      </c>
      <c r="J291" s="8">
        <f t="shared" si="16"/>
        <v>0.61209841917389085</v>
      </c>
      <c r="K291" s="16">
        <v>231.5</v>
      </c>
      <c r="L291" s="7">
        <v>587.30337078651689</v>
      </c>
      <c r="M291" s="8">
        <f t="shared" si="14"/>
        <v>0.39417447866845223</v>
      </c>
      <c r="O291">
        <v>199</v>
      </c>
      <c r="P291">
        <v>0.589028</v>
      </c>
    </row>
    <row r="292" spans="1:16" x14ac:dyDescent="0.25">
      <c r="A292" s="1">
        <v>43590</v>
      </c>
      <c r="E292" s="16">
        <v>348.5</v>
      </c>
      <c r="F292" s="7">
        <v>599.61832061068696</v>
      </c>
      <c r="G292" s="8">
        <f t="shared" si="15"/>
        <v>0.58120305537873973</v>
      </c>
      <c r="H292" s="16">
        <v>373.8</v>
      </c>
      <c r="I292" s="7">
        <v>588.04347826086962</v>
      </c>
      <c r="J292" s="8">
        <f t="shared" si="16"/>
        <v>0.63566728280961182</v>
      </c>
      <c r="K292" s="16">
        <v>222</v>
      </c>
      <c r="L292" s="7">
        <v>587.70000000000005</v>
      </c>
      <c r="M292" s="8">
        <f t="shared" si="14"/>
        <v>0.37774374680959671</v>
      </c>
      <c r="O292">
        <v>200</v>
      </c>
      <c r="P292">
        <v>0.517652</v>
      </c>
    </row>
    <row r="293" spans="1:16" x14ac:dyDescent="0.25">
      <c r="A293" s="1">
        <v>43591</v>
      </c>
      <c r="E293" s="16">
        <v>418.8</v>
      </c>
      <c r="F293" s="7">
        <v>599.61038961038957</v>
      </c>
      <c r="G293" s="8">
        <f t="shared" si="15"/>
        <v>0.69845354126055892</v>
      </c>
      <c r="H293" s="16">
        <v>348.7</v>
      </c>
      <c r="I293" s="7">
        <v>591.61538461538464</v>
      </c>
      <c r="J293" s="8">
        <f t="shared" si="16"/>
        <v>0.58940319854375234</v>
      </c>
      <c r="K293" s="16">
        <v>252.3</v>
      </c>
      <c r="L293" s="7">
        <v>587.44897959183675</v>
      </c>
      <c r="M293" s="8">
        <f t="shared" si="14"/>
        <v>0.42948410630536737</v>
      </c>
      <c r="O293">
        <v>201</v>
      </c>
      <c r="P293">
        <v>0.50907999999999998</v>
      </c>
    </row>
    <row r="294" spans="1:16" x14ac:dyDescent="0.25">
      <c r="A294" s="1">
        <v>43592</v>
      </c>
      <c r="E294" s="16">
        <v>387.8</v>
      </c>
      <c r="F294" s="7">
        <v>598.65771812080538</v>
      </c>
      <c r="G294" s="8">
        <f t="shared" si="15"/>
        <v>0.64778251121076236</v>
      </c>
      <c r="H294" s="16">
        <v>337</v>
      </c>
      <c r="I294" s="7">
        <v>589.38931297709928</v>
      </c>
      <c r="J294" s="8">
        <f t="shared" si="16"/>
        <v>0.57177826706385182</v>
      </c>
      <c r="K294" s="16">
        <v>243.9</v>
      </c>
      <c r="L294" s="7">
        <v>587.5</v>
      </c>
      <c r="M294" s="8">
        <f t="shared" si="14"/>
        <v>0.41514893617021276</v>
      </c>
      <c r="O294">
        <v>202</v>
      </c>
      <c r="P294">
        <v>0.51302300000000001</v>
      </c>
    </row>
    <row r="295" spans="1:16" x14ac:dyDescent="0.25">
      <c r="A295" s="1">
        <v>43593</v>
      </c>
      <c r="E295" s="16">
        <v>262.8</v>
      </c>
      <c r="F295" s="7">
        <v>601.47368421052636</v>
      </c>
      <c r="G295" s="8">
        <f t="shared" si="15"/>
        <v>0.4369268463423171</v>
      </c>
      <c r="H295" s="16">
        <v>341.7</v>
      </c>
      <c r="I295" s="7">
        <v>589.23664122137404</v>
      </c>
      <c r="J295" s="8">
        <f t="shared" si="16"/>
        <v>0.57990283715507185</v>
      </c>
      <c r="K295" s="16">
        <v>242.1</v>
      </c>
      <c r="L295" s="7">
        <v>592.57731958762884</v>
      </c>
      <c r="M295" s="8">
        <f t="shared" si="14"/>
        <v>0.40855427974947811</v>
      </c>
      <c r="O295">
        <v>203</v>
      </c>
      <c r="P295">
        <v>0.53179399999999999</v>
      </c>
    </row>
    <row r="296" spans="1:16" x14ac:dyDescent="0.25">
      <c r="A296" s="1">
        <v>43594</v>
      </c>
      <c r="E296" s="16">
        <v>295.5</v>
      </c>
      <c r="F296" s="7">
        <v>602.0560747663551</v>
      </c>
      <c r="G296" s="8">
        <f t="shared" si="15"/>
        <v>0.49081806892269486</v>
      </c>
      <c r="H296" s="16">
        <v>345.6</v>
      </c>
      <c r="I296" s="7">
        <v>591.07692307692309</v>
      </c>
      <c r="J296" s="8">
        <f t="shared" si="16"/>
        <v>0.58469547110879749</v>
      </c>
      <c r="K296" s="16">
        <v>247.9</v>
      </c>
      <c r="L296" s="7">
        <v>590</v>
      </c>
      <c r="M296" s="8">
        <f t="shared" si="14"/>
        <v>0.42016949152542377</v>
      </c>
      <c r="O296">
        <v>204</v>
      </c>
      <c r="P296">
        <v>0.50571500000000003</v>
      </c>
    </row>
    <row r="297" spans="1:16" x14ac:dyDescent="0.25">
      <c r="A297" s="1">
        <v>43595</v>
      </c>
      <c r="E297" s="16">
        <v>410.7</v>
      </c>
      <c r="F297" s="7">
        <v>599.41935483870964</v>
      </c>
      <c r="G297" s="8">
        <f t="shared" si="15"/>
        <v>0.68516306102680014</v>
      </c>
      <c r="H297" s="16">
        <v>343.7</v>
      </c>
      <c r="I297" s="7">
        <v>589.69230769230774</v>
      </c>
      <c r="J297" s="8">
        <f t="shared" si="16"/>
        <v>0.58284633446386636</v>
      </c>
      <c r="K297" s="16">
        <v>251.2</v>
      </c>
      <c r="L297" s="7">
        <v>588.11881188118809</v>
      </c>
      <c r="M297" s="8">
        <f t="shared" si="14"/>
        <v>0.42712457912457913</v>
      </c>
      <c r="O297">
        <v>205</v>
      </c>
      <c r="P297">
        <v>0.55122899999999997</v>
      </c>
    </row>
    <row r="298" spans="1:16" x14ac:dyDescent="0.25">
      <c r="A298" s="1">
        <v>43596</v>
      </c>
      <c r="E298" s="16">
        <v>259.39999999999998</v>
      </c>
      <c r="F298" s="7">
        <v>603.15217391304338</v>
      </c>
      <c r="G298" s="8">
        <f t="shared" si="15"/>
        <v>0.43007388718688055</v>
      </c>
      <c r="H298" s="16">
        <v>353.1</v>
      </c>
      <c r="I298" s="7">
        <v>591.11111111111109</v>
      </c>
      <c r="J298" s="8">
        <f t="shared" si="16"/>
        <v>0.59734962406015046</v>
      </c>
      <c r="K298" s="16">
        <v>253.9</v>
      </c>
      <c r="L298" s="7">
        <v>587.84946236559142</v>
      </c>
      <c r="M298" s="8">
        <f t="shared" si="14"/>
        <v>0.43191329796963601</v>
      </c>
      <c r="O298">
        <v>206</v>
      </c>
      <c r="P298">
        <v>0.48561399999999999</v>
      </c>
    </row>
    <row r="299" spans="1:16" x14ac:dyDescent="0.25">
      <c r="A299" s="1">
        <v>43597</v>
      </c>
      <c r="E299" s="16">
        <v>370.4</v>
      </c>
      <c r="F299" s="7">
        <v>599.50354609929082</v>
      </c>
      <c r="G299" s="8">
        <f t="shared" si="15"/>
        <v>0.61784455222997747</v>
      </c>
      <c r="H299" s="16">
        <v>354.7</v>
      </c>
      <c r="I299" s="7">
        <v>591.41791044776119</v>
      </c>
      <c r="J299" s="8">
        <f t="shared" si="16"/>
        <v>0.5997451104100946</v>
      </c>
      <c r="K299" s="16">
        <v>234.7</v>
      </c>
      <c r="L299" s="7">
        <v>589.6875</v>
      </c>
      <c r="M299" s="8">
        <f t="shared" si="14"/>
        <v>0.39800741918388977</v>
      </c>
      <c r="O299">
        <v>207</v>
      </c>
      <c r="P299">
        <v>0.50746100000000005</v>
      </c>
    </row>
    <row r="300" spans="1:16" x14ac:dyDescent="0.25">
      <c r="A300" s="1">
        <v>43598</v>
      </c>
      <c r="E300" s="16">
        <v>253.6</v>
      </c>
      <c r="F300" s="7">
        <v>597.74193548387086</v>
      </c>
      <c r="G300" s="8">
        <f t="shared" si="15"/>
        <v>0.42426335671883436</v>
      </c>
      <c r="H300" s="16">
        <v>355.5</v>
      </c>
      <c r="I300" s="7">
        <v>588.14814814814815</v>
      </c>
      <c r="J300" s="8">
        <f t="shared" si="16"/>
        <v>0.60443954659949617</v>
      </c>
      <c r="K300" s="16">
        <v>243.9</v>
      </c>
      <c r="L300" s="7">
        <v>593.25842696629218</v>
      </c>
      <c r="M300" s="8">
        <f t="shared" si="14"/>
        <v>0.41111931818181818</v>
      </c>
      <c r="O300">
        <v>208</v>
      </c>
      <c r="P300">
        <v>0.51988199999999996</v>
      </c>
    </row>
    <row r="301" spans="1:16" x14ac:dyDescent="0.25">
      <c r="A301" s="1">
        <v>43599</v>
      </c>
      <c r="E301" s="16">
        <v>373.1</v>
      </c>
      <c r="F301" s="7">
        <v>601.33802816901414</v>
      </c>
      <c r="G301" s="8">
        <f t="shared" si="15"/>
        <v>0.62044970137018385</v>
      </c>
      <c r="H301" s="16">
        <v>350.3</v>
      </c>
      <c r="I301" s="7">
        <v>589.31818181818176</v>
      </c>
      <c r="J301" s="8">
        <f t="shared" si="16"/>
        <v>0.5944157346702662</v>
      </c>
      <c r="K301" s="16">
        <v>222.9</v>
      </c>
      <c r="L301" s="7">
        <v>590.31578947368416</v>
      </c>
      <c r="M301" s="8">
        <f t="shared" si="14"/>
        <v>0.3775945078459344</v>
      </c>
      <c r="O301">
        <v>209</v>
      </c>
      <c r="P301">
        <v>0.47175499999999998</v>
      </c>
    </row>
    <row r="302" spans="1:16" x14ac:dyDescent="0.25">
      <c r="A302" s="1">
        <v>43600</v>
      </c>
      <c r="E302" s="16">
        <v>222.7</v>
      </c>
      <c r="F302" s="7">
        <v>598.91566265060248</v>
      </c>
      <c r="G302" s="8">
        <f t="shared" si="15"/>
        <v>0.37183866425266537</v>
      </c>
      <c r="H302" s="16">
        <v>347.2</v>
      </c>
      <c r="I302" s="7">
        <v>591.29770992366412</v>
      </c>
      <c r="J302" s="8">
        <f t="shared" si="16"/>
        <v>0.58718306222566485</v>
      </c>
      <c r="K302" s="16">
        <f>479.9/2</f>
        <v>239.95</v>
      </c>
      <c r="L302" s="7">
        <v>590.31578947368416</v>
      </c>
      <c r="M302" s="8">
        <f t="shared" si="14"/>
        <v>0.40647735378031385</v>
      </c>
      <c r="O302">
        <v>210</v>
      </c>
      <c r="P302">
        <v>0.52940299999999996</v>
      </c>
    </row>
    <row r="303" spans="1:16" x14ac:dyDescent="0.25">
      <c r="A303" s="1">
        <v>43601</v>
      </c>
      <c r="E303" s="16">
        <v>289</v>
      </c>
      <c r="F303" s="7">
        <v>599.61538461538464</v>
      </c>
      <c r="G303" s="8">
        <f t="shared" si="15"/>
        <v>0.481975625400898</v>
      </c>
      <c r="H303" s="16">
        <v>330</v>
      </c>
      <c r="I303" s="7">
        <v>590.08064516129036</v>
      </c>
      <c r="J303" s="8">
        <f t="shared" si="16"/>
        <v>0.55924559245592453</v>
      </c>
      <c r="K303" s="16">
        <f>479.9/2</f>
        <v>239.95</v>
      </c>
      <c r="L303" s="7">
        <v>589.75490196078431</v>
      </c>
      <c r="M303" s="8">
        <f t="shared" si="14"/>
        <v>0.40686393483500954</v>
      </c>
      <c r="O303">
        <v>211</v>
      </c>
      <c r="P303">
        <v>0.45375100000000002</v>
      </c>
    </row>
    <row r="304" spans="1:16" x14ac:dyDescent="0.25">
      <c r="A304" s="1">
        <v>43602</v>
      </c>
      <c r="E304" s="16">
        <v>223.1</v>
      </c>
      <c r="F304" s="7">
        <v>598.79518072289159</v>
      </c>
      <c r="G304" s="8">
        <f t="shared" si="15"/>
        <v>0.3725814889336016</v>
      </c>
      <c r="H304" s="16">
        <v>329.6</v>
      </c>
      <c r="I304" s="7">
        <v>589.20634920634916</v>
      </c>
      <c r="J304" s="8">
        <f t="shared" si="16"/>
        <v>0.55939655172413805</v>
      </c>
      <c r="K304" s="16">
        <f>520/2</f>
        <v>260</v>
      </c>
      <c r="L304" s="7">
        <v>589.75490196078431</v>
      </c>
      <c r="M304" s="8">
        <f t="shared" si="14"/>
        <v>0.44086110880226081</v>
      </c>
      <c r="O304">
        <v>212</v>
      </c>
      <c r="P304">
        <v>0.457146</v>
      </c>
    </row>
    <row r="305" spans="1:16" x14ac:dyDescent="0.25">
      <c r="A305" s="1">
        <v>43603</v>
      </c>
      <c r="E305" s="16">
        <v>205.4</v>
      </c>
      <c r="F305" s="7">
        <v>596.53846153846155</v>
      </c>
      <c r="G305" s="8">
        <f t="shared" si="15"/>
        <v>0.34431979368149579</v>
      </c>
      <c r="H305" s="16">
        <v>292.60000000000002</v>
      </c>
      <c r="I305" s="7">
        <v>591.85185185185185</v>
      </c>
      <c r="J305" s="8">
        <f t="shared" si="16"/>
        <v>0.49438047559449316</v>
      </c>
      <c r="K305" s="16">
        <f>520/2</f>
        <v>260</v>
      </c>
      <c r="L305" s="7">
        <v>592.96703296703299</v>
      </c>
      <c r="M305" s="8">
        <f t="shared" si="14"/>
        <v>0.43847294292068195</v>
      </c>
      <c r="O305">
        <v>213</v>
      </c>
      <c r="P305">
        <v>0.41677799999999998</v>
      </c>
    </row>
    <row r="306" spans="1:16" x14ac:dyDescent="0.25">
      <c r="A306" s="1">
        <v>43604</v>
      </c>
      <c r="E306" s="16">
        <v>202.5</v>
      </c>
      <c r="F306" s="7">
        <v>602.78481012658222</v>
      </c>
      <c r="G306" s="8">
        <f t="shared" si="15"/>
        <v>0.33594078118437637</v>
      </c>
      <c r="H306" s="16">
        <v>279.10000000000002</v>
      </c>
      <c r="I306" s="7">
        <v>591.7757009345795</v>
      </c>
      <c r="J306" s="8">
        <f t="shared" si="16"/>
        <v>0.47163139608338595</v>
      </c>
      <c r="K306" s="16">
        <f>461.4/2</f>
        <v>230.7</v>
      </c>
      <c r="L306" s="7">
        <v>592.96703296703299</v>
      </c>
      <c r="M306" s="8">
        <f t="shared" si="14"/>
        <v>0.38906041512231276</v>
      </c>
      <c r="O306">
        <v>214</v>
      </c>
      <c r="P306">
        <v>0.46962900000000002</v>
      </c>
    </row>
    <row r="307" spans="1:16" x14ac:dyDescent="0.25">
      <c r="A307" s="1">
        <v>43605</v>
      </c>
      <c r="E307" s="16">
        <v>182.4</v>
      </c>
      <c r="F307" s="7">
        <v>603.19444444444446</v>
      </c>
      <c r="G307" s="8">
        <f t="shared" si="15"/>
        <v>0.30239005295878424</v>
      </c>
      <c r="H307" s="16">
        <v>286.5</v>
      </c>
      <c r="I307" s="7">
        <v>589.44444444444446</v>
      </c>
      <c r="J307" s="8">
        <f t="shared" si="16"/>
        <v>0.48605089538171536</v>
      </c>
      <c r="K307" s="16">
        <f>461.4/2</f>
        <v>230.7</v>
      </c>
      <c r="L307" s="7">
        <v>586.52173913043487</v>
      </c>
      <c r="M307" s="8">
        <f t="shared" si="14"/>
        <v>0.39333580429948101</v>
      </c>
      <c r="O307">
        <v>215</v>
      </c>
      <c r="P307">
        <v>0.41018399999999999</v>
      </c>
    </row>
    <row r="308" spans="1:16" x14ac:dyDescent="0.25">
      <c r="A308" s="1">
        <v>43606</v>
      </c>
      <c r="E308" s="16">
        <v>158.5</v>
      </c>
      <c r="F308" s="7">
        <v>600.32258064516122</v>
      </c>
      <c r="G308" s="8">
        <f t="shared" si="15"/>
        <v>0.2640247178936056</v>
      </c>
      <c r="H308" s="16">
        <v>246.5</v>
      </c>
      <c r="I308" s="7">
        <v>587.60869565217388</v>
      </c>
      <c r="J308" s="8">
        <f t="shared" si="16"/>
        <v>0.41949685534591197</v>
      </c>
      <c r="K308" s="16">
        <f>362.8/2</f>
        <v>181.4</v>
      </c>
      <c r="L308" s="7">
        <v>586.52173913043487</v>
      </c>
      <c r="M308" s="8">
        <f t="shared" si="14"/>
        <v>0.30928094885100071</v>
      </c>
      <c r="O308">
        <v>216</v>
      </c>
      <c r="P308">
        <v>0.38260499999999997</v>
      </c>
    </row>
    <row r="309" spans="1:16" x14ac:dyDescent="0.25">
      <c r="A309" s="1">
        <v>43607</v>
      </c>
      <c r="E309" s="16">
        <f>208.6/2</f>
        <v>104.3</v>
      </c>
      <c r="F309" s="7">
        <v>605.92105263157896</v>
      </c>
      <c r="G309" s="8">
        <f t="shared" si="15"/>
        <v>0.17213463626492942</v>
      </c>
      <c r="H309" s="16">
        <v>243.9</v>
      </c>
      <c r="I309" s="7">
        <v>588.51063829787245</v>
      </c>
      <c r="J309" s="8">
        <f t="shared" si="16"/>
        <v>0.41443600867678954</v>
      </c>
      <c r="K309" s="16">
        <f>362.8/2</f>
        <v>181.4</v>
      </c>
      <c r="L309" s="7">
        <v>582.88461538461536</v>
      </c>
      <c r="M309" s="8">
        <f t="shared" si="14"/>
        <v>0.3112108215110525</v>
      </c>
      <c r="O309">
        <v>217</v>
      </c>
      <c r="P309">
        <v>0.38016899999999998</v>
      </c>
    </row>
    <row r="310" spans="1:16" x14ac:dyDescent="0.25">
      <c r="A310" s="1">
        <v>43608</v>
      </c>
      <c r="E310" s="16">
        <f>208.6/2</f>
        <v>104.3</v>
      </c>
      <c r="F310" s="7">
        <v>605.92105263157896</v>
      </c>
      <c r="G310" s="8">
        <f t="shared" si="15"/>
        <v>0.17213463626492942</v>
      </c>
      <c r="H310" s="16">
        <v>178</v>
      </c>
      <c r="I310" s="7">
        <v>589.24242424242414</v>
      </c>
      <c r="J310" s="8">
        <f t="shared" si="16"/>
        <v>0.30208279763435336</v>
      </c>
      <c r="K310" s="16">
        <f>130.7/2</f>
        <v>65.349999999999994</v>
      </c>
      <c r="L310" s="7">
        <v>582.88461538461536</v>
      </c>
      <c r="M310" s="8">
        <f t="shared" si="14"/>
        <v>0.11211481359287363</v>
      </c>
      <c r="O310">
        <v>218</v>
      </c>
      <c r="P310">
        <v>0.32136599999999999</v>
      </c>
    </row>
    <row r="311" spans="1:16" x14ac:dyDescent="0.25">
      <c r="A311" s="1">
        <v>43609</v>
      </c>
      <c r="E311" s="16">
        <f>182.4/2</f>
        <v>91.2</v>
      </c>
      <c r="F311" s="7">
        <v>598.14285714285711</v>
      </c>
      <c r="G311" s="8">
        <f t="shared" si="15"/>
        <v>0.15247193694769526</v>
      </c>
      <c r="K311" s="16">
        <f>130.7/2</f>
        <v>65.349999999999994</v>
      </c>
      <c r="O311">
        <v>219</v>
      </c>
      <c r="P311">
        <v>0.30314799999999997</v>
      </c>
    </row>
    <row r="312" spans="1:16" x14ac:dyDescent="0.25">
      <c r="A312" s="1">
        <v>43610</v>
      </c>
      <c r="E312" s="16">
        <f>182.4/2</f>
        <v>91.2</v>
      </c>
      <c r="F312" s="7">
        <v>598.14285714285711</v>
      </c>
      <c r="G312" s="8">
        <f t="shared" si="15"/>
        <v>0.15247193694769526</v>
      </c>
      <c r="O312">
        <v>220</v>
      </c>
      <c r="P312">
        <v>0.15765499999999999</v>
      </c>
    </row>
    <row r="313" spans="1:16" x14ac:dyDescent="0.25">
      <c r="A313" s="1">
        <v>43611</v>
      </c>
      <c r="E313" s="16">
        <v>97.9</v>
      </c>
      <c r="F313" s="7">
        <v>597.1052631578948</v>
      </c>
      <c r="G313" s="8">
        <f t="shared" si="15"/>
        <v>0.16395769061260468</v>
      </c>
      <c r="O313">
        <v>221</v>
      </c>
      <c r="P313">
        <v>0.15870000000000001</v>
      </c>
    </row>
    <row r="314" spans="1:16" x14ac:dyDescent="0.25">
      <c r="A314" s="1">
        <v>43612</v>
      </c>
      <c r="E314" s="16">
        <f>194/2</f>
        <v>97</v>
      </c>
      <c r="F314" s="7">
        <v>601.1111111111112</v>
      </c>
      <c r="G314" s="8">
        <f t="shared" si="15"/>
        <v>0.16136783733826246</v>
      </c>
      <c r="O314">
        <v>222</v>
      </c>
      <c r="P314">
        <v>0.13903799999999999</v>
      </c>
    </row>
    <row r="315" spans="1:16" x14ac:dyDescent="0.25">
      <c r="A315" s="1">
        <v>43613</v>
      </c>
      <c r="E315" s="16">
        <f>194/2</f>
        <v>97</v>
      </c>
      <c r="F315" s="7">
        <v>601.1111111111112</v>
      </c>
      <c r="G315" s="8">
        <f t="shared" si="15"/>
        <v>0.16136783733826246</v>
      </c>
      <c r="O315">
        <v>223</v>
      </c>
      <c r="P315">
        <v>0.13903799999999999</v>
      </c>
    </row>
    <row r="316" spans="1:16" x14ac:dyDescent="0.25">
      <c r="A316" s="1">
        <v>43614</v>
      </c>
      <c r="E316" s="16">
        <f>160.3/2</f>
        <v>80.150000000000006</v>
      </c>
      <c r="F316" s="7">
        <v>600.32258064516122</v>
      </c>
      <c r="G316" s="8">
        <f t="shared" si="15"/>
        <v>0.13351155292853306</v>
      </c>
      <c r="O316">
        <v>224</v>
      </c>
      <c r="P316">
        <v>0.15052299999999999</v>
      </c>
    </row>
    <row r="317" spans="1:16" x14ac:dyDescent="0.25">
      <c r="A317" s="1">
        <v>43615</v>
      </c>
      <c r="E317" s="16">
        <f>160.3/2</f>
        <v>80.150000000000006</v>
      </c>
      <c r="F317" s="7">
        <v>600.32258064516122</v>
      </c>
      <c r="G317" s="8">
        <f t="shared" si="15"/>
        <v>0.13351155292853306</v>
      </c>
      <c r="O317">
        <v>225</v>
      </c>
      <c r="P317">
        <v>0.14793400000000001</v>
      </c>
    </row>
    <row r="318" spans="1:16" x14ac:dyDescent="0.25">
      <c r="A318" s="1">
        <v>43616</v>
      </c>
      <c r="E318" s="16">
        <v>59.4</v>
      </c>
      <c r="F318" s="7">
        <v>600.86956521739125</v>
      </c>
      <c r="G318" s="8">
        <f t="shared" si="15"/>
        <v>9.8856729377713462E-2</v>
      </c>
      <c r="O318">
        <v>226</v>
      </c>
      <c r="P318">
        <v>0.14793400000000001</v>
      </c>
    </row>
    <row r="319" spans="1:16" x14ac:dyDescent="0.25">
      <c r="A319" s="1">
        <v>43982</v>
      </c>
      <c r="O319">
        <v>227</v>
      </c>
      <c r="P319">
        <v>0.120077</v>
      </c>
    </row>
    <row r="320" spans="1:16" x14ac:dyDescent="0.25">
      <c r="O320">
        <v>228</v>
      </c>
      <c r="P320">
        <v>0.120077</v>
      </c>
    </row>
    <row r="321" spans="15:16" x14ac:dyDescent="0.25">
      <c r="O321">
        <v>229</v>
      </c>
      <c r="P321">
        <v>8.5421999999999998E-2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5A86B1-9094-486C-8C66-88FACFD49145}">
  <dimension ref="A1:L317"/>
  <sheetViews>
    <sheetView workbookViewId="0">
      <selection activeCell="L8" sqref="L8:L124"/>
    </sheetView>
  </sheetViews>
  <sheetFormatPr defaultRowHeight="15" x14ac:dyDescent="0.25"/>
  <cols>
    <col min="1" max="1" width="12.140625" customWidth="1"/>
    <col min="2" max="2" width="9.140625" style="16"/>
    <col min="4" max="4" width="9.140625" style="16"/>
    <col min="6" max="6" width="9.140625" style="16"/>
    <col min="8" max="8" width="9.140625" style="16"/>
  </cols>
  <sheetData>
    <row r="1" spans="1:12" ht="90" x14ac:dyDescent="0.25">
      <c r="A1" t="s">
        <v>0</v>
      </c>
      <c r="B1" s="15" t="s">
        <v>27</v>
      </c>
      <c r="C1" s="2"/>
      <c r="D1" s="15" t="s">
        <v>28</v>
      </c>
      <c r="E1" s="2"/>
      <c r="F1" s="15" t="s">
        <v>29</v>
      </c>
      <c r="G1" s="2"/>
      <c r="H1" s="15" t="s">
        <v>30</v>
      </c>
      <c r="K1" t="s">
        <v>6</v>
      </c>
    </row>
    <row r="2" spans="1:12" x14ac:dyDescent="0.25">
      <c r="A2" s="1">
        <v>43304</v>
      </c>
      <c r="B2" s="15"/>
      <c r="C2" s="2"/>
      <c r="D2" s="15"/>
      <c r="E2" s="2"/>
      <c r="F2" s="15"/>
      <c r="G2" s="2"/>
      <c r="H2" s="16">
        <v>14.3</v>
      </c>
      <c r="I2">
        <v>-84</v>
      </c>
      <c r="K2" t="s">
        <v>7</v>
      </c>
      <c r="L2" t="s">
        <v>8</v>
      </c>
    </row>
    <row r="3" spans="1:12" x14ac:dyDescent="0.25">
      <c r="A3" s="1">
        <v>43305</v>
      </c>
      <c r="H3" s="16">
        <v>14.3</v>
      </c>
      <c r="K3" t="s">
        <v>9</v>
      </c>
      <c r="L3" t="s">
        <v>10</v>
      </c>
    </row>
    <row r="4" spans="1:12" x14ac:dyDescent="0.25">
      <c r="A4" s="1">
        <v>43306</v>
      </c>
      <c r="H4" s="16">
        <v>13.1</v>
      </c>
      <c r="K4">
        <v>2018</v>
      </c>
      <c r="L4">
        <v>26.094000000000001</v>
      </c>
    </row>
    <row r="5" spans="1:12" x14ac:dyDescent="0.25">
      <c r="A5" s="1">
        <v>43307</v>
      </c>
      <c r="D5" s="16">
        <v>25.4</v>
      </c>
      <c r="E5">
        <v>-84</v>
      </c>
      <c r="H5" s="16">
        <v>13.1</v>
      </c>
      <c r="K5">
        <v>2019</v>
      </c>
      <c r="L5">
        <v>25.763000000000002</v>
      </c>
    </row>
    <row r="6" spans="1:12" x14ac:dyDescent="0.25">
      <c r="A6" s="1">
        <v>43308</v>
      </c>
      <c r="B6" s="16">
        <v>15.3</v>
      </c>
      <c r="C6">
        <v>-86</v>
      </c>
      <c r="D6" s="16">
        <v>25.4</v>
      </c>
      <c r="H6" s="16">
        <v>13.2</v>
      </c>
      <c r="K6">
        <v>2020</v>
      </c>
      <c r="L6">
        <v>28.690999999999999</v>
      </c>
    </row>
    <row r="7" spans="1:12" x14ac:dyDescent="0.25">
      <c r="A7" s="1">
        <v>43309</v>
      </c>
      <c r="B7" s="16">
        <v>15.3</v>
      </c>
      <c r="D7" s="16">
        <v>25</v>
      </c>
      <c r="F7" s="16">
        <v>9.1</v>
      </c>
      <c r="G7">
        <v>-83</v>
      </c>
      <c r="H7" s="16">
        <v>13.2</v>
      </c>
      <c r="K7" t="s">
        <v>5</v>
      </c>
      <c r="L7" t="s">
        <v>10</v>
      </c>
    </row>
    <row r="8" spans="1:12" x14ac:dyDescent="0.25">
      <c r="A8" s="1">
        <v>43310</v>
      </c>
      <c r="B8" s="16">
        <v>13.1</v>
      </c>
      <c r="D8" s="16">
        <v>25</v>
      </c>
      <c r="F8" s="16">
        <v>9.1</v>
      </c>
      <c r="H8" s="16">
        <v>13.4</v>
      </c>
      <c r="K8">
        <v>-84</v>
      </c>
      <c r="L8">
        <v>15.06</v>
      </c>
    </row>
    <row r="9" spans="1:12" x14ac:dyDescent="0.25">
      <c r="A9" s="1">
        <v>43311</v>
      </c>
      <c r="B9" s="16">
        <v>13.1</v>
      </c>
      <c r="D9" s="16">
        <v>23.2</v>
      </c>
      <c r="F9" s="16">
        <v>8.1999999999999993</v>
      </c>
      <c r="H9" s="16">
        <v>13.4</v>
      </c>
      <c r="K9">
        <v>-83</v>
      </c>
      <c r="L9">
        <v>12.62</v>
      </c>
    </row>
    <row r="10" spans="1:12" x14ac:dyDescent="0.25">
      <c r="A10" s="1">
        <v>43312</v>
      </c>
      <c r="B10" s="16">
        <v>12.7</v>
      </c>
      <c r="D10" s="16">
        <v>23.2</v>
      </c>
      <c r="F10" s="16">
        <v>8.1999999999999993</v>
      </c>
      <c r="H10" s="16">
        <v>15</v>
      </c>
      <c r="K10">
        <v>-82</v>
      </c>
      <c r="L10">
        <v>15.73</v>
      </c>
    </row>
    <row r="11" spans="1:12" x14ac:dyDescent="0.25">
      <c r="A11" s="1">
        <v>43313</v>
      </c>
      <c r="B11" s="16">
        <v>13.1</v>
      </c>
      <c r="D11" s="16">
        <v>23.8</v>
      </c>
      <c r="F11" s="16">
        <v>8.9</v>
      </c>
      <c r="H11" s="16">
        <v>15</v>
      </c>
      <c r="K11">
        <v>-81</v>
      </c>
      <c r="L11">
        <v>15.43</v>
      </c>
    </row>
    <row r="12" spans="1:12" x14ac:dyDescent="0.25">
      <c r="A12" s="1">
        <v>43314</v>
      </c>
      <c r="B12" s="16">
        <v>13.1</v>
      </c>
      <c r="D12" s="16">
        <v>23.8</v>
      </c>
      <c r="F12" s="16">
        <v>8.9</v>
      </c>
      <c r="H12" s="16">
        <v>14.2</v>
      </c>
      <c r="K12">
        <v>-80</v>
      </c>
      <c r="L12">
        <v>14.87</v>
      </c>
    </row>
    <row r="13" spans="1:12" x14ac:dyDescent="0.25">
      <c r="A13" s="1">
        <v>43315</v>
      </c>
      <c r="B13" s="16">
        <v>16.399999999999999</v>
      </c>
      <c r="D13" s="16">
        <v>24.6</v>
      </c>
      <c r="F13" s="16">
        <v>8.5</v>
      </c>
      <c r="H13" s="16">
        <v>14.2</v>
      </c>
      <c r="K13">
        <v>-79</v>
      </c>
      <c r="L13">
        <v>15.1</v>
      </c>
    </row>
    <row r="14" spans="1:12" x14ac:dyDescent="0.25">
      <c r="A14" s="1">
        <v>43316</v>
      </c>
      <c r="B14" s="16">
        <v>20.2</v>
      </c>
      <c r="D14" s="16">
        <v>24.6</v>
      </c>
      <c r="F14" s="16">
        <v>8.8000000000000007</v>
      </c>
      <c r="H14" s="16">
        <v>15.4</v>
      </c>
      <c r="K14">
        <v>-78</v>
      </c>
      <c r="L14">
        <v>15.37</v>
      </c>
    </row>
    <row r="15" spans="1:12" x14ac:dyDescent="0.25">
      <c r="A15" s="1">
        <v>43317</v>
      </c>
      <c r="B15" s="16">
        <v>20.2</v>
      </c>
      <c r="D15" s="16">
        <v>25.1</v>
      </c>
      <c r="F15" s="16">
        <v>8.8000000000000007</v>
      </c>
      <c r="H15" s="16">
        <v>15.4</v>
      </c>
      <c r="K15">
        <v>-77</v>
      </c>
      <c r="L15">
        <v>15.23</v>
      </c>
    </row>
    <row r="16" spans="1:12" x14ac:dyDescent="0.25">
      <c r="A16" s="1">
        <v>43318</v>
      </c>
      <c r="B16" s="16">
        <v>20.2</v>
      </c>
      <c r="D16" s="16">
        <v>25.1</v>
      </c>
      <c r="F16" s="16">
        <v>8.5</v>
      </c>
      <c r="H16" s="16">
        <v>15.9</v>
      </c>
      <c r="K16">
        <v>-76</v>
      </c>
      <c r="L16">
        <v>16.13</v>
      </c>
    </row>
    <row r="17" spans="1:12" x14ac:dyDescent="0.25">
      <c r="A17" s="1">
        <v>43319</v>
      </c>
      <c r="B17" s="16">
        <v>20.2</v>
      </c>
      <c r="D17" s="16">
        <v>23.5</v>
      </c>
      <c r="F17" s="16">
        <v>9.5</v>
      </c>
      <c r="H17" s="16">
        <v>15.9</v>
      </c>
      <c r="K17">
        <v>-75</v>
      </c>
      <c r="L17">
        <v>16.13</v>
      </c>
    </row>
    <row r="18" spans="1:12" x14ac:dyDescent="0.25">
      <c r="A18" s="1">
        <v>43320</v>
      </c>
      <c r="B18" s="16">
        <v>18.399999999999999</v>
      </c>
      <c r="D18" s="16">
        <v>23.5</v>
      </c>
      <c r="F18" s="16">
        <v>9.5</v>
      </c>
      <c r="H18" s="16">
        <v>15</v>
      </c>
      <c r="K18">
        <v>-74</v>
      </c>
      <c r="L18">
        <v>15.93</v>
      </c>
    </row>
    <row r="19" spans="1:12" x14ac:dyDescent="0.25">
      <c r="A19" s="1">
        <v>43321</v>
      </c>
      <c r="B19" s="16">
        <v>18.399999999999999</v>
      </c>
      <c r="D19" s="16">
        <v>21.7</v>
      </c>
      <c r="F19" s="16">
        <v>11.4</v>
      </c>
      <c r="H19" s="16">
        <v>15</v>
      </c>
      <c r="K19">
        <v>-73</v>
      </c>
      <c r="L19">
        <v>16.27</v>
      </c>
    </row>
    <row r="20" spans="1:12" x14ac:dyDescent="0.25">
      <c r="A20" s="1">
        <v>43322</v>
      </c>
      <c r="B20" s="16">
        <v>17</v>
      </c>
      <c r="D20" s="16">
        <v>21.7</v>
      </c>
      <c r="F20" s="16">
        <v>11.4</v>
      </c>
      <c r="H20" s="16">
        <v>15.4</v>
      </c>
      <c r="K20">
        <v>-72</v>
      </c>
      <c r="L20">
        <v>16.13</v>
      </c>
    </row>
    <row r="21" spans="1:12" x14ac:dyDescent="0.25">
      <c r="A21" s="1">
        <v>43323</v>
      </c>
      <c r="B21" s="16">
        <v>17</v>
      </c>
      <c r="D21" s="16">
        <v>19.3</v>
      </c>
      <c r="F21" s="16">
        <v>11.1</v>
      </c>
      <c r="H21" s="16">
        <v>15.4</v>
      </c>
      <c r="K21">
        <v>-71</v>
      </c>
      <c r="L21">
        <v>16.77</v>
      </c>
    </row>
    <row r="22" spans="1:12" x14ac:dyDescent="0.25">
      <c r="A22" s="1">
        <v>43324</v>
      </c>
      <c r="B22" s="16">
        <v>15.9</v>
      </c>
      <c r="D22" s="16">
        <v>17.7</v>
      </c>
      <c r="F22" s="16">
        <v>11.1</v>
      </c>
      <c r="H22" s="16">
        <v>19.899999999999999</v>
      </c>
      <c r="K22">
        <v>-70</v>
      </c>
      <c r="L22">
        <v>16.329999999999998</v>
      </c>
    </row>
    <row r="23" spans="1:12" x14ac:dyDescent="0.25">
      <c r="A23" s="1">
        <v>43325</v>
      </c>
      <c r="B23" s="16">
        <v>15.4</v>
      </c>
      <c r="D23" s="16">
        <v>16.3</v>
      </c>
      <c r="F23" s="16">
        <v>10</v>
      </c>
      <c r="H23" s="16">
        <v>19.899999999999999</v>
      </c>
      <c r="K23">
        <v>-69</v>
      </c>
      <c r="L23">
        <v>16.23</v>
      </c>
    </row>
    <row r="24" spans="1:12" x14ac:dyDescent="0.25">
      <c r="A24" s="1">
        <v>43326</v>
      </c>
      <c r="B24" s="16">
        <v>12.9</v>
      </c>
      <c r="D24" s="16">
        <v>15.7</v>
      </c>
      <c r="F24" s="16">
        <v>8.5</v>
      </c>
      <c r="H24" s="16">
        <v>23.3</v>
      </c>
      <c r="K24">
        <v>-68</v>
      </c>
      <c r="L24">
        <v>15.13</v>
      </c>
    </row>
    <row r="25" spans="1:12" x14ac:dyDescent="0.25">
      <c r="A25" s="1">
        <v>43327</v>
      </c>
      <c r="B25" s="16">
        <v>12.9</v>
      </c>
      <c r="D25" s="16">
        <v>14.9</v>
      </c>
      <c r="F25" s="16">
        <v>8.1</v>
      </c>
      <c r="H25" s="16">
        <v>23.3</v>
      </c>
      <c r="K25">
        <v>-67</v>
      </c>
      <c r="L25">
        <v>14.23</v>
      </c>
    </row>
    <row r="26" spans="1:12" x14ac:dyDescent="0.25">
      <c r="A26" s="1">
        <v>43328</v>
      </c>
      <c r="B26" s="16">
        <v>12.5</v>
      </c>
      <c r="D26" s="16">
        <v>13.2</v>
      </c>
      <c r="F26" s="16">
        <v>10.6</v>
      </c>
      <c r="H26" s="16">
        <v>23.7</v>
      </c>
      <c r="K26">
        <v>-66</v>
      </c>
      <c r="L26">
        <v>13.4</v>
      </c>
    </row>
    <row r="27" spans="1:12" x14ac:dyDescent="0.25">
      <c r="A27" s="1">
        <v>43329</v>
      </c>
      <c r="B27" s="16">
        <v>11.5</v>
      </c>
      <c r="D27" s="16">
        <v>11.6</v>
      </c>
      <c r="F27" s="16">
        <v>12.4</v>
      </c>
      <c r="H27" s="16">
        <v>23.7</v>
      </c>
      <c r="K27">
        <v>-65</v>
      </c>
      <c r="L27">
        <v>13.07</v>
      </c>
    </row>
    <row r="28" spans="1:12" x14ac:dyDescent="0.25">
      <c r="A28" s="1">
        <v>43330</v>
      </c>
      <c r="B28" s="16">
        <v>11</v>
      </c>
      <c r="D28" s="16">
        <v>10.3</v>
      </c>
      <c r="F28" s="16">
        <v>14.4</v>
      </c>
      <c r="H28" s="16">
        <v>19.5</v>
      </c>
      <c r="K28">
        <v>-64</v>
      </c>
      <c r="L28">
        <v>15.13</v>
      </c>
    </row>
    <row r="29" spans="1:12" x14ac:dyDescent="0.25">
      <c r="A29" s="1">
        <v>43331</v>
      </c>
      <c r="B29" s="16">
        <v>10.9</v>
      </c>
      <c r="D29" s="16">
        <v>11.8</v>
      </c>
      <c r="F29" s="16">
        <v>14.3</v>
      </c>
      <c r="H29" s="16">
        <v>19.5</v>
      </c>
      <c r="K29">
        <v>-63</v>
      </c>
      <c r="L29">
        <v>15.17</v>
      </c>
    </row>
    <row r="30" spans="1:12" x14ac:dyDescent="0.25">
      <c r="A30" s="1">
        <v>43332</v>
      </c>
      <c r="B30" s="16">
        <v>13.2</v>
      </c>
      <c r="D30" s="16">
        <v>15.5</v>
      </c>
      <c r="F30" s="16">
        <v>12.1</v>
      </c>
      <c r="H30" s="16">
        <v>20.3</v>
      </c>
      <c r="K30">
        <v>-62</v>
      </c>
      <c r="L30">
        <v>16.43</v>
      </c>
    </row>
    <row r="31" spans="1:12" x14ac:dyDescent="0.25">
      <c r="A31" s="1">
        <v>43333</v>
      </c>
      <c r="B31" s="16">
        <v>14.2</v>
      </c>
      <c r="D31" s="16">
        <v>18.3</v>
      </c>
      <c r="F31" s="16">
        <v>10.4</v>
      </c>
      <c r="H31" s="16">
        <v>20.3</v>
      </c>
      <c r="K31">
        <v>-61</v>
      </c>
      <c r="L31">
        <v>15.97</v>
      </c>
    </row>
    <row r="32" spans="1:12" x14ac:dyDescent="0.25">
      <c r="A32" s="1">
        <v>43334</v>
      </c>
      <c r="B32" s="16">
        <v>15.4</v>
      </c>
      <c r="D32" s="16">
        <v>18.2</v>
      </c>
      <c r="F32" s="16">
        <v>9.6999999999999993</v>
      </c>
      <c r="H32" s="16">
        <v>21.4</v>
      </c>
      <c r="K32">
        <v>-60</v>
      </c>
      <c r="L32">
        <v>15.87</v>
      </c>
    </row>
    <row r="33" spans="1:12" x14ac:dyDescent="0.25">
      <c r="A33" s="1">
        <v>43335</v>
      </c>
      <c r="B33" s="16">
        <v>14.6</v>
      </c>
      <c r="D33" s="16">
        <v>17.7</v>
      </c>
      <c r="F33" s="16">
        <v>9.9</v>
      </c>
      <c r="H33" s="16">
        <v>21.4</v>
      </c>
      <c r="K33">
        <v>-59</v>
      </c>
      <c r="L33">
        <v>16.53</v>
      </c>
    </row>
    <row r="34" spans="1:12" x14ac:dyDescent="0.25">
      <c r="A34" s="1">
        <v>43336</v>
      </c>
      <c r="B34" s="16">
        <v>15.4</v>
      </c>
      <c r="D34" s="16">
        <v>17.2</v>
      </c>
      <c r="F34" s="16">
        <v>10.5</v>
      </c>
      <c r="H34" s="16">
        <v>23.2</v>
      </c>
      <c r="K34">
        <v>-58</v>
      </c>
      <c r="L34">
        <v>15.83</v>
      </c>
    </row>
    <row r="35" spans="1:12" x14ac:dyDescent="0.25">
      <c r="A35" s="1">
        <v>43337</v>
      </c>
      <c r="B35" s="16">
        <v>15.7</v>
      </c>
      <c r="D35" s="16">
        <v>19</v>
      </c>
      <c r="F35" s="16">
        <v>14.1</v>
      </c>
      <c r="H35" s="16">
        <v>23.2</v>
      </c>
      <c r="K35">
        <v>-57</v>
      </c>
      <c r="L35">
        <v>15.87</v>
      </c>
    </row>
    <row r="36" spans="1:12" x14ac:dyDescent="0.25">
      <c r="A36" s="1">
        <v>43338</v>
      </c>
      <c r="B36" s="16">
        <v>15.6</v>
      </c>
      <c r="D36" s="16">
        <v>18.7</v>
      </c>
      <c r="F36" s="16">
        <v>15.9</v>
      </c>
      <c r="H36" s="16">
        <v>21.8</v>
      </c>
      <c r="K36">
        <v>-56</v>
      </c>
      <c r="L36">
        <v>16.170000000000002</v>
      </c>
    </row>
    <row r="37" spans="1:12" x14ac:dyDescent="0.25">
      <c r="A37" s="1">
        <v>43339</v>
      </c>
      <c r="B37" s="16">
        <v>15</v>
      </c>
      <c r="D37" s="16">
        <v>21.2</v>
      </c>
      <c r="F37" s="16">
        <v>18.100000000000001</v>
      </c>
      <c r="H37" s="16">
        <v>20.2</v>
      </c>
      <c r="K37">
        <v>-55</v>
      </c>
      <c r="L37">
        <v>17.2</v>
      </c>
    </row>
    <row r="38" spans="1:12" x14ac:dyDescent="0.25">
      <c r="A38" s="1">
        <v>43340</v>
      </c>
      <c r="B38" s="16">
        <v>15.9</v>
      </c>
      <c r="D38" s="16">
        <v>20.100000000000001</v>
      </c>
      <c r="F38" s="16">
        <v>18.7</v>
      </c>
      <c r="H38" s="16">
        <v>18.600000000000001</v>
      </c>
      <c r="K38">
        <v>-54</v>
      </c>
      <c r="L38">
        <v>18.77</v>
      </c>
    </row>
    <row r="39" spans="1:12" x14ac:dyDescent="0.25">
      <c r="A39" s="1">
        <v>43341</v>
      </c>
      <c r="B39" s="16">
        <v>18.2</v>
      </c>
      <c r="D39" s="16">
        <v>20.2</v>
      </c>
      <c r="F39" s="16">
        <v>19.7</v>
      </c>
      <c r="H39" s="16">
        <v>20</v>
      </c>
      <c r="K39">
        <v>-53</v>
      </c>
      <c r="L39">
        <v>19.399999999999999</v>
      </c>
    </row>
    <row r="40" spans="1:12" x14ac:dyDescent="0.25">
      <c r="A40" s="1">
        <v>43342</v>
      </c>
      <c r="B40" s="16">
        <v>18.7</v>
      </c>
      <c r="D40" s="16">
        <v>19.5</v>
      </c>
      <c r="F40" s="16">
        <v>18.600000000000001</v>
      </c>
      <c r="H40" s="16">
        <v>21.6</v>
      </c>
      <c r="K40">
        <v>-52</v>
      </c>
      <c r="L40">
        <v>21.03</v>
      </c>
    </row>
    <row r="41" spans="1:12" x14ac:dyDescent="0.25">
      <c r="A41" s="1">
        <v>43343</v>
      </c>
      <c r="B41" s="16">
        <v>20.399999999999999</v>
      </c>
      <c r="D41" s="16">
        <v>19.7</v>
      </c>
      <c r="F41" s="16">
        <v>16.100000000000001</v>
      </c>
      <c r="H41" s="16">
        <v>24.7</v>
      </c>
      <c r="K41">
        <v>-51</v>
      </c>
      <c r="L41">
        <v>21</v>
      </c>
    </row>
    <row r="42" spans="1:12" x14ac:dyDescent="0.25">
      <c r="A42" s="1">
        <v>43344</v>
      </c>
      <c r="B42" s="16">
        <v>19.2</v>
      </c>
      <c r="D42" s="16">
        <v>20.2</v>
      </c>
      <c r="F42" s="16">
        <v>13.6</v>
      </c>
      <c r="H42" s="16">
        <v>26.9</v>
      </c>
      <c r="K42">
        <v>-50</v>
      </c>
      <c r="L42">
        <v>20.2</v>
      </c>
    </row>
    <row r="43" spans="1:12" x14ac:dyDescent="0.25">
      <c r="A43" s="1">
        <v>43345</v>
      </c>
      <c r="B43" s="16">
        <v>20.9</v>
      </c>
      <c r="D43" s="16">
        <v>22.5</v>
      </c>
      <c r="F43" s="16">
        <v>14.6</v>
      </c>
      <c r="H43" s="16">
        <v>26.9</v>
      </c>
      <c r="K43">
        <v>-49</v>
      </c>
      <c r="L43">
        <v>18.600000000000001</v>
      </c>
    </row>
    <row r="44" spans="1:12" x14ac:dyDescent="0.25">
      <c r="A44" s="1">
        <v>43346</v>
      </c>
      <c r="B44" s="16">
        <v>19.5</v>
      </c>
      <c r="D44" s="16">
        <v>24.2</v>
      </c>
      <c r="F44" s="16">
        <v>15.5</v>
      </c>
      <c r="H44" s="16">
        <v>26.8</v>
      </c>
      <c r="K44">
        <v>-48</v>
      </c>
      <c r="L44">
        <v>17.3</v>
      </c>
    </row>
    <row r="45" spans="1:12" x14ac:dyDescent="0.25">
      <c r="A45" s="1">
        <v>43347</v>
      </c>
      <c r="B45" s="16">
        <v>20.399999999999999</v>
      </c>
      <c r="D45" s="16">
        <v>23.8</v>
      </c>
      <c r="F45" s="16">
        <v>18</v>
      </c>
      <c r="H45" s="16">
        <v>24.3</v>
      </c>
      <c r="K45">
        <v>-47</v>
      </c>
      <c r="L45">
        <v>18.27</v>
      </c>
    </row>
    <row r="46" spans="1:12" x14ac:dyDescent="0.25">
      <c r="A46" s="1">
        <v>43348</v>
      </c>
      <c r="B46" s="16">
        <v>19.600000000000001</v>
      </c>
      <c r="D46" s="16">
        <v>22</v>
      </c>
      <c r="F46" s="16">
        <v>15.8</v>
      </c>
      <c r="H46" s="16">
        <v>22.8</v>
      </c>
      <c r="K46">
        <v>-46</v>
      </c>
      <c r="L46">
        <v>19.87</v>
      </c>
    </row>
    <row r="47" spans="1:12" x14ac:dyDescent="0.25">
      <c r="A47" s="1">
        <v>43349</v>
      </c>
      <c r="B47" s="16">
        <v>17.8</v>
      </c>
      <c r="D47" s="16">
        <v>22</v>
      </c>
      <c r="F47" s="16">
        <v>17.600000000000001</v>
      </c>
      <c r="H47" s="16">
        <v>19.2</v>
      </c>
      <c r="K47">
        <v>-45</v>
      </c>
      <c r="L47">
        <v>22.3</v>
      </c>
    </row>
    <row r="48" spans="1:12" x14ac:dyDescent="0.25">
      <c r="A48" s="1">
        <v>43350</v>
      </c>
      <c r="B48" s="16">
        <v>12.9</v>
      </c>
      <c r="D48" s="16">
        <v>23.7</v>
      </c>
      <c r="F48" s="16">
        <v>19.3</v>
      </c>
      <c r="H48" s="16">
        <v>20.100000000000001</v>
      </c>
      <c r="K48">
        <v>-44</v>
      </c>
      <c r="L48">
        <v>22.17</v>
      </c>
    </row>
    <row r="49" spans="1:12" x14ac:dyDescent="0.25">
      <c r="A49" s="1">
        <v>43351</v>
      </c>
      <c r="B49" s="16">
        <v>9.6</v>
      </c>
      <c r="D49" s="16">
        <v>22.2</v>
      </c>
      <c r="F49" s="16">
        <v>21.5</v>
      </c>
      <c r="H49" s="16">
        <v>21.2</v>
      </c>
      <c r="K49">
        <v>-43</v>
      </c>
      <c r="L49">
        <v>22.17</v>
      </c>
    </row>
    <row r="50" spans="1:12" x14ac:dyDescent="0.25">
      <c r="A50" s="1">
        <v>43352</v>
      </c>
      <c r="B50" s="16">
        <v>11.1</v>
      </c>
      <c r="D50" s="16">
        <v>21.4</v>
      </c>
      <c r="F50" s="16">
        <v>18.8</v>
      </c>
      <c r="H50" s="16">
        <v>24.5</v>
      </c>
      <c r="K50">
        <v>-42</v>
      </c>
      <c r="L50">
        <v>22.7</v>
      </c>
    </row>
    <row r="51" spans="1:12" x14ac:dyDescent="0.25">
      <c r="A51" s="1">
        <v>43353</v>
      </c>
      <c r="B51" s="16">
        <v>14.3</v>
      </c>
      <c r="D51" s="16">
        <v>19.100000000000001</v>
      </c>
      <c r="F51" s="16">
        <v>18.899999999999999</v>
      </c>
      <c r="H51" s="16">
        <v>23.8</v>
      </c>
      <c r="K51">
        <v>-41</v>
      </c>
      <c r="L51">
        <v>23.17</v>
      </c>
    </row>
    <row r="52" spans="1:12" x14ac:dyDescent="0.25">
      <c r="A52" s="1">
        <v>43354</v>
      </c>
      <c r="B52" s="16">
        <v>12.8</v>
      </c>
      <c r="D52" s="16">
        <v>19.100000000000001</v>
      </c>
      <c r="F52" s="16">
        <v>22.7</v>
      </c>
      <c r="H52" s="16">
        <v>23.7</v>
      </c>
      <c r="K52">
        <v>-40</v>
      </c>
      <c r="L52">
        <v>21.27</v>
      </c>
    </row>
    <row r="53" spans="1:12" x14ac:dyDescent="0.25">
      <c r="A53" s="1">
        <v>43355</v>
      </c>
      <c r="B53" s="16">
        <v>9.1999999999999993</v>
      </c>
      <c r="D53" s="16">
        <v>19.3</v>
      </c>
      <c r="F53" s="16">
        <v>25.9</v>
      </c>
      <c r="H53" s="16">
        <v>21.4</v>
      </c>
      <c r="K53">
        <v>-39</v>
      </c>
      <c r="L53">
        <v>19.829999999999998</v>
      </c>
    </row>
    <row r="54" spans="1:12" x14ac:dyDescent="0.25">
      <c r="A54" s="1">
        <v>43356</v>
      </c>
      <c r="B54" s="16">
        <v>6.6</v>
      </c>
      <c r="D54" s="16">
        <v>23.1</v>
      </c>
      <c r="F54" s="16">
        <v>26.3</v>
      </c>
      <c r="H54" s="16">
        <v>20.399999999999999</v>
      </c>
      <c r="K54">
        <v>-38</v>
      </c>
      <c r="L54">
        <v>20.63</v>
      </c>
    </row>
    <row r="55" spans="1:12" x14ac:dyDescent="0.25">
      <c r="A55" s="1">
        <v>43357</v>
      </c>
      <c r="B55" s="16">
        <v>9</v>
      </c>
      <c r="D55" s="16">
        <v>25</v>
      </c>
      <c r="F55" s="16">
        <v>26</v>
      </c>
      <c r="H55" s="16">
        <v>19.8</v>
      </c>
      <c r="K55">
        <v>-37</v>
      </c>
      <c r="L55">
        <v>22.07</v>
      </c>
    </row>
    <row r="56" spans="1:12" x14ac:dyDescent="0.25">
      <c r="A56" s="1">
        <v>43358</v>
      </c>
      <c r="B56" s="16">
        <v>10.199999999999999</v>
      </c>
      <c r="D56" s="16">
        <v>27.9</v>
      </c>
      <c r="F56" s="16">
        <v>27.1</v>
      </c>
      <c r="H56" s="16">
        <v>19.2</v>
      </c>
      <c r="K56">
        <v>-36</v>
      </c>
      <c r="L56">
        <v>23.37</v>
      </c>
    </row>
    <row r="57" spans="1:12" x14ac:dyDescent="0.25">
      <c r="A57" s="1">
        <v>43359</v>
      </c>
      <c r="B57" s="16">
        <v>11.3</v>
      </c>
      <c r="D57" s="16">
        <v>28.4</v>
      </c>
      <c r="F57" s="16">
        <v>29.3</v>
      </c>
      <c r="H57" s="16">
        <v>21</v>
      </c>
      <c r="K57">
        <v>-35</v>
      </c>
      <c r="L57">
        <v>24.3</v>
      </c>
    </row>
    <row r="58" spans="1:12" x14ac:dyDescent="0.25">
      <c r="A58" s="1">
        <v>43360</v>
      </c>
      <c r="B58" s="16">
        <v>9.4</v>
      </c>
      <c r="D58" s="16">
        <v>31.6</v>
      </c>
      <c r="F58" s="16">
        <v>28.5</v>
      </c>
      <c r="H58" s="16">
        <v>21.2</v>
      </c>
      <c r="K58">
        <v>-34</v>
      </c>
      <c r="L58">
        <v>25.27</v>
      </c>
    </row>
    <row r="59" spans="1:12" x14ac:dyDescent="0.25">
      <c r="A59" s="1">
        <v>43361</v>
      </c>
      <c r="B59" s="16">
        <v>9.4</v>
      </c>
      <c r="D59" s="16">
        <v>32</v>
      </c>
      <c r="F59" s="16">
        <v>28.6</v>
      </c>
      <c r="H59" s="16">
        <v>22.2</v>
      </c>
      <c r="K59">
        <v>-33</v>
      </c>
      <c r="L59">
        <v>26.2</v>
      </c>
    </row>
    <row r="60" spans="1:12" x14ac:dyDescent="0.25">
      <c r="A60" s="1">
        <v>43362</v>
      </c>
      <c r="B60" s="16">
        <v>9.8000000000000007</v>
      </c>
      <c r="D60" s="16">
        <v>30.9</v>
      </c>
      <c r="F60" s="16">
        <v>28.5</v>
      </c>
      <c r="H60" s="16">
        <v>20.6</v>
      </c>
      <c r="K60">
        <v>-32</v>
      </c>
      <c r="L60">
        <v>25.77</v>
      </c>
    </row>
    <row r="61" spans="1:12" x14ac:dyDescent="0.25">
      <c r="A61" s="1">
        <v>43363</v>
      </c>
      <c r="B61" s="16">
        <v>11.3</v>
      </c>
      <c r="D61" s="16">
        <v>28</v>
      </c>
      <c r="F61" s="16">
        <v>29.4</v>
      </c>
      <c r="H61" s="16">
        <v>21</v>
      </c>
      <c r="K61">
        <v>-31</v>
      </c>
      <c r="L61">
        <v>26.67</v>
      </c>
    </row>
    <row r="62" spans="1:12" x14ac:dyDescent="0.25">
      <c r="A62" s="1">
        <v>43364</v>
      </c>
      <c r="B62" s="16">
        <v>12.7</v>
      </c>
      <c r="D62" s="16">
        <v>25.4</v>
      </c>
      <c r="F62" s="16">
        <v>30.3</v>
      </c>
      <c r="H62" s="16">
        <v>18.600000000000001</v>
      </c>
      <c r="K62">
        <v>-30</v>
      </c>
      <c r="L62">
        <v>26.57</v>
      </c>
    </row>
    <row r="63" spans="1:12" x14ac:dyDescent="0.25">
      <c r="A63" s="1">
        <v>43365</v>
      </c>
      <c r="B63" s="16">
        <v>14.7</v>
      </c>
      <c r="D63" s="16">
        <v>23.9</v>
      </c>
      <c r="F63" s="16">
        <v>29</v>
      </c>
      <c r="H63" s="16">
        <v>19.7</v>
      </c>
      <c r="K63">
        <v>-29</v>
      </c>
      <c r="L63">
        <v>27.1</v>
      </c>
    </row>
    <row r="64" spans="1:12" x14ac:dyDescent="0.25">
      <c r="A64" s="1">
        <v>43366</v>
      </c>
      <c r="B64" s="16">
        <v>15.9</v>
      </c>
      <c r="D64" s="16">
        <v>24.8</v>
      </c>
      <c r="F64" s="16">
        <v>29</v>
      </c>
      <c r="H64" s="16">
        <v>19</v>
      </c>
      <c r="K64">
        <v>-28</v>
      </c>
      <c r="L64">
        <v>26.5</v>
      </c>
    </row>
    <row r="65" spans="1:12" x14ac:dyDescent="0.25">
      <c r="A65" s="1">
        <v>43367</v>
      </c>
      <c r="B65" s="16">
        <v>19.3</v>
      </c>
      <c r="D65" s="16">
        <v>25.2</v>
      </c>
      <c r="F65" s="16">
        <v>28.5</v>
      </c>
      <c r="H65" s="16">
        <v>21.6</v>
      </c>
      <c r="K65">
        <v>-27</v>
      </c>
      <c r="L65">
        <v>25.53</v>
      </c>
    </row>
    <row r="66" spans="1:12" x14ac:dyDescent="0.25">
      <c r="A66" s="1">
        <v>43368</v>
      </c>
      <c r="B66" s="16">
        <v>21.6</v>
      </c>
      <c r="D66" s="16">
        <v>25.2</v>
      </c>
      <c r="F66" s="16">
        <v>27.5</v>
      </c>
      <c r="H66" s="16">
        <v>23</v>
      </c>
      <c r="K66">
        <v>-26</v>
      </c>
      <c r="L66">
        <v>24.5</v>
      </c>
    </row>
    <row r="67" spans="1:12" x14ac:dyDescent="0.25">
      <c r="A67" s="1">
        <v>43369</v>
      </c>
      <c r="B67" s="16">
        <v>25.1</v>
      </c>
      <c r="D67" s="16">
        <v>24</v>
      </c>
      <c r="F67" s="16">
        <v>24.9</v>
      </c>
      <c r="H67" s="16">
        <v>26.5</v>
      </c>
      <c r="K67">
        <v>-25</v>
      </c>
      <c r="L67">
        <v>24.77</v>
      </c>
    </row>
    <row r="68" spans="1:12" x14ac:dyDescent="0.25">
      <c r="A68" s="1">
        <v>43370</v>
      </c>
      <c r="B68" s="16">
        <v>25.5</v>
      </c>
      <c r="D68" s="16">
        <v>24</v>
      </c>
      <c r="F68" s="16">
        <v>21.7</v>
      </c>
      <c r="H68" s="16">
        <v>27.3</v>
      </c>
      <c r="K68">
        <v>-24</v>
      </c>
      <c r="L68">
        <v>23.77</v>
      </c>
    </row>
    <row r="69" spans="1:12" x14ac:dyDescent="0.25">
      <c r="A69" s="1">
        <v>43371</v>
      </c>
      <c r="B69" s="16">
        <v>26.3</v>
      </c>
      <c r="D69" s="16">
        <v>26.4</v>
      </c>
      <c r="F69" s="16">
        <v>22.2</v>
      </c>
      <c r="H69" s="16">
        <v>26</v>
      </c>
      <c r="K69">
        <v>-23</v>
      </c>
      <c r="L69">
        <v>23.27</v>
      </c>
    </row>
    <row r="70" spans="1:12" x14ac:dyDescent="0.25">
      <c r="A70" s="1">
        <v>43372</v>
      </c>
      <c r="B70" s="16">
        <v>24.8</v>
      </c>
      <c r="D70" s="16">
        <v>27.9</v>
      </c>
      <c r="F70" s="16">
        <v>23.9</v>
      </c>
      <c r="H70" s="16">
        <v>23.9</v>
      </c>
      <c r="K70">
        <v>-22</v>
      </c>
      <c r="L70">
        <v>21.57</v>
      </c>
    </row>
    <row r="71" spans="1:12" x14ac:dyDescent="0.25">
      <c r="A71" s="1">
        <v>43373</v>
      </c>
      <c r="B71" s="16">
        <v>24</v>
      </c>
      <c r="D71" s="16">
        <v>30.2</v>
      </c>
      <c r="F71" s="16">
        <v>27.1</v>
      </c>
      <c r="H71" s="16">
        <v>25.5</v>
      </c>
      <c r="K71">
        <v>-21</v>
      </c>
      <c r="L71">
        <v>22.6</v>
      </c>
    </row>
    <row r="72" spans="1:12" x14ac:dyDescent="0.25">
      <c r="A72" s="1">
        <v>43374</v>
      </c>
      <c r="B72" s="16">
        <v>22.3</v>
      </c>
      <c r="D72" s="16">
        <v>30.6</v>
      </c>
      <c r="F72" s="16">
        <v>27.4</v>
      </c>
      <c r="H72" s="16">
        <v>28</v>
      </c>
      <c r="K72">
        <v>-20</v>
      </c>
      <c r="L72">
        <v>24.43</v>
      </c>
    </row>
    <row r="73" spans="1:12" x14ac:dyDescent="0.25">
      <c r="A73" s="1">
        <v>43375</v>
      </c>
      <c r="B73" s="16">
        <v>21.8</v>
      </c>
      <c r="D73" s="16">
        <v>30</v>
      </c>
      <c r="F73" s="16">
        <v>27.8</v>
      </c>
      <c r="H73" s="16">
        <v>28.8</v>
      </c>
      <c r="K73">
        <v>-19</v>
      </c>
      <c r="L73">
        <v>27.17</v>
      </c>
    </row>
    <row r="74" spans="1:12" x14ac:dyDescent="0.25">
      <c r="A74" s="1">
        <v>43376</v>
      </c>
      <c r="B74" s="16">
        <v>20.8</v>
      </c>
      <c r="D74" s="16">
        <v>28.7</v>
      </c>
      <c r="F74" s="16">
        <v>27.2</v>
      </c>
      <c r="H74" s="16">
        <v>25.1</v>
      </c>
      <c r="K74">
        <v>-18</v>
      </c>
      <c r="L74">
        <v>28.3</v>
      </c>
    </row>
    <row r="75" spans="1:12" x14ac:dyDescent="0.25">
      <c r="A75" s="1">
        <v>43377</v>
      </c>
      <c r="B75" s="16">
        <v>20.9</v>
      </c>
      <c r="D75" s="16">
        <v>27</v>
      </c>
      <c r="F75" s="16">
        <v>26.9</v>
      </c>
      <c r="H75" s="16">
        <v>19.2</v>
      </c>
      <c r="K75">
        <v>-17</v>
      </c>
      <c r="L75">
        <v>28.13</v>
      </c>
    </row>
    <row r="76" spans="1:12" x14ac:dyDescent="0.25">
      <c r="A76" s="1">
        <v>43378</v>
      </c>
      <c r="B76" s="16">
        <v>19.3</v>
      </c>
      <c r="D76" s="16">
        <v>27</v>
      </c>
      <c r="F76" s="16">
        <v>28.1</v>
      </c>
      <c r="H76" s="16">
        <v>16.399999999999999</v>
      </c>
      <c r="K76">
        <v>-16</v>
      </c>
      <c r="L76">
        <v>27.03</v>
      </c>
    </row>
    <row r="77" spans="1:12" x14ac:dyDescent="0.25">
      <c r="A77" s="1">
        <v>43379</v>
      </c>
      <c r="B77" s="16">
        <v>19.899999999999999</v>
      </c>
      <c r="D77" s="16">
        <v>25.6</v>
      </c>
      <c r="F77" s="16">
        <v>29</v>
      </c>
      <c r="H77" s="16">
        <v>17.2</v>
      </c>
      <c r="K77">
        <v>-15</v>
      </c>
      <c r="L77">
        <v>27.03</v>
      </c>
    </row>
    <row r="78" spans="1:12" x14ac:dyDescent="0.25">
      <c r="A78" s="1">
        <v>43380</v>
      </c>
      <c r="B78" s="16">
        <v>23.4</v>
      </c>
      <c r="D78" s="16">
        <v>24.5</v>
      </c>
      <c r="F78" s="16">
        <v>29.4</v>
      </c>
      <c r="H78" s="16">
        <v>23.4</v>
      </c>
      <c r="K78">
        <v>-14</v>
      </c>
      <c r="L78">
        <v>27.7</v>
      </c>
    </row>
    <row r="79" spans="1:12" x14ac:dyDescent="0.25">
      <c r="A79" s="1">
        <v>43381</v>
      </c>
      <c r="B79" s="16">
        <v>28.1</v>
      </c>
      <c r="D79" s="16">
        <v>24.5</v>
      </c>
      <c r="F79" s="16">
        <v>28.4</v>
      </c>
      <c r="H79" s="16">
        <v>24.3</v>
      </c>
      <c r="K79">
        <v>-13</v>
      </c>
      <c r="L79">
        <v>28.27</v>
      </c>
    </row>
    <row r="80" spans="1:12" x14ac:dyDescent="0.25">
      <c r="A80" s="1">
        <v>43382</v>
      </c>
      <c r="B80" s="16">
        <v>28.4</v>
      </c>
      <c r="D80" s="16">
        <v>23.2</v>
      </c>
      <c r="F80" s="16">
        <v>29.1</v>
      </c>
      <c r="H80" s="16">
        <v>24.8</v>
      </c>
      <c r="K80">
        <v>-12</v>
      </c>
      <c r="L80">
        <v>26.7</v>
      </c>
    </row>
    <row r="81" spans="1:12" x14ac:dyDescent="0.25">
      <c r="A81" s="1">
        <v>43383</v>
      </c>
      <c r="B81" s="16">
        <v>25.9</v>
      </c>
      <c r="D81" s="16">
        <v>22.1</v>
      </c>
      <c r="F81" s="16">
        <v>29.4</v>
      </c>
      <c r="H81" s="16">
        <v>23.7</v>
      </c>
      <c r="K81">
        <v>-11</v>
      </c>
      <c r="L81">
        <v>24.03</v>
      </c>
    </row>
    <row r="82" spans="1:12" x14ac:dyDescent="0.25">
      <c r="A82" s="1">
        <v>43384</v>
      </c>
      <c r="B82" s="16">
        <v>24.8</v>
      </c>
      <c r="D82" s="16">
        <v>21.8</v>
      </c>
      <c r="F82" s="16">
        <v>30.6</v>
      </c>
      <c r="H82" s="16">
        <v>25.3</v>
      </c>
      <c r="K82">
        <v>-10</v>
      </c>
      <c r="L82">
        <v>23.33</v>
      </c>
    </row>
    <row r="83" spans="1:12" x14ac:dyDescent="0.25">
      <c r="A83" s="1">
        <v>43385</v>
      </c>
      <c r="B83" s="16">
        <v>23.5</v>
      </c>
      <c r="D83" s="16">
        <v>24</v>
      </c>
      <c r="F83" s="16">
        <v>29</v>
      </c>
      <c r="H83" s="16">
        <v>24.9</v>
      </c>
      <c r="K83">
        <v>-9</v>
      </c>
      <c r="L83">
        <v>23.27</v>
      </c>
    </row>
    <row r="84" spans="1:12" x14ac:dyDescent="0.25">
      <c r="A84" s="1">
        <v>43386</v>
      </c>
      <c r="B84" s="16">
        <v>22.6</v>
      </c>
      <c r="D84" s="16">
        <v>26.7</v>
      </c>
      <c r="F84" s="16">
        <v>31.4</v>
      </c>
      <c r="H84" s="16">
        <v>23.7</v>
      </c>
      <c r="K84">
        <v>-8</v>
      </c>
      <c r="L84">
        <v>25.37</v>
      </c>
    </row>
    <row r="85" spans="1:12" x14ac:dyDescent="0.25">
      <c r="A85" s="1">
        <v>43387</v>
      </c>
      <c r="B85" s="16">
        <v>21.2</v>
      </c>
      <c r="D85" s="16">
        <v>27.8</v>
      </c>
      <c r="F85" s="16">
        <v>31.9</v>
      </c>
      <c r="H85" s="16">
        <v>22.7</v>
      </c>
      <c r="K85">
        <v>-7</v>
      </c>
      <c r="L85">
        <v>25.03</v>
      </c>
    </row>
    <row r="86" spans="1:12" x14ac:dyDescent="0.25">
      <c r="A86" s="1">
        <v>43388</v>
      </c>
      <c r="B86" s="16">
        <v>21.3</v>
      </c>
      <c r="D86" s="16">
        <v>28.1</v>
      </c>
      <c r="F86" s="16">
        <v>34.5</v>
      </c>
      <c r="H86" s="16">
        <v>23.3</v>
      </c>
      <c r="K86">
        <v>-6</v>
      </c>
      <c r="L86">
        <v>26.73</v>
      </c>
    </row>
    <row r="87" spans="1:12" x14ac:dyDescent="0.25">
      <c r="A87" s="1">
        <v>43389</v>
      </c>
      <c r="B87" s="16">
        <v>19.5</v>
      </c>
      <c r="D87" s="16">
        <v>30.1</v>
      </c>
      <c r="F87" s="16">
        <v>35.299999999999997</v>
      </c>
      <c r="H87" s="16">
        <v>21.1</v>
      </c>
      <c r="K87">
        <v>-5</v>
      </c>
      <c r="L87">
        <v>27.43</v>
      </c>
    </row>
    <row r="88" spans="1:12" x14ac:dyDescent="0.25">
      <c r="A88" s="1">
        <v>43390</v>
      </c>
      <c r="B88" s="16">
        <v>19</v>
      </c>
      <c r="D88" s="16">
        <v>31.7</v>
      </c>
      <c r="F88" s="16">
        <v>33.4</v>
      </c>
      <c r="H88" s="16">
        <v>19.899999999999999</v>
      </c>
      <c r="K88">
        <v>-4</v>
      </c>
      <c r="L88">
        <v>29.2</v>
      </c>
    </row>
    <row r="89" spans="1:12" x14ac:dyDescent="0.25">
      <c r="A89" s="1">
        <v>43391</v>
      </c>
      <c r="B89" s="16">
        <v>20.9</v>
      </c>
      <c r="D89" s="16">
        <v>31.4</v>
      </c>
      <c r="F89" s="16">
        <v>33</v>
      </c>
      <c r="H89" s="16">
        <v>17.3</v>
      </c>
      <c r="K89">
        <v>-3</v>
      </c>
      <c r="L89">
        <v>29.43</v>
      </c>
    </row>
    <row r="90" spans="1:12" x14ac:dyDescent="0.25">
      <c r="A90" s="1">
        <v>43392</v>
      </c>
      <c r="B90" s="16">
        <v>22.1</v>
      </c>
      <c r="D90" s="16">
        <v>29.2</v>
      </c>
      <c r="F90" s="16">
        <v>32.5</v>
      </c>
      <c r="H90" s="16">
        <v>17.2</v>
      </c>
      <c r="K90">
        <v>-2</v>
      </c>
      <c r="L90">
        <v>29.07</v>
      </c>
    </row>
    <row r="91" spans="1:12" x14ac:dyDescent="0.25">
      <c r="A91" s="1">
        <v>43393</v>
      </c>
      <c r="B91" s="16">
        <v>24</v>
      </c>
      <c r="D91" s="16">
        <v>28.4</v>
      </c>
      <c r="F91" s="16">
        <v>34</v>
      </c>
      <c r="H91" s="16">
        <v>15.3</v>
      </c>
      <c r="K91">
        <v>-1</v>
      </c>
      <c r="L91">
        <v>29.13</v>
      </c>
    </row>
    <row r="92" spans="1:12" x14ac:dyDescent="0.25">
      <c r="A92" s="1">
        <v>43394</v>
      </c>
      <c r="B92" s="16">
        <v>24.1</v>
      </c>
      <c r="D92" s="16">
        <v>32</v>
      </c>
      <c r="F92" s="16">
        <v>33.4</v>
      </c>
      <c r="H92" s="16">
        <v>16.600000000000001</v>
      </c>
      <c r="K92">
        <v>0</v>
      </c>
      <c r="L92">
        <v>29.07</v>
      </c>
    </row>
    <row r="93" spans="1:12" x14ac:dyDescent="0.25">
      <c r="A93" s="1">
        <v>43395</v>
      </c>
      <c r="B93" s="16">
        <v>25.8</v>
      </c>
      <c r="D93" s="16">
        <v>34.9</v>
      </c>
      <c r="F93" s="16">
        <v>31.9</v>
      </c>
      <c r="H93" s="16">
        <v>20.6</v>
      </c>
      <c r="K93">
        <v>1</v>
      </c>
      <c r="L93">
        <v>28.1</v>
      </c>
    </row>
    <row r="94" spans="1:12" x14ac:dyDescent="0.25">
      <c r="A94" s="1">
        <v>43396</v>
      </c>
      <c r="B94" s="16">
        <v>24</v>
      </c>
      <c r="D94" s="16">
        <v>37.700000000000003</v>
      </c>
      <c r="F94" s="16">
        <v>31.7</v>
      </c>
      <c r="H94" s="16">
        <v>25.8</v>
      </c>
      <c r="K94">
        <v>2</v>
      </c>
      <c r="L94">
        <v>27.23</v>
      </c>
    </row>
    <row r="95" spans="1:12" x14ac:dyDescent="0.25">
      <c r="A95" s="1">
        <v>43397</v>
      </c>
      <c r="B95" s="16">
        <v>22.7</v>
      </c>
      <c r="D95" s="16">
        <v>37</v>
      </c>
      <c r="F95" s="16">
        <v>31</v>
      </c>
      <c r="H95" s="16">
        <v>30.3</v>
      </c>
      <c r="K95">
        <v>3</v>
      </c>
      <c r="L95">
        <v>27.07</v>
      </c>
    </row>
    <row r="96" spans="1:12" x14ac:dyDescent="0.25">
      <c r="A96" s="1">
        <v>43398</v>
      </c>
      <c r="B96" s="16">
        <v>21.8</v>
      </c>
      <c r="D96" s="16">
        <v>37.5</v>
      </c>
      <c r="F96" s="16">
        <v>30.3</v>
      </c>
      <c r="H96" s="16">
        <v>28.8</v>
      </c>
      <c r="K96">
        <v>4</v>
      </c>
      <c r="L96">
        <v>27.93</v>
      </c>
    </row>
    <row r="97" spans="1:12" x14ac:dyDescent="0.25">
      <c r="A97" s="1">
        <v>43399</v>
      </c>
      <c r="B97" s="16">
        <v>24</v>
      </c>
      <c r="D97" s="16">
        <v>37.9</v>
      </c>
      <c r="F97" s="16">
        <v>28.7</v>
      </c>
      <c r="H97" s="16">
        <v>28.2</v>
      </c>
      <c r="K97">
        <v>5</v>
      </c>
      <c r="L97">
        <v>28</v>
      </c>
    </row>
    <row r="98" spans="1:12" x14ac:dyDescent="0.25">
      <c r="A98" s="1">
        <v>43400</v>
      </c>
      <c r="B98" s="16">
        <v>26.1</v>
      </c>
      <c r="D98" s="16">
        <v>40.6</v>
      </c>
      <c r="F98" s="16">
        <v>28.9</v>
      </c>
      <c r="H98" s="16">
        <v>26.9</v>
      </c>
      <c r="K98">
        <v>6</v>
      </c>
      <c r="L98">
        <v>27.97</v>
      </c>
    </row>
    <row r="99" spans="1:12" x14ac:dyDescent="0.25">
      <c r="A99" s="1">
        <v>43401</v>
      </c>
      <c r="B99" s="16">
        <v>27.5</v>
      </c>
      <c r="D99" s="16">
        <v>41.5</v>
      </c>
      <c r="F99" s="16">
        <v>28.9</v>
      </c>
      <c r="H99" s="16">
        <v>27.6</v>
      </c>
      <c r="K99">
        <v>7</v>
      </c>
      <c r="L99">
        <v>28.93</v>
      </c>
    </row>
    <row r="100" spans="1:12" x14ac:dyDescent="0.25">
      <c r="A100" s="1">
        <v>43402</v>
      </c>
      <c r="D100" s="16">
        <v>39.700000000000003</v>
      </c>
      <c r="F100" s="16">
        <v>29</v>
      </c>
      <c r="H100" s="16">
        <v>28.2</v>
      </c>
      <c r="K100">
        <v>8</v>
      </c>
      <c r="L100">
        <v>30.87</v>
      </c>
    </row>
    <row r="101" spans="1:12" x14ac:dyDescent="0.25">
      <c r="A101" s="1">
        <v>43403</v>
      </c>
      <c r="D101" s="16">
        <v>39.200000000000003</v>
      </c>
      <c r="F101" s="16">
        <v>26.1</v>
      </c>
      <c r="H101" s="16">
        <v>26.9</v>
      </c>
      <c r="K101">
        <v>9</v>
      </c>
      <c r="L101">
        <v>33.270000000000003</v>
      </c>
    </row>
    <row r="102" spans="1:12" x14ac:dyDescent="0.25">
      <c r="A102" s="1">
        <v>43404</v>
      </c>
      <c r="B102" s="16">
        <v>24.3</v>
      </c>
      <c r="D102" s="16">
        <v>36.200000000000003</v>
      </c>
      <c r="F102" s="16">
        <v>23.5</v>
      </c>
      <c r="H102" s="16">
        <v>26</v>
      </c>
      <c r="K102">
        <v>10</v>
      </c>
      <c r="L102">
        <v>33.1</v>
      </c>
    </row>
    <row r="103" spans="1:12" x14ac:dyDescent="0.25">
      <c r="A103" s="1">
        <v>43405</v>
      </c>
      <c r="B103" s="16">
        <v>23</v>
      </c>
      <c r="D103" s="16">
        <v>38.299999999999997</v>
      </c>
      <c r="F103" s="16">
        <v>23.4</v>
      </c>
      <c r="H103" s="16">
        <v>25.1</v>
      </c>
      <c r="K103">
        <v>11</v>
      </c>
      <c r="L103">
        <v>31.33</v>
      </c>
    </row>
    <row r="104" spans="1:12" x14ac:dyDescent="0.25">
      <c r="A104" s="1">
        <v>43406</v>
      </c>
      <c r="B104" s="16">
        <v>23.9</v>
      </c>
      <c r="D104" s="16">
        <v>39.299999999999997</v>
      </c>
      <c r="F104" s="16">
        <v>24.7</v>
      </c>
      <c r="H104" s="16">
        <v>26.9</v>
      </c>
      <c r="K104">
        <v>12</v>
      </c>
      <c r="L104">
        <v>29.87</v>
      </c>
    </row>
    <row r="105" spans="1:12" x14ac:dyDescent="0.25">
      <c r="A105" s="1">
        <v>43407</v>
      </c>
      <c r="B105" s="16">
        <v>26</v>
      </c>
      <c r="D105" s="16">
        <v>42.5</v>
      </c>
      <c r="F105" s="16">
        <v>25</v>
      </c>
      <c r="H105" s="16">
        <v>26.4</v>
      </c>
      <c r="K105">
        <v>13</v>
      </c>
      <c r="L105">
        <v>29.07</v>
      </c>
    </row>
    <row r="106" spans="1:12" x14ac:dyDescent="0.25">
      <c r="A106" s="1">
        <v>43408</v>
      </c>
      <c r="B106" s="16">
        <v>26.4</v>
      </c>
      <c r="D106" s="16">
        <v>40.1</v>
      </c>
      <c r="F106" s="16">
        <v>23.6</v>
      </c>
      <c r="H106" s="16">
        <v>24.7</v>
      </c>
      <c r="K106">
        <v>14</v>
      </c>
      <c r="L106">
        <v>30.4</v>
      </c>
    </row>
    <row r="107" spans="1:12" x14ac:dyDescent="0.25">
      <c r="A107" s="1">
        <v>43409</v>
      </c>
      <c r="B107" s="16">
        <v>22.5</v>
      </c>
      <c r="D107" s="16">
        <v>35.4</v>
      </c>
      <c r="F107" s="16">
        <v>23.5</v>
      </c>
      <c r="H107" s="16">
        <v>22.7</v>
      </c>
      <c r="K107">
        <v>15</v>
      </c>
      <c r="L107">
        <v>30.4</v>
      </c>
    </row>
    <row r="108" spans="1:12" x14ac:dyDescent="0.25">
      <c r="A108" s="1">
        <v>43410</v>
      </c>
      <c r="B108" s="16">
        <v>20.6</v>
      </c>
      <c r="D108" s="16">
        <v>32.200000000000003</v>
      </c>
      <c r="F108" s="16">
        <v>25.2</v>
      </c>
      <c r="H108" s="16">
        <v>22.5</v>
      </c>
      <c r="K108">
        <v>16</v>
      </c>
      <c r="L108">
        <v>30.7</v>
      </c>
    </row>
    <row r="109" spans="1:12" x14ac:dyDescent="0.25">
      <c r="A109" s="1">
        <v>43411</v>
      </c>
      <c r="B109" s="16">
        <v>19.8</v>
      </c>
      <c r="D109" s="16">
        <v>31.6</v>
      </c>
      <c r="F109" s="16">
        <v>27</v>
      </c>
      <c r="H109" s="16">
        <v>24.1</v>
      </c>
      <c r="K109">
        <v>17</v>
      </c>
      <c r="L109">
        <v>29.57</v>
      </c>
    </row>
    <row r="110" spans="1:12" x14ac:dyDescent="0.25">
      <c r="A110" s="1">
        <v>43412</v>
      </c>
      <c r="B110" s="16">
        <v>21.2</v>
      </c>
      <c r="D110" s="16">
        <v>30.9</v>
      </c>
      <c r="F110" s="16">
        <v>26.9</v>
      </c>
      <c r="H110" s="16">
        <v>23.3</v>
      </c>
      <c r="K110">
        <v>18</v>
      </c>
      <c r="L110">
        <v>29.17</v>
      </c>
    </row>
    <row r="111" spans="1:12" x14ac:dyDescent="0.25">
      <c r="A111" s="1">
        <v>43413</v>
      </c>
      <c r="B111" s="16">
        <v>21.9</v>
      </c>
      <c r="D111" s="16">
        <v>30.5</v>
      </c>
      <c r="F111" s="16">
        <v>27</v>
      </c>
      <c r="H111" s="16">
        <v>25.1</v>
      </c>
      <c r="K111">
        <v>19</v>
      </c>
      <c r="L111">
        <v>28.53</v>
      </c>
    </row>
    <row r="112" spans="1:12" x14ac:dyDescent="0.25">
      <c r="A112" s="1">
        <v>43414</v>
      </c>
      <c r="B112" s="16">
        <v>25.3</v>
      </c>
      <c r="D112" s="16">
        <v>31.1</v>
      </c>
      <c r="F112" s="16">
        <v>27.8</v>
      </c>
      <c r="H112" s="16">
        <v>25.4</v>
      </c>
      <c r="K112">
        <v>20</v>
      </c>
      <c r="L112">
        <v>27.73</v>
      </c>
    </row>
    <row r="113" spans="1:12" x14ac:dyDescent="0.25">
      <c r="A113" s="1">
        <v>43415</v>
      </c>
      <c r="B113" s="16">
        <v>29.4</v>
      </c>
      <c r="D113" s="16">
        <v>32.1</v>
      </c>
      <c r="F113" s="16">
        <v>27</v>
      </c>
      <c r="H113" s="16">
        <v>25.5</v>
      </c>
      <c r="K113">
        <v>21</v>
      </c>
      <c r="L113">
        <v>26.87</v>
      </c>
    </row>
    <row r="114" spans="1:12" x14ac:dyDescent="0.25">
      <c r="A114" s="1">
        <v>43416</v>
      </c>
      <c r="B114" s="16">
        <v>30.7</v>
      </c>
      <c r="D114" s="16">
        <v>31.9</v>
      </c>
      <c r="F114" s="16">
        <v>25</v>
      </c>
      <c r="H114" s="16">
        <v>25.9</v>
      </c>
      <c r="K114">
        <v>22</v>
      </c>
      <c r="L114">
        <v>26.93</v>
      </c>
    </row>
    <row r="115" spans="1:12" x14ac:dyDescent="0.25">
      <c r="A115" s="1">
        <v>43417</v>
      </c>
      <c r="B115" s="16">
        <v>30.2</v>
      </c>
      <c r="D115" s="16">
        <v>30</v>
      </c>
      <c r="F115" s="16">
        <v>23</v>
      </c>
      <c r="H115" s="16">
        <v>25.4</v>
      </c>
      <c r="K115">
        <v>23</v>
      </c>
      <c r="L115">
        <v>27.4</v>
      </c>
    </row>
    <row r="116" spans="1:12" x14ac:dyDescent="0.25">
      <c r="A116" s="1">
        <v>43418</v>
      </c>
      <c r="B116" s="16">
        <v>27.1</v>
      </c>
      <c r="D116" s="16">
        <v>28.9</v>
      </c>
      <c r="F116" s="16">
        <v>22.7</v>
      </c>
      <c r="H116" s="16">
        <v>27.8</v>
      </c>
      <c r="K116">
        <v>24</v>
      </c>
      <c r="L116">
        <v>26.8</v>
      </c>
    </row>
    <row r="117" spans="1:12" x14ac:dyDescent="0.25">
      <c r="A117" s="1">
        <v>43419</v>
      </c>
      <c r="B117" s="16">
        <v>28.2</v>
      </c>
      <c r="D117" s="16">
        <v>27.8</v>
      </c>
      <c r="F117" s="16">
        <v>23.3</v>
      </c>
      <c r="H117" s="16">
        <v>30</v>
      </c>
      <c r="K117">
        <v>25</v>
      </c>
      <c r="L117">
        <v>26.67</v>
      </c>
    </row>
    <row r="118" spans="1:12" x14ac:dyDescent="0.25">
      <c r="A118" s="1">
        <v>43420</v>
      </c>
      <c r="B118" s="16">
        <v>26.3</v>
      </c>
      <c r="D118" s="16">
        <v>26.7</v>
      </c>
      <c r="F118" s="16">
        <v>23.2</v>
      </c>
      <c r="H118" s="16">
        <v>31.3</v>
      </c>
      <c r="K118">
        <v>26</v>
      </c>
      <c r="L118">
        <v>26.03</v>
      </c>
    </row>
    <row r="119" spans="1:12" x14ac:dyDescent="0.25">
      <c r="A119" s="1">
        <v>43421</v>
      </c>
      <c r="B119" s="16">
        <v>27.5</v>
      </c>
      <c r="D119" s="16">
        <v>26.6</v>
      </c>
      <c r="F119" s="16">
        <v>22.3</v>
      </c>
      <c r="H119" s="16">
        <v>32.299999999999997</v>
      </c>
      <c r="K119">
        <v>27</v>
      </c>
      <c r="L119">
        <v>25.9</v>
      </c>
    </row>
    <row r="120" spans="1:12" x14ac:dyDescent="0.25">
      <c r="A120" s="1">
        <v>43422</v>
      </c>
      <c r="B120" s="16">
        <v>25.2</v>
      </c>
      <c r="D120" s="16">
        <v>24.9</v>
      </c>
      <c r="F120" s="16">
        <v>22.3</v>
      </c>
      <c r="H120" s="16">
        <v>30.2</v>
      </c>
      <c r="K120">
        <v>28</v>
      </c>
      <c r="L120">
        <v>25.63</v>
      </c>
    </row>
    <row r="121" spans="1:12" x14ac:dyDescent="0.25">
      <c r="A121" s="1">
        <v>43423</v>
      </c>
      <c r="B121" s="16">
        <v>27.5</v>
      </c>
      <c r="D121" s="16">
        <v>24.7</v>
      </c>
      <c r="F121" s="16">
        <v>24.1</v>
      </c>
      <c r="H121" s="16">
        <v>28.5</v>
      </c>
      <c r="K121">
        <v>29</v>
      </c>
      <c r="L121">
        <v>24.8</v>
      </c>
    </row>
    <row r="122" spans="1:12" x14ac:dyDescent="0.25">
      <c r="A122" s="1">
        <v>43424</v>
      </c>
      <c r="B122" s="16">
        <v>28.4</v>
      </c>
      <c r="D122" s="16">
        <v>22.7</v>
      </c>
      <c r="F122" s="16">
        <v>29.2</v>
      </c>
      <c r="H122" s="16">
        <v>25.2</v>
      </c>
      <c r="K122">
        <v>30</v>
      </c>
      <c r="L122">
        <v>25.57</v>
      </c>
    </row>
    <row r="123" spans="1:12" x14ac:dyDescent="0.25">
      <c r="A123" s="1">
        <v>43425</v>
      </c>
      <c r="B123" s="16">
        <v>28.1</v>
      </c>
      <c r="D123" s="16">
        <v>23.9</v>
      </c>
      <c r="F123" s="16">
        <v>29.4</v>
      </c>
      <c r="H123" s="16">
        <v>22.3</v>
      </c>
      <c r="K123">
        <v>31</v>
      </c>
      <c r="L123">
        <v>26.33</v>
      </c>
    </row>
    <row r="124" spans="1:12" x14ac:dyDescent="0.25">
      <c r="A124" s="1">
        <v>43426</v>
      </c>
      <c r="B124" s="16">
        <v>26.8</v>
      </c>
      <c r="D124" s="16">
        <v>25</v>
      </c>
      <c r="F124" s="16">
        <v>26.8</v>
      </c>
      <c r="H124" s="16">
        <v>22.1</v>
      </c>
      <c r="K124">
        <v>32</v>
      </c>
      <c r="L124">
        <v>28.4</v>
      </c>
    </row>
    <row r="125" spans="1:12" x14ac:dyDescent="0.25">
      <c r="A125" s="1">
        <v>43427</v>
      </c>
      <c r="B125" s="16">
        <v>24</v>
      </c>
      <c r="D125" s="16">
        <v>26.4</v>
      </c>
      <c r="F125" s="16">
        <v>23.9</v>
      </c>
      <c r="H125" s="16">
        <v>22.4</v>
      </c>
      <c r="K125">
        <v>33</v>
      </c>
      <c r="L125">
        <v>28.13</v>
      </c>
    </row>
    <row r="126" spans="1:12" x14ac:dyDescent="0.25">
      <c r="A126" s="1">
        <v>43428</v>
      </c>
      <c r="B126" s="16">
        <v>23.6</v>
      </c>
      <c r="D126" s="16">
        <v>28</v>
      </c>
      <c r="F126" s="16">
        <v>24.6</v>
      </c>
      <c r="H126" s="16">
        <v>22</v>
      </c>
      <c r="K126">
        <v>34</v>
      </c>
      <c r="L126">
        <v>26.97</v>
      </c>
    </row>
    <row r="127" spans="1:12" x14ac:dyDescent="0.25">
      <c r="A127" s="1">
        <v>43429</v>
      </c>
      <c r="D127" s="16">
        <v>26.9</v>
      </c>
      <c r="F127" s="16">
        <v>25.6</v>
      </c>
      <c r="H127" s="16">
        <v>20.8</v>
      </c>
      <c r="K127">
        <v>35</v>
      </c>
      <c r="L127">
        <v>25.8</v>
      </c>
    </row>
    <row r="128" spans="1:12" x14ac:dyDescent="0.25">
      <c r="A128" s="1">
        <v>43430</v>
      </c>
      <c r="D128" s="16">
        <v>26.1</v>
      </c>
      <c r="F128" s="16">
        <v>25.1</v>
      </c>
      <c r="H128" s="16">
        <v>21.5</v>
      </c>
      <c r="K128">
        <v>36</v>
      </c>
      <c r="L128">
        <v>25.4</v>
      </c>
    </row>
    <row r="129" spans="1:12" x14ac:dyDescent="0.25">
      <c r="A129" s="1">
        <v>43431</v>
      </c>
      <c r="D129" s="16">
        <v>26.5</v>
      </c>
      <c r="F129" s="16">
        <v>24.7</v>
      </c>
      <c r="H129" s="16">
        <v>25.6</v>
      </c>
      <c r="K129">
        <v>37</v>
      </c>
      <c r="L129">
        <v>25.3</v>
      </c>
    </row>
    <row r="130" spans="1:12" x14ac:dyDescent="0.25">
      <c r="A130" s="1">
        <v>43432</v>
      </c>
      <c r="D130" s="16">
        <v>29.6</v>
      </c>
      <c r="F130" s="16">
        <v>23.5</v>
      </c>
      <c r="H130" s="16">
        <v>25.6</v>
      </c>
      <c r="K130">
        <v>38</v>
      </c>
      <c r="L130">
        <v>24.7</v>
      </c>
    </row>
    <row r="131" spans="1:12" x14ac:dyDescent="0.25">
      <c r="A131" s="1">
        <v>43433</v>
      </c>
      <c r="D131" s="16">
        <v>34.1</v>
      </c>
      <c r="F131" s="16">
        <v>22.7</v>
      </c>
      <c r="H131" s="16">
        <v>24.3</v>
      </c>
      <c r="K131">
        <v>39</v>
      </c>
      <c r="L131">
        <v>24.4</v>
      </c>
    </row>
    <row r="132" spans="1:12" x14ac:dyDescent="0.25">
      <c r="A132" s="1">
        <v>43434</v>
      </c>
      <c r="D132" s="16">
        <v>35.5</v>
      </c>
      <c r="F132" s="16">
        <v>21.4</v>
      </c>
      <c r="H132" s="16">
        <v>28.3</v>
      </c>
      <c r="K132">
        <v>40</v>
      </c>
      <c r="L132">
        <v>24</v>
      </c>
    </row>
    <row r="133" spans="1:12" x14ac:dyDescent="0.25">
      <c r="A133" s="1">
        <v>43435</v>
      </c>
      <c r="D133" s="16">
        <v>34.5</v>
      </c>
      <c r="F133" s="16">
        <v>21.6</v>
      </c>
      <c r="H133" s="16">
        <v>28.5</v>
      </c>
      <c r="K133">
        <v>41</v>
      </c>
      <c r="L133">
        <v>24.37</v>
      </c>
    </row>
    <row r="134" spans="1:12" x14ac:dyDescent="0.25">
      <c r="A134" s="1">
        <v>43436</v>
      </c>
      <c r="D134" s="16">
        <v>31.3</v>
      </c>
      <c r="F134" s="16">
        <v>23.4</v>
      </c>
      <c r="H134" s="16">
        <v>30.5</v>
      </c>
      <c r="K134">
        <v>42</v>
      </c>
      <c r="L134">
        <v>25.67</v>
      </c>
    </row>
    <row r="135" spans="1:12" x14ac:dyDescent="0.25">
      <c r="A135" s="1">
        <v>43437</v>
      </c>
      <c r="D135" s="16">
        <v>27.2</v>
      </c>
      <c r="F135" s="16">
        <v>26</v>
      </c>
      <c r="H135" s="16">
        <v>28.1</v>
      </c>
      <c r="K135">
        <v>43</v>
      </c>
      <c r="L135">
        <v>27.57</v>
      </c>
    </row>
    <row r="136" spans="1:12" x14ac:dyDescent="0.25">
      <c r="A136" s="1">
        <v>43438</v>
      </c>
      <c r="D136" s="16">
        <v>27.8</v>
      </c>
      <c r="F136" s="16">
        <v>29.5</v>
      </c>
      <c r="H136" s="16">
        <v>28.6</v>
      </c>
      <c r="K136">
        <v>44</v>
      </c>
      <c r="L136">
        <v>27.83</v>
      </c>
    </row>
    <row r="137" spans="1:12" x14ac:dyDescent="0.25">
      <c r="A137" s="1">
        <v>43439</v>
      </c>
      <c r="D137" s="16">
        <v>27.2</v>
      </c>
      <c r="F137" s="16">
        <v>29.5</v>
      </c>
      <c r="H137" s="16">
        <v>29.6</v>
      </c>
      <c r="K137">
        <v>45</v>
      </c>
      <c r="L137">
        <v>27.2</v>
      </c>
    </row>
    <row r="138" spans="1:12" x14ac:dyDescent="0.25">
      <c r="A138" s="1">
        <v>43440</v>
      </c>
      <c r="D138" s="16">
        <v>26.8</v>
      </c>
      <c r="F138" s="16">
        <v>28.4</v>
      </c>
      <c r="H138" s="16">
        <v>30.8</v>
      </c>
      <c r="K138">
        <v>46</v>
      </c>
      <c r="L138">
        <v>28.33</v>
      </c>
    </row>
    <row r="139" spans="1:12" x14ac:dyDescent="0.25">
      <c r="A139" s="1">
        <v>43441</v>
      </c>
      <c r="D139" s="16">
        <v>25</v>
      </c>
      <c r="F139" s="16">
        <v>28.6</v>
      </c>
      <c r="H139" s="16">
        <v>29.3</v>
      </c>
      <c r="K139">
        <v>47</v>
      </c>
      <c r="L139">
        <v>28.6</v>
      </c>
    </row>
    <row r="140" spans="1:12" x14ac:dyDescent="0.25">
      <c r="A140" s="1">
        <v>43442</v>
      </c>
      <c r="D140" s="16">
        <v>24.8</v>
      </c>
      <c r="F140" s="16">
        <v>30.4</v>
      </c>
      <c r="H140" s="16">
        <v>28.8</v>
      </c>
      <c r="K140">
        <v>48</v>
      </c>
      <c r="L140">
        <v>28.7</v>
      </c>
    </row>
    <row r="141" spans="1:12" x14ac:dyDescent="0.25">
      <c r="A141" s="1">
        <v>43443</v>
      </c>
      <c r="D141" s="16">
        <v>25.9</v>
      </c>
      <c r="F141" s="16">
        <v>33.6</v>
      </c>
      <c r="H141" s="16">
        <v>26.6</v>
      </c>
      <c r="K141">
        <v>49</v>
      </c>
      <c r="L141">
        <v>27.83</v>
      </c>
    </row>
    <row r="142" spans="1:12" x14ac:dyDescent="0.25">
      <c r="A142" s="1">
        <v>43444</v>
      </c>
      <c r="D142" s="16">
        <v>26.5</v>
      </c>
      <c r="F142" s="16">
        <v>34.700000000000003</v>
      </c>
      <c r="H142" s="16">
        <v>26.1</v>
      </c>
      <c r="K142">
        <v>50</v>
      </c>
      <c r="L142">
        <v>28</v>
      </c>
    </row>
    <row r="143" spans="1:12" x14ac:dyDescent="0.25">
      <c r="A143" s="1">
        <v>43445</v>
      </c>
      <c r="D143" s="16">
        <v>26.6</v>
      </c>
      <c r="F143" s="16">
        <v>33.9</v>
      </c>
      <c r="H143" s="16">
        <v>24.7</v>
      </c>
      <c r="K143">
        <v>51</v>
      </c>
      <c r="L143">
        <v>29.33</v>
      </c>
    </row>
    <row r="144" spans="1:12" x14ac:dyDescent="0.25">
      <c r="A144" s="1">
        <v>43446</v>
      </c>
      <c r="D144" s="16">
        <v>27.7</v>
      </c>
      <c r="F144" s="16">
        <v>32.5</v>
      </c>
      <c r="H144" s="16">
        <v>23.6</v>
      </c>
      <c r="K144">
        <v>52</v>
      </c>
      <c r="L144">
        <v>30.47</v>
      </c>
    </row>
    <row r="145" spans="1:12" x14ac:dyDescent="0.25">
      <c r="A145" s="1">
        <v>43447</v>
      </c>
      <c r="D145" s="16">
        <v>27.7</v>
      </c>
      <c r="F145" s="16">
        <v>30.7</v>
      </c>
      <c r="H145" s="16">
        <v>23.9</v>
      </c>
      <c r="K145">
        <v>53</v>
      </c>
      <c r="L145">
        <v>29.9</v>
      </c>
    </row>
    <row r="146" spans="1:12" x14ac:dyDescent="0.25">
      <c r="A146" s="1">
        <v>43448</v>
      </c>
      <c r="D146" s="16">
        <v>27.4</v>
      </c>
      <c r="F146" s="16">
        <v>30.7</v>
      </c>
      <c r="H146" s="16">
        <v>23.2</v>
      </c>
      <c r="K146">
        <v>54</v>
      </c>
      <c r="L146">
        <v>29.3</v>
      </c>
    </row>
    <row r="147" spans="1:12" x14ac:dyDescent="0.25">
      <c r="A147" s="1">
        <v>43449</v>
      </c>
      <c r="D147" s="16">
        <v>26.4</v>
      </c>
      <c r="F147" s="16">
        <v>29.3</v>
      </c>
      <c r="H147" s="16">
        <v>25.3</v>
      </c>
      <c r="K147">
        <v>55</v>
      </c>
      <c r="L147">
        <v>28.33</v>
      </c>
    </row>
    <row r="148" spans="1:12" x14ac:dyDescent="0.25">
      <c r="A148" s="1">
        <v>43450</v>
      </c>
      <c r="D148" s="16">
        <v>26.5</v>
      </c>
      <c r="F148" s="16">
        <v>28.4</v>
      </c>
      <c r="H148" s="16">
        <v>25.8</v>
      </c>
      <c r="K148">
        <v>56</v>
      </c>
      <c r="L148">
        <v>28.17</v>
      </c>
    </row>
    <row r="149" spans="1:12" x14ac:dyDescent="0.25">
      <c r="A149" s="1">
        <v>43451</v>
      </c>
      <c r="D149" s="16">
        <v>27.2</v>
      </c>
      <c r="F149" s="16">
        <v>26.6</v>
      </c>
      <c r="H149" s="16">
        <v>27.2</v>
      </c>
      <c r="K149">
        <v>57</v>
      </c>
      <c r="L149">
        <v>27.13</v>
      </c>
    </row>
    <row r="150" spans="1:12" x14ac:dyDescent="0.25">
      <c r="A150" s="1">
        <v>43452</v>
      </c>
      <c r="D150" s="16">
        <v>27.3</v>
      </c>
      <c r="F150" s="16">
        <v>28.3</v>
      </c>
      <c r="H150" s="16">
        <v>28.9</v>
      </c>
      <c r="K150">
        <v>58</v>
      </c>
      <c r="L150">
        <v>26.13</v>
      </c>
    </row>
    <row r="151" spans="1:12" x14ac:dyDescent="0.25">
      <c r="A151" s="1">
        <v>43453</v>
      </c>
      <c r="D151" s="16">
        <v>26.1</v>
      </c>
      <c r="F151" s="16">
        <v>31</v>
      </c>
      <c r="H151" s="16">
        <v>31.2</v>
      </c>
      <c r="K151">
        <v>59</v>
      </c>
      <c r="L151">
        <v>25.67</v>
      </c>
    </row>
    <row r="152" spans="1:12" x14ac:dyDescent="0.25">
      <c r="A152" s="1">
        <v>43454</v>
      </c>
      <c r="D152" s="16">
        <v>25.2</v>
      </c>
      <c r="F152" s="16">
        <v>36.799999999999997</v>
      </c>
      <c r="H152" s="16">
        <v>33.6</v>
      </c>
      <c r="K152">
        <v>60</v>
      </c>
      <c r="L152">
        <v>26.23</v>
      </c>
    </row>
    <row r="153" spans="1:12" x14ac:dyDescent="0.25">
      <c r="A153" s="1">
        <v>43455</v>
      </c>
      <c r="D153" s="16">
        <v>23.9</v>
      </c>
      <c r="F153" s="16">
        <v>37.799999999999997</v>
      </c>
      <c r="H153" s="16">
        <v>31.8</v>
      </c>
      <c r="K153">
        <v>61</v>
      </c>
      <c r="L153">
        <v>27.87</v>
      </c>
    </row>
    <row r="154" spans="1:12" x14ac:dyDescent="0.25">
      <c r="A154" s="1">
        <v>43456</v>
      </c>
      <c r="D154" s="16">
        <v>23</v>
      </c>
      <c r="F154" s="16">
        <v>36.799999999999997</v>
      </c>
      <c r="H154" s="16">
        <v>29</v>
      </c>
      <c r="K154">
        <v>62</v>
      </c>
      <c r="L154">
        <v>29.57</v>
      </c>
    </row>
    <row r="155" spans="1:12" x14ac:dyDescent="0.25">
      <c r="A155" s="1">
        <v>43457</v>
      </c>
      <c r="D155" s="16">
        <v>22.4</v>
      </c>
      <c r="F155" s="16">
        <v>32.799999999999997</v>
      </c>
      <c r="H155" s="16">
        <v>25.6</v>
      </c>
      <c r="K155">
        <v>63</v>
      </c>
      <c r="L155">
        <v>30.07</v>
      </c>
    </row>
    <row r="156" spans="1:12" x14ac:dyDescent="0.25">
      <c r="A156" s="1">
        <v>43458</v>
      </c>
      <c r="D156" s="16">
        <v>22.2</v>
      </c>
      <c r="F156" s="16">
        <v>29.3</v>
      </c>
      <c r="H156" s="16">
        <v>25.7</v>
      </c>
      <c r="K156">
        <v>64</v>
      </c>
      <c r="L156">
        <v>29.87</v>
      </c>
    </row>
    <row r="157" spans="1:12" x14ac:dyDescent="0.25">
      <c r="A157" s="1">
        <v>43459</v>
      </c>
      <c r="D157" s="16">
        <v>23.4</v>
      </c>
      <c r="F157" s="16">
        <v>29.3</v>
      </c>
      <c r="H157" s="16">
        <v>29</v>
      </c>
      <c r="K157">
        <v>65</v>
      </c>
      <c r="L157">
        <v>29</v>
      </c>
    </row>
    <row r="158" spans="1:12" x14ac:dyDescent="0.25">
      <c r="A158" s="1">
        <v>43460</v>
      </c>
      <c r="D158" s="16">
        <v>23.7</v>
      </c>
      <c r="F158" s="16">
        <v>30.1</v>
      </c>
      <c r="H158" s="16">
        <v>31.8</v>
      </c>
      <c r="K158">
        <v>66</v>
      </c>
      <c r="L158">
        <v>28.43</v>
      </c>
    </row>
    <row r="159" spans="1:12" x14ac:dyDescent="0.25">
      <c r="A159" s="1">
        <v>43461</v>
      </c>
      <c r="D159" s="16">
        <v>23.4</v>
      </c>
      <c r="F159" s="16">
        <v>31.1</v>
      </c>
      <c r="H159" s="16">
        <v>32.799999999999997</v>
      </c>
      <c r="K159">
        <v>67</v>
      </c>
      <c r="L159">
        <v>27.77</v>
      </c>
    </row>
    <row r="160" spans="1:12" x14ac:dyDescent="0.25">
      <c r="A160" s="1">
        <v>43462</v>
      </c>
      <c r="D160" s="16">
        <v>21.4</v>
      </c>
      <c r="F160" s="16">
        <v>28.7</v>
      </c>
      <c r="H160" s="16">
        <v>32.6</v>
      </c>
      <c r="K160">
        <v>68</v>
      </c>
      <c r="L160">
        <v>27.5</v>
      </c>
    </row>
    <row r="161" spans="1:12" x14ac:dyDescent="0.25">
      <c r="A161" s="1">
        <v>43463</v>
      </c>
      <c r="D161" s="16">
        <v>21</v>
      </c>
      <c r="F161" s="16">
        <v>28.3</v>
      </c>
      <c r="H161" s="16">
        <v>31.5</v>
      </c>
      <c r="K161">
        <v>69</v>
      </c>
      <c r="L161">
        <v>26.8</v>
      </c>
    </row>
    <row r="162" spans="1:12" x14ac:dyDescent="0.25">
      <c r="A162" s="1">
        <v>43464</v>
      </c>
      <c r="D162" s="16">
        <v>22.2</v>
      </c>
      <c r="F162" s="16">
        <v>28.8</v>
      </c>
      <c r="H162" s="16">
        <v>29.4</v>
      </c>
      <c r="K162">
        <v>70</v>
      </c>
      <c r="L162">
        <v>25.93</v>
      </c>
    </row>
    <row r="163" spans="1:12" x14ac:dyDescent="0.25">
      <c r="A163" s="1">
        <v>43465</v>
      </c>
      <c r="D163" s="16">
        <v>22.4</v>
      </c>
      <c r="F163" s="16">
        <v>30.5</v>
      </c>
      <c r="H163" s="16">
        <v>27.2</v>
      </c>
      <c r="K163">
        <v>71</v>
      </c>
      <c r="L163">
        <v>26.23</v>
      </c>
    </row>
    <row r="164" spans="1:12" x14ac:dyDescent="0.25">
      <c r="A164" s="1">
        <v>43466</v>
      </c>
      <c r="D164" s="16">
        <v>23</v>
      </c>
      <c r="F164" s="16">
        <v>30.9</v>
      </c>
      <c r="H164" s="16">
        <v>25.5</v>
      </c>
      <c r="K164">
        <v>72</v>
      </c>
      <c r="L164">
        <v>27.2</v>
      </c>
    </row>
    <row r="165" spans="1:12" x14ac:dyDescent="0.25">
      <c r="A165" s="1">
        <v>43467</v>
      </c>
      <c r="D165" s="16">
        <v>23.4</v>
      </c>
      <c r="F165" s="16">
        <v>30.6</v>
      </c>
      <c r="H165" s="16">
        <v>25.3</v>
      </c>
      <c r="K165">
        <v>73</v>
      </c>
      <c r="L165">
        <v>28.5</v>
      </c>
    </row>
    <row r="166" spans="1:12" x14ac:dyDescent="0.25">
      <c r="A166" s="1">
        <v>43468</v>
      </c>
      <c r="D166" s="16">
        <v>24.9</v>
      </c>
      <c r="F166" s="16">
        <v>28.2</v>
      </c>
      <c r="H166" s="16">
        <v>24</v>
      </c>
      <c r="K166">
        <v>74</v>
      </c>
      <c r="L166">
        <v>28.63</v>
      </c>
    </row>
    <row r="167" spans="1:12" x14ac:dyDescent="0.25">
      <c r="A167" s="1">
        <v>43469</v>
      </c>
      <c r="D167" s="16">
        <v>25.8</v>
      </c>
      <c r="F167" s="16">
        <v>26</v>
      </c>
      <c r="H167" s="16">
        <v>25.2</v>
      </c>
      <c r="K167">
        <v>75</v>
      </c>
      <c r="L167">
        <v>28.37</v>
      </c>
    </row>
    <row r="168" spans="1:12" x14ac:dyDescent="0.25">
      <c r="A168" s="1">
        <v>43470</v>
      </c>
      <c r="D168" s="16">
        <v>27.5</v>
      </c>
      <c r="F168" s="16">
        <v>23.9</v>
      </c>
      <c r="H168" s="16">
        <v>24.7</v>
      </c>
      <c r="K168">
        <v>76</v>
      </c>
      <c r="L168">
        <v>27</v>
      </c>
    </row>
    <row r="169" spans="1:12" x14ac:dyDescent="0.25">
      <c r="A169" s="1">
        <v>43471</v>
      </c>
      <c r="D169" s="16">
        <v>32</v>
      </c>
      <c r="F169" s="16">
        <v>23.1</v>
      </c>
      <c r="H169" s="16">
        <v>26</v>
      </c>
      <c r="K169">
        <v>77</v>
      </c>
      <c r="L169">
        <v>26.03</v>
      </c>
    </row>
    <row r="170" spans="1:12" x14ac:dyDescent="0.25">
      <c r="A170" s="1">
        <v>43472</v>
      </c>
      <c r="D170" s="16">
        <v>35.200000000000003</v>
      </c>
      <c r="F170" s="16">
        <v>20.7</v>
      </c>
      <c r="H170" s="16">
        <v>25.6</v>
      </c>
      <c r="K170">
        <v>78</v>
      </c>
      <c r="L170">
        <v>25.07</v>
      </c>
    </row>
    <row r="171" spans="1:12" x14ac:dyDescent="0.25">
      <c r="A171" s="1">
        <v>43473</v>
      </c>
      <c r="D171" s="16">
        <v>36.9</v>
      </c>
      <c r="F171" s="16">
        <v>20.399999999999999</v>
      </c>
      <c r="H171" s="16">
        <v>27.3</v>
      </c>
      <c r="K171">
        <v>79</v>
      </c>
      <c r="L171">
        <v>25.3</v>
      </c>
    </row>
    <row r="172" spans="1:12" x14ac:dyDescent="0.25">
      <c r="A172" s="1">
        <v>43474</v>
      </c>
      <c r="D172" s="16">
        <v>36.5</v>
      </c>
      <c r="F172" s="16">
        <v>20.8</v>
      </c>
      <c r="H172" s="16">
        <v>27.8</v>
      </c>
      <c r="K172">
        <v>80</v>
      </c>
      <c r="L172">
        <v>25.57</v>
      </c>
    </row>
    <row r="173" spans="1:12" x14ac:dyDescent="0.25">
      <c r="A173" s="1">
        <v>43475</v>
      </c>
      <c r="D173" s="16">
        <v>36.9</v>
      </c>
      <c r="F173" s="16">
        <v>20.9</v>
      </c>
      <c r="H173" s="16">
        <v>26.2</v>
      </c>
      <c r="K173">
        <v>81</v>
      </c>
      <c r="L173">
        <v>26.93</v>
      </c>
    </row>
    <row r="174" spans="1:12" x14ac:dyDescent="0.25">
      <c r="A174" s="1">
        <v>43476</v>
      </c>
      <c r="D174" s="16">
        <v>38.5</v>
      </c>
      <c r="F174" s="16">
        <v>21.7</v>
      </c>
      <c r="H174" s="16">
        <v>24.1</v>
      </c>
      <c r="K174">
        <v>82</v>
      </c>
      <c r="L174">
        <v>27.47</v>
      </c>
    </row>
    <row r="175" spans="1:12" x14ac:dyDescent="0.25">
      <c r="A175" s="1">
        <v>43477</v>
      </c>
      <c r="D175" s="16">
        <v>39.9</v>
      </c>
      <c r="F175" s="16">
        <v>21.4</v>
      </c>
      <c r="H175" s="16">
        <v>24.9</v>
      </c>
      <c r="K175">
        <v>83</v>
      </c>
      <c r="L175">
        <v>27.8</v>
      </c>
    </row>
    <row r="176" spans="1:12" x14ac:dyDescent="0.25">
      <c r="A176" s="1">
        <v>43478</v>
      </c>
      <c r="D176" s="16">
        <v>42.7</v>
      </c>
      <c r="F176" s="16">
        <v>22.4</v>
      </c>
      <c r="H176" s="16">
        <v>26.9</v>
      </c>
      <c r="K176">
        <v>84</v>
      </c>
      <c r="L176">
        <v>28.07</v>
      </c>
    </row>
    <row r="177" spans="1:12" x14ac:dyDescent="0.25">
      <c r="A177" s="1">
        <v>43479</v>
      </c>
      <c r="D177" s="16">
        <v>43.9</v>
      </c>
      <c r="F177" s="16">
        <v>22.8</v>
      </c>
      <c r="H177" s="16">
        <v>30.2</v>
      </c>
      <c r="K177">
        <v>85</v>
      </c>
      <c r="L177">
        <v>29.07</v>
      </c>
    </row>
    <row r="178" spans="1:12" x14ac:dyDescent="0.25">
      <c r="A178" s="1">
        <v>43480</v>
      </c>
      <c r="D178" s="16">
        <v>44.4</v>
      </c>
      <c r="F178" s="16">
        <v>23.9</v>
      </c>
      <c r="H178" s="16">
        <v>30.5</v>
      </c>
      <c r="K178">
        <v>86</v>
      </c>
      <c r="L178">
        <v>30.03</v>
      </c>
    </row>
    <row r="179" spans="1:12" x14ac:dyDescent="0.25">
      <c r="A179" s="1">
        <v>43481</v>
      </c>
      <c r="D179" s="16">
        <v>44.5</v>
      </c>
      <c r="F179" s="16">
        <v>24.5</v>
      </c>
      <c r="H179" s="16">
        <v>32.700000000000003</v>
      </c>
      <c r="K179">
        <v>87</v>
      </c>
      <c r="L179">
        <v>30.57</v>
      </c>
    </row>
    <row r="180" spans="1:12" x14ac:dyDescent="0.25">
      <c r="A180" s="1">
        <v>43482</v>
      </c>
      <c r="D180" s="16">
        <v>43.4</v>
      </c>
      <c r="F180" s="16">
        <v>24.5</v>
      </c>
      <c r="H180" s="16">
        <v>33.700000000000003</v>
      </c>
      <c r="K180">
        <v>88</v>
      </c>
      <c r="L180">
        <v>24.92</v>
      </c>
    </row>
    <row r="181" spans="1:12" x14ac:dyDescent="0.25">
      <c r="A181" s="1">
        <v>43483</v>
      </c>
      <c r="D181" s="16">
        <v>41.1</v>
      </c>
      <c r="F181" s="16">
        <v>24.8</v>
      </c>
      <c r="H181" s="16">
        <v>34.4</v>
      </c>
      <c r="K181">
        <v>89</v>
      </c>
      <c r="L181">
        <v>25.62</v>
      </c>
    </row>
    <row r="182" spans="1:12" x14ac:dyDescent="0.25">
      <c r="A182" s="1">
        <v>43484</v>
      </c>
      <c r="D182" s="16">
        <v>35.9</v>
      </c>
      <c r="F182" s="16">
        <v>26.9</v>
      </c>
      <c r="H182" s="16">
        <v>37</v>
      </c>
      <c r="K182">
        <v>90</v>
      </c>
      <c r="L182">
        <v>31.97</v>
      </c>
    </row>
    <row r="183" spans="1:12" x14ac:dyDescent="0.25">
      <c r="A183" s="1">
        <v>43485</v>
      </c>
      <c r="D183" s="16">
        <v>33.4</v>
      </c>
      <c r="F183" s="16">
        <v>28</v>
      </c>
      <c r="H183" s="16">
        <v>38.4</v>
      </c>
      <c r="K183">
        <v>91</v>
      </c>
      <c r="L183">
        <v>32.799999999999997</v>
      </c>
    </row>
    <row r="184" spans="1:12" x14ac:dyDescent="0.25">
      <c r="A184" s="1">
        <v>43486</v>
      </c>
      <c r="D184" s="16">
        <v>32</v>
      </c>
      <c r="F184" s="16">
        <v>30.4</v>
      </c>
      <c r="H184" s="16">
        <v>40.299999999999997</v>
      </c>
      <c r="K184">
        <v>92</v>
      </c>
      <c r="L184">
        <v>32.83</v>
      </c>
    </row>
    <row r="185" spans="1:12" x14ac:dyDescent="0.25">
      <c r="A185" s="1">
        <v>43487</v>
      </c>
      <c r="D185" s="16">
        <v>31.3</v>
      </c>
      <c r="F185" s="16">
        <v>30</v>
      </c>
      <c r="H185" s="16">
        <v>42.1</v>
      </c>
      <c r="K185">
        <v>93</v>
      </c>
      <c r="L185">
        <v>32.200000000000003</v>
      </c>
    </row>
    <row r="186" spans="1:12" x14ac:dyDescent="0.25">
      <c r="A186" s="1">
        <v>43488</v>
      </c>
      <c r="D186" s="16">
        <v>30</v>
      </c>
      <c r="F186" s="16">
        <v>31.5</v>
      </c>
      <c r="H186" s="16">
        <v>45.5</v>
      </c>
      <c r="K186">
        <v>94</v>
      </c>
      <c r="L186">
        <v>32.5</v>
      </c>
    </row>
    <row r="187" spans="1:12" x14ac:dyDescent="0.25">
      <c r="A187" s="1">
        <v>43489</v>
      </c>
      <c r="D187" s="16">
        <v>30</v>
      </c>
      <c r="F187" s="16">
        <v>31.4</v>
      </c>
      <c r="H187" s="16">
        <v>45.9</v>
      </c>
      <c r="K187">
        <v>95</v>
      </c>
      <c r="L187">
        <v>32.130000000000003</v>
      </c>
    </row>
    <row r="188" spans="1:12" x14ac:dyDescent="0.25">
      <c r="A188" s="1">
        <v>43490</v>
      </c>
      <c r="D188" s="16">
        <v>29.9</v>
      </c>
      <c r="F188" s="16">
        <v>32.299999999999997</v>
      </c>
      <c r="H188" s="16">
        <v>47.9</v>
      </c>
      <c r="K188">
        <v>96</v>
      </c>
      <c r="L188">
        <v>33.270000000000003</v>
      </c>
    </row>
    <row r="189" spans="1:12" x14ac:dyDescent="0.25">
      <c r="A189" s="1">
        <v>43491</v>
      </c>
      <c r="D189" s="16">
        <v>31.4</v>
      </c>
      <c r="F189" s="16">
        <v>34.700000000000003</v>
      </c>
      <c r="H189" s="16">
        <v>50</v>
      </c>
      <c r="K189">
        <v>97</v>
      </c>
      <c r="L189">
        <v>33.270000000000003</v>
      </c>
    </row>
    <row r="190" spans="1:12" x14ac:dyDescent="0.25">
      <c r="A190" s="1">
        <v>43492</v>
      </c>
      <c r="D190" s="16">
        <v>33</v>
      </c>
      <c r="F190" s="16">
        <v>37.6</v>
      </c>
      <c r="H190" s="16">
        <v>50.8</v>
      </c>
      <c r="K190">
        <v>98</v>
      </c>
      <c r="L190">
        <v>34.200000000000003</v>
      </c>
    </row>
    <row r="191" spans="1:12" x14ac:dyDescent="0.25">
      <c r="A191" s="1">
        <v>43493</v>
      </c>
      <c r="D191" s="16">
        <v>35.9</v>
      </c>
      <c r="F191" s="16">
        <v>38.9</v>
      </c>
      <c r="H191" s="16">
        <v>50.4</v>
      </c>
      <c r="K191">
        <v>99</v>
      </c>
      <c r="L191">
        <v>35.57</v>
      </c>
    </row>
    <row r="192" spans="1:12" x14ac:dyDescent="0.25">
      <c r="A192" s="1">
        <v>43494</v>
      </c>
      <c r="D192" s="16">
        <v>35.6</v>
      </c>
      <c r="F192" s="16">
        <v>38.299999999999997</v>
      </c>
      <c r="H192" s="16">
        <v>48.1</v>
      </c>
      <c r="K192">
        <v>100</v>
      </c>
      <c r="L192">
        <v>38.17</v>
      </c>
    </row>
    <row r="193" spans="1:12" x14ac:dyDescent="0.25">
      <c r="A193" s="1">
        <v>43495</v>
      </c>
      <c r="D193" s="16">
        <v>37.200000000000003</v>
      </c>
      <c r="F193" s="16">
        <v>35.6</v>
      </c>
      <c r="H193" s="16">
        <v>43.7</v>
      </c>
      <c r="K193">
        <v>101</v>
      </c>
      <c r="L193">
        <v>39.270000000000003</v>
      </c>
    </row>
    <row r="194" spans="1:12" x14ac:dyDescent="0.25">
      <c r="A194" s="1">
        <v>43496</v>
      </c>
      <c r="D194" s="16">
        <v>40.1</v>
      </c>
      <c r="F194" s="16">
        <v>35.1</v>
      </c>
      <c r="H194" s="16">
        <v>41.3</v>
      </c>
      <c r="K194">
        <v>102</v>
      </c>
      <c r="L194">
        <v>40.700000000000003</v>
      </c>
    </row>
    <row r="195" spans="1:12" x14ac:dyDescent="0.25">
      <c r="A195" s="1">
        <v>43497</v>
      </c>
      <c r="D195" s="16">
        <v>44.2</v>
      </c>
      <c r="F195" s="16">
        <v>34.1</v>
      </c>
      <c r="H195" s="16">
        <v>38.299999999999997</v>
      </c>
      <c r="K195">
        <v>103</v>
      </c>
      <c r="L195">
        <v>40.4</v>
      </c>
    </row>
    <row r="196" spans="1:12" x14ac:dyDescent="0.25">
      <c r="A196" s="1">
        <v>43498</v>
      </c>
      <c r="D196" s="16">
        <v>46.6</v>
      </c>
      <c r="F196" s="16">
        <v>35.200000000000003</v>
      </c>
      <c r="H196" s="16">
        <v>39</v>
      </c>
      <c r="K196">
        <v>104</v>
      </c>
      <c r="L196">
        <v>41.03</v>
      </c>
    </row>
    <row r="197" spans="1:12" x14ac:dyDescent="0.25">
      <c r="A197" s="1">
        <v>43499</v>
      </c>
      <c r="D197" s="16">
        <v>46.4</v>
      </c>
      <c r="F197" s="16">
        <v>37.299999999999997</v>
      </c>
      <c r="H197" s="16">
        <v>34.700000000000003</v>
      </c>
      <c r="K197">
        <v>105</v>
      </c>
      <c r="L197">
        <v>41.53</v>
      </c>
    </row>
    <row r="198" spans="1:12" x14ac:dyDescent="0.25">
      <c r="A198" s="1">
        <v>43500</v>
      </c>
      <c r="D198" s="16">
        <v>44.1</v>
      </c>
      <c r="F198" s="16">
        <v>39.299999999999997</v>
      </c>
      <c r="H198" s="16">
        <v>31.5</v>
      </c>
      <c r="K198">
        <v>106</v>
      </c>
      <c r="L198">
        <v>42.5</v>
      </c>
    </row>
    <row r="199" spans="1:12" x14ac:dyDescent="0.25">
      <c r="A199" s="1">
        <v>43501</v>
      </c>
      <c r="D199" s="16">
        <v>44.4</v>
      </c>
      <c r="F199" s="16">
        <v>41.1</v>
      </c>
      <c r="H199" s="16">
        <v>30.9</v>
      </c>
      <c r="K199">
        <v>107</v>
      </c>
      <c r="L199">
        <v>42.53</v>
      </c>
    </row>
    <row r="200" spans="1:12" x14ac:dyDescent="0.25">
      <c r="A200" s="1">
        <v>43502</v>
      </c>
      <c r="D200" s="16">
        <v>39.5</v>
      </c>
      <c r="F200" s="16">
        <v>38.200000000000003</v>
      </c>
      <c r="H200" s="16">
        <v>32.299999999999997</v>
      </c>
      <c r="K200">
        <v>108</v>
      </c>
      <c r="L200">
        <v>42.33</v>
      </c>
    </row>
    <row r="201" spans="1:12" x14ac:dyDescent="0.25">
      <c r="A201" s="1">
        <v>43503</v>
      </c>
      <c r="D201" s="16">
        <v>38.1</v>
      </c>
      <c r="F201" s="16">
        <v>35.700000000000003</v>
      </c>
      <c r="H201" s="16">
        <v>34.5</v>
      </c>
      <c r="K201">
        <v>109</v>
      </c>
      <c r="L201">
        <v>41.17</v>
      </c>
    </row>
    <row r="202" spans="1:12" x14ac:dyDescent="0.25">
      <c r="A202" s="1">
        <v>43504</v>
      </c>
      <c r="D202" s="16">
        <v>32.6</v>
      </c>
      <c r="F202" s="16">
        <v>32.9</v>
      </c>
      <c r="H202" s="16">
        <v>32.299999999999997</v>
      </c>
      <c r="K202">
        <v>110</v>
      </c>
      <c r="L202">
        <v>40.53</v>
      </c>
    </row>
    <row r="203" spans="1:12" x14ac:dyDescent="0.25">
      <c r="A203" s="1">
        <v>43505</v>
      </c>
      <c r="D203" s="16">
        <v>32.799999999999997</v>
      </c>
      <c r="F203" s="16">
        <v>34</v>
      </c>
      <c r="H203" s="16">
        <v>31.3</v>
      </c>
      <c r="K203">
        <v>111</v>
      </c>
      <c r="L203">
        <v>36.630000000000003</v>
      </c>
    </row>
    <row r="204" spans="1:12" x14ac:dyDescent="0.25">
      <c r="A204" s="1">
        <v>43506</v>
      </c>
      <c r="D204" s="16">
        <v>33</v>
      </c>
      <c r="F204" s="16">
        <v>33.200000000000003</v>
      </c>
      <c r="H204" s="16">
        <v>30.9</v>
      </c>
      <c r="K204">
        <v>112</v>
      </c>
      <c r="L204">
        <v>34.17</v>
      </c>
    </row>
    <row r="205" spans="1:12" x14ac:dyDescent="0.25">
      <c r="A205" s="1">
        <v>43507</v>
      </c>
      <c r="D205" s="16">
        <v>33.700000000000003</v>
      </c>
      <c r="F205" s="16">
        <v>32.1</v>
      </c>
      <c r="H205" s="16">
        <v>32.700000000000003</v>
      </c>
      <c r="K205">
        <v>113</v>
      </c>
      <c r="L205">
        <v>32.5</v>
      </c>
    </row>
    <row r="206" spans="1:12" x14ac:dyDescent="0.25">
      <c r="A206" s="1">
        <v>43508</v>
      </c>
      <c r="D206" s="16">
        <v>35.6</v>
      </c>
      <c r="F206" s="16">
        <v>32.4</v>
      </c>
      <c r="H206" s="16">
        <v>35.5</v>
      </c>
      <c r="K206">
        <v>114</v>
      </c>
      <c r="L206">
        <v>32.770000000000003</v>
      </c>
    </row>
    <row r="207" spans="1:12" x14ac:dyDescent="0.25">
      <c r="A207" s="1">
        <v>43509</v>
      </c>
      <c r="D207" s="16">
        <v>39.5</v>
      </c>
      <c r="F207" s="16">
        <v>34.1</v>
      </c>
      <c r="H207" s="16">
        <v>37</v>
      </c>
      <c r="K207">
        <v>115</v>
      </c>
      <c r="L207">
        <v>33.200000000000003</v>
      </c>
    </row>
    <row r="208" spans="1:12" x14ac:dyDescent="0.25">
      <c r="A208" s="1">
        <v>43510</v>
      </c>
      <c r="D208" s="16">
        <v>45.1</v>
      </c>
      <c r="F208" s="16">
        <v>34.200000000000003</v>
      </c>
      <c r="H208" s="16">
        <v>37.700000000000003</v>
      </c>
      <c r="K208">
        <v>116</v>
      </c>
      <c r="L208">
        <v>32.799999999999997</v>
      </c>
    </row>
    <row r="209" spans="1:12" x14ac:dyDescent="0.25">
      <c r="A209" s="1">
        <v>43511</v>
      </c>
      <c r="D209" s="16">
        <v>47.2</v>
      </c>
      <c r="F209" s="16">
        <v>29.5</v>
      </c>
      <c r="H209" s="16">
        <v>36.9</v>
      </c>
      <c r="K209">
        <v>117</v>
      </c>
      <c r="L209">
        <v>33.67</v>
      </c>
    </row>
    <row r="210" spans="1:12" x14ac:dyDescent="0.25">
      <c r="A210" s="1">
        <v>43512</v>
      </c>
      <c r="D210" s="16">
        <v>45.3</v>
      </c>
      <c r="F210" s="16">
        <v>22.6</v>
      </c>
      <c r="H210" s="16">
        <v>38.799999999999997</v>
      </c>
      <c r="K210">
        <v>118</v>
      </c>
      <c r="L210">
        <v>34.869999999999997</v>
      </c>
    </row>
    <row r="211" spans="1:12" x14ac:dyDescent="0.25">
      <c r="A211" s="1">
        <v>43513</v>
      </c>
      <c r="D211" s="16">
        <v>42.6</v>
      </c>
      <c r="F211" s="16">
        <v>17.100000000000001</v>
      </c>
      <c r="H211" s="16">
        <v>38.700000000000003</v>
      </c>
      <c r="K211">
        <v>119</v>
      </c>
      <c r="L211">
        <v>35.770000000000003</v>
      </c>
    </row>
    <row r="212" spans="1:12" x14ac:dyDescent="0.25">
      <c r="A212" s="1">
        <v>43514</v>
      </c>
      <c r="D212" s="16">
        <v>41.1</v>
      </c>
      <c r="F212" s="16">
        <v>21.1</v>
      </c>
      <c r="H212" s="16">
        <v>39.299999999999997</v>
      </c>
      <c r="K212">
        <v>120</v>
      </c>
      <c r="L212">
        <v>40.81</v>
      </c>
    </row>
    <row r="213" spans="1:12" x14ac:dyDescent="0.25">
      <c r="A213" s="1">
        <v>43515</v>
      </c>
      <c r="D213" s="16">
        <v>37.4</v>
      </c>
      <c r="F213" s="16">
        <v>26.9</v>
      </c>
      <c r="H213" s="16">
        <v>40.700000000000003</v>
      </c>
      <c r="K213">
        <v>121</v>
      </c>
      <c r="L213">
        <v>40.61</v>
      </c>
    </row>
    <row r="214" spans="1:12" x14ac:dyDescent="0.25">
      <c r="A214" s="1">
        <v>43516</v>
      </c>
      <c r="D214" s="16">
        <v>33.4</v>
      </c>
      <c r="F214" s="16">
        <v>36.1</v>
      </c>
      <c r="H214" s="16">
        <v>42.3</v>
      </c>
      <c r="K214">
        <v>122</v>
      </c>
      <c r="L214">
        <v>39.61</v>
      </c>
    </row>
    <row r="215" spans="1:12" x14ac:dyDescent="0.25">
      <c r="A215" s="1">
        <v>43517</v>
      </c>
      <c r="D215" s="16">
        <v>32.9</v>
      </c>
      <c r="F215" s="16">
        <v>38.5</v>
      </c>
      <c r="H215" s="16">
        <v>40.1</v>
      </c>
      <c r="K215">
        <v>123</v>
      </c>
      <c r="L215">
        <v>34.97</v>
      </c>
    </row>
    <row r="216" spans="1:12" x14ac:dyDescent="0.25">
      <c r="A216" s="1">
        <v>43518</v>
      </c>
      <c r="D216" s="16">
        <v>34.5</v>
      </c>
      <c r="F216" s="16">
        <v>39.6</v>
      </c>
      <c r="H216" s="16">
        <v>38.5</v>
      </c>
      <c r="K216">
        <v>124</v>
      </c>
      <c r="L216">
        <v>37.43</v>
      </c>
    </row>
    <row r="217" spans="1:12" x14ac:dyDescent="0.25">
      <c r="A217" s="1">
        <v>43519</v>
      </c>
      <c r="D217" s="16">
        <v>37.299999999999997</v>
      </c>
      <c r="F217" s="16">
        <v>39.1</v>
      </c>
      <c r="H217" s="16">
        <v>37.6</v>
      </c>
      <c r="K217">
        <v>125</v>
      </c>
      <c r="L217">
        <v>36.869999999999997</v>
      </c>
    </row>
    <row r="218" spans="1:12" x14ac:dyDescent="0.25">
      <c r="A218" s="1">
        <v>43520</v>
      </c>
      <c r="D218" s="16">
        <v>38.299999999999997</v>
      </c>
      <c r="F218" s="16">
        <v>35.6</v>
      </c>
      <c r="H218" s="16">
        <v>42</v>
      </c>
      <c r="K218">
        <v>126</v>
      </c>
      <c r="L218">
        <v>37.270000000000003</v>
      </c>
    </row>
    <row r="219" spans="1:12" x14ac:dyDescent="0.25">
      <c r="A219" s="1">
        <v>43521</v>
      </c>
      <c r="D219" s="16">
        <v>39</v>
      </c>
      <c r="F219" s="16">
        <v>33.700000000000003</v>
      </c>
      <c r="H219" s="16">
        <v>42.2</v>
      </c>
      <c r="K219">
        <v>127</v>
      </c>
      <c r="L219">
        <v>38.1</v>
      </c>
    </row>
    <row r="220" spans="1:12" x14ac:dyDescent="0.25">
      <c r="A220" s="1">
        <v>43522</v>
      </c>
      <c r="D220" s="16">
        <v>37</v>
      </c>
      <c r="F220" s="16">
        <v>27.7</v>
      </c>
      <c r="H220" s="16">
        <v>41.7</v>
      </c>
      <c r="K220">
        <v>128</v>
      </c>
      <c r="L220">
        <v>38.4</v>
      </c>
    </row>
    <row r="221" spans="1:12" x14ac:dyDescent="0.25">
      <c r="A221" s="1">
        <v>43523</v>
      </c>
      <c r="D221" s="16">
        <v>35.6</v>
      </c>
      <c r="F221" s="16">
        <v>28.1</v>
      </c>
      <c r="H221" s="16">
        <v>39.799999999999997</v>
      </c>
      <c r="K221">
        <v>129</v>
      </c>
      <c r="L221">
        <v>37.369999999999997</v>
      </c>
    </row>
    <row r="222" spans="1:12" x14ac:dyDescent="0.25">
      <c r="A222" s="1">
        <v>43524</v>
      </c>
      <c r="D222" s="16">
        <v>35.6</v>
      </c>
      <c r="F222" s="16">
        <v>27</v>
      </c>
      <c r="H222" s="16">
        <v>37.299999999999997</v>
      </c>
      <c r="K222">
        <v>130</v>
      </c>
      <c r="L222">
        <v>35.07</v>
      </c>
    </row>
    <row r="223" spans="1:12" x14ac:dyDescent="0.25">
      <c r="A223" s="1">
        <v>43525</v>
      </c>
      <c r="D223" s="16">
        <v>36.200000000000003</v>
      </c>
      <c r="F223" s="16">
        <v>28.4</v>
      </c>
      <c r="H223" s="16">
        <v>36.700000000000003</v>
      </c>
      <c r="K223">
        <v>131</v>
      </c>
      <c r="L223">
        <v>34.229999999999997</v>
      </c>
    </row>
    <row r="224" spans="1:12" x14ac:dyDescent="0.25">
      <c r="A224" s="1">
        <v>43526</v>
      </c>
      <c r="D224" s="16">
        <v>36</v>
      </c>
      <c r="F224" s="16">
        <v>27.7</v>
      </c>
      <c r="H224" s="16">
        <v>36.4</v>
      </c>
      <c r="K224">
        <v>132</v>
      </c>
      <c r="L224">
        <v>34.869999999999997</v>
      </c>
    </row>
    <row r="225" spans="1:12" x14ac:dyDescent="0.25">
      <c r="A225" s="1">
        <v>43527</v>
      </c>
      <c r="D225" s="16">
        <v>36.299999999999997</v>
      </c>
      <c r="F225" s="16">
        <v>27.8</v>
      </c>
      <c r="H225" s="16">
        <v>38.799999999999997</v>
      </c>
      <c r="K225">
        <v>133</v>
      </c>
      <c r="L225">
        <v>35.4</v>
      </c>
    </row>
    <row r="226" spans="1:12" x14ac:dyDescent="0.25">
      <c r="A226" s="1">
        <v>43528</v>
      </c>
      <c r="D226" s="16">
        <v>37.700000000000003</v>
      </c>
      <c r="F226" s="16">
        <v>28.6</v>
      </c>
      <c r="H226" s="16">
        <v>38.799999999999997</v>
      </c>
      <c r="K226">
        <v>134</v>
      </c>
      <c r="L226">
        <v>35.200000000000003</v>
      </c>
    </row>
    <row r="227" spans="1:12" x14ac:dyDescent="0.25">
      <c r="A227" s="1">
        <v>43529</v>
      </c>
      <c r="D227" s="16">
        <v>38.1</v>
      </c>
      <c r="F227" s="16">
        <v>28.5</v>
      </c>
      <c r="H227" s="16">
        <v>35</v>
      </c>
      <c r="K227">
        <v>135</v>
      </c>
      <c r="L227">
        <v>34.53</v>
      </c>
    </row>
    <row r="228" spans="1:12" x14ac:dyDescent="0.25">
      <c r="A228" s="1">
        <v>43530</v>
      </c>
      <c r="D228" s="16">
        <v>37.9</v>
      </c>
      <c r="F228" s="16">
        <v>29.4</v>
      </c>
      <c r="H228" s="16">
        <v>29.7</v>
      </c>
      <c r="K228">
        <v>136</v>
      </c>
      <c r="L228">
        <v>34.07</v>
      </c>
    </row>
    <row r="229" spans="1:12" x14ac:dyDescent="0.25">
      <c r="A229" s="1">
        <v>43531</v>
      </c>
      <c r="D229" s="16">
        <v>38</v>
      </c>
      <c r="F229" s="16">
        <v>29.6</v>
      </c>
      <c r="H229" s="16">
        <v>27.6</v>
      </c>
      <c r="K229">
        <v>137</v>
      </c>
      <c r="L229">
        <v>34.299999999999997</v>
      </c>
    </row>
    <row r="230" spans="1:12" x14ac:dyDescent="0.25">
      <c r="A230" s="1">
        <v>43532</v>
      </c>
      <c r="D230" s="16">
        <v>42</v>
      </c>
      <c r="F230" s="16">
        <v>29.9</v>
      </c>
      <c r="H230" s="16">
        <v>27</v>
      </c>
      <c r="K230">
        <v>138</v>
      </c>
      <c r="L230">
        <v>34.630000000000003</v>
      </c>
    </row>
    <row r="231" spans="1:12" x14ac:dyDescent="0.25">
      <c r="A231" s="1">
        <v>43533</v>
      </c>
      <c r="D231" s="16">
        <v>43.4</v>
      </c>
      <c r="F231" s="16">
        <v>30.1</v>
      </c>
      <c r="H231" s="16">
        <v>28.7</v>
      </c>
      <c r="K231">
        <v>139</v>
      </c>
      <c r="L231">
        <v>35.43</v>
      </c>
    </row>
    <row r="232" spans="1:12" x14ac:dyDescent="0.25">
      <c r="A232" s="1">
        <v>43534</v>
      </c>
      <c r="D232" s="16">
        <v>43.7</v>
      </c>
      <c r="F232" s="16">
        <v>31</v>
      </c>
      <c r="H232" s="16">
        <v>28.8</v>
      </c>
      <c r="K232">
        <v>140</v>
      </c>
      <c r="L232">
        <v>35.57</v>
      </c>
    </row>
    <row r="233" spans="1:12" x14ac:dyDescent="0.25">
      <c r="A233" s="1">
        <v>43535</v>
      </c>
      <c r="D233" s="16">
        <v>42.6</v>
      </c>
      <c r="F233" s="16">
        <v>29.8</v>
      </c>
      <c r="H233" s="16">
        <v>29.9</v>
      </c>
      <c r="K233">
        <v>141</v>
      </c>
      <c r="L233">
        <v>35.700000000000003</v>
      </c>
    </row>
    <row r="234" spans="1:12" x14ac:dyDescent="0.25">
      <c r="A234" s="1">
        <v>43536</v>
      </c>
      <c r="D234" s="16">
        <v>42</v>
      </c>
      <c r="F234" s="16">
        <v>28.7</v>
      </c>
      <c r="H234" s="16">
        <v>30.8</v>
      </c>
      <c r="K234">
        <v>142</v>
      </c>
      <c r="L234">
        <v>34.700000000000003</v>
      </c>
    </row>
    <row r="235" spans="1:12" x14ac:dyDescent="0.25">
      <c r="A235" s="1">
        <v>43537</v>
      </c>
      <c r="D235" s="16">
        <v>38.700000000000003</v>
      </c>
      <c r="F235" s="16">
        <v>27.4</v>
      </c>
      <c r="H235" s="16">
        <v>30.8</v>
      </c>
      <c r="K235">
        <v>143</v>
      </c>
      <c r="L235">
        <v>33.700000000000003</v>
      </c>
    </row>
    <row r="236" spans="1:12" x14ac:dyDescent="0.25">
      <c r="A236" s="1">
        <v>43538</v>
      </c>
      <c r="D236" s="16">
        <v>36.5</v>
      </c>
      <c r="F236" s="16">
        <v>28.1</v>
      </c>
      <c r="H236" s="16">
        <v>29</v>
      </c>
      <c r="K236">
        <v>144</v>
      </c>
      <c r="L236">
        <v>32.770000000000003</v>
      </c>
    </row>
    <row r="237" spans="1:12" x14ac:dyDescent="0.25">
      <c r="A237" s="1">
        <v>43539</v>
      </c>
      <c r="D237" s="16">
        <v>36.6</v>
      </c>
      <c r="F237" s="16">
        <v>27.5</v>
      </c>
      <c r="H237" s="16">
        <v>30.9</v>
      </c>
      <c r="K237">
        <v>145</v>
      </c>
      <c r="L237">
        <v>32.700000000000003</v>
      </c>
    </row>
    <row r="238" spans="1:12" x14ac:dyDescent="0.25">
      <c r="A238" s="1">
        <v>43540</v>
      </c>
      <c r="D238" s="16">
        <v>37.9</v>
      </c>
      <c r="F238" s="16">
        <v>28.2</v>
      </c>
      <c r="H238" s="16">
        <v>29.6</v>
      </c>
      <c r="K238">
        <v>146</v>
      </c>
      <c r="L238">
        <v>31.87</v>
      </c>
    </row>
    <row r="239" spans="1:12" x14ac:dyDescent="0.25">
      <c r="A239" s="1">
        <v>43541</v>
      </c>
      <c r="D239" s="16">
        <v>38.799999999999997</v>
      </c>
      <c r="F239" s="16">
        <v>28.1</v>
      </c>
      <c r="H239" s="16">
        <v>29.7</v>
      </c>
      <c r="K239">
        <v>147</v>
      </c>
      <c r="L239">
        <v>31.3</v>
      </c>
    </row>
    <row r="240" spans="1:12" x14ac:dyDescent="0.25">
      <c r="A240" s="1">
        <v>43542</v>
      </c>
      <c r="D240" s="16">
        <v>37.299999999999997</v>
      </c>
      <c r="F240" s="16">
        <v>28.8</v>
      </c>
      <c r="H240" s="16">
        <v>24.6</v>
      </c>
      <c r="K240">
        <v>148</v>
      </c>
      <c r="L240">
        <v>31.87</v>
      </c>
    </row>
    <row r="241" spans="1:12" x14ac:dyDescent="0.25">
      <c r="A241" s="1">
        <v>43543</v>
      </c>
      <c r="D241" s="16">
        <v>37.299999999999997</v>
      </c>
      <c r="F241" s="16">
        <v>30.2</v>
      </c>
      <c r="H241" s="16">
        <v>24.4</v>
      </c>
      <c r="K241">
        <v>149</v>
      </c>
      <c r="L241">
        <v>32.270000000000003</v>
      </c>
    </row>
    <row r="242" spans="1:12" x14ac:dyDescent="0.25">
      <c r="A242" s="1">
        <v>43544</v>
      </c>
      <c r="D242" s="16">
        <v>35</v>
      </c>
      <c r="F242" s="16">
        <v>32.4</v>
      </c>
      <c r="H242" s="16">
        <v>25.3</v>
      </c>
      <c r="K242">
        <v>150</v>
      </c>
      <c r="L242">
        <v>32.200000000000003</v>
      </c>
    </row>
    <row r="243" spans="1:12" x14ac:dyDescent="0.25">
      <c r="A243" s="1">
        <v>43545</v>
      </c>
      <c r="D243" s="16">
        <v>33.6</v>
      </c>
      <c r="F243" s="16">
        <v>32.6</v>
      </c>
      <c r="H243" s="16">
        <v>26.7</v>
      </c>
      <c r="K243">
        <v>151</v>
      </c>
      <c r="L243">
        <v>32.799999999999997</v>
      </c>
    </row>
    <row r="244" spans="1:12" x14ac:dyDescent="0.25">
      <c r="A244" s="1">
        <v>43546</v>
      </c>
      <c r="D244" s="16">
        <v>33.1</v>
      </c>
      <c r="F244" s="16">
        <v>31.4</v>
      </c>
      <c r="H244" s="16">
        <v>25.7</v>
      </c>
      <c r="K244">
        <v>152</v>
      </c>
      <c r="L244">
        <v>33.1</v>
      </c>
    </row>
    <row r="245" spans="1:12" x14ac:dyDescent="0.25">
      <c r="A245" s="1">
        <v>43547</v>
      </c>
      <c r="D245" s="16">
        <v>29.1</v>
      </c>
      <c r="F245" s="16">
        <v>28.4</v>
      </c>
      <c r="H245" s="16">
        <v>22.4</v>
      </c>
      <c r="K245">
        <v>153</v>
      </c>
      <c r="L245">
        <v>32.43</v>
      </c>
    </row>
    <row r="246" spans="1:12" x14ac:dyDescent="0.25">
      <c r="A246" s="1">
        <v>43548</v>
      </c>
      <c r="D246" s="16">
        <v>29.9</v>
      </c>
      <c r="F246" s="16">
        <v>27.3</v>
      </c>
      <c r="H246" s="16">
        <v>20.3</v>
      </c>
      <c r="K246">
        <v>154</v>
      </c>
      <c r="L246">
        <v>29.87</v>
      </c>
    </row>
    <row r="247" spans="1:12" x14ac:dyDescent="0.25">
      <c r="A247" s="1">
        <v>43549</v>
      </c>
      <c r="D247" s="16">
        <v>29.2</v>
      </c>
      <c r="F247" s="16">
        <v>25.2</v>
      </c>
      <c r="H247" s="16">
        <v>22.5</v>
      </c>
      <c r="K247">
        <v>155</v>
      </c>
      <c r="L247">
        <v>28.63</v>
      </c>
    </row>
    <row r="248" spans="1:12" x14ac:dyDescent="0.25">
      <c r="A248" s="1">
        <v>43550</v>
      </c>
      <c r="D248" s="16">
        <v>32.200000000000003</v>
      </c>
      <c r="F248" s="16">
        <v>24.1</v>
      </c>
      <c r="H248" s="16">
        <v>28</v>
      </c>
      <c r="K248">
        <v>156</v>
      </c>
      <c r="L248">
        <v>27.23</v>
      </c>
    </row>
    <row r="249" spans="1:12" x14ac:dyDescent="0.25">
      <c r="A249" s="1">
        <v>43551</v>
      </c>
      <c r="D249" s="16">
        <v>30.5</v>
      </c>
      <c r="F249" s="16">
        <v>25.3</v>
      </c>
      <c r="H249" s="16">
        <v>24.9</v>
      </c>
      <c r="K249">
        <v>157</v>
      </c>
      <c r="L249">
        <v>27.27</v>
      </c>
    </row>
    <row r="250" spans="1:12" x14ac:dyDescent="0.25">
      <c r="A250" s="1">
        <v>43552</v>
      </c>
      <c r="D250" s="16">
        <v>28.4</v>
      </c>
      <c r="F250" s="16">
        <v>25.3</v>
      </c>
      <c r="H250" s="16">
        <v>22.4</v>
      </c>
      <c r="K250">
        <v>158</v>
      </c>
      <c r="L250">
        <v>26.33</v>
      </c>
    </row>
    <row r="251" spans="1:12" x14ac:dyDescent="0.25">
      <c r="A251" s="1">
        <v>43553</v>
      </c>
      <c r="D251" s="16">
        <v>27.9</v>
      </c>
      <c r="F251" s="16">
        <v>27</v>
      </c>
      <c r="H251" s="16">
        <v>19.399999999999999</v>
      </c>
      <c r="K251">
        <v>159</v>
      </c>
      <c r="L251">
        <v>26.63</v>
      </c>
    </row>
    <row r="252" spans="1:12" x14ac:dyDescent="0.25">
      <c r="A252" s="1">
        <v>43554</v>
      </c>
      <c r="D252" s="16">
        <v>29.8</v>
      </c>
      <c r="F252" s="16">
        <v>27</v>
      </c>
      <c r="H252" s="16">
        <v>20.7</v>
      </c>
      <c r="K252">
        <v>160</v>
      </c>
      <c r="L252">
        <v>25.37</v>
      </c>
    </row>
    <row r="253" spans="1:12" x14ac:dyDescent="0.25">
      <c r="A253" s="1">
        <v>43555</v>
      </c>
      <c r="D253" s="16">
        <v>32.5</v>
      </c>
      <c r="F253" s="16">
        <v>28.9</v>
      </c>
      <c r="H253" s="16">
        <v>22.1</v>
      </c>
      <c r="K253">
        <v>161</v>
      </c>
      <c r="L253">
        <v>25.97</v>
      </c>
    </row>
    <row r="254" spans="1:12" x14ac:dyDescent="0.25">
      <c r="A254" s="1">
        <v>43556</v>
      </c>
      <c r="D254" s="16">
        <v>34.700000000000003</v>
      </c>
      <c r="F254" s="16">
        <v>28.9</v>
      </c>
      <c r="H254" s="16">
        <v>20.9</v>
      </c>
      <c r="K254">
        <v>162</v>
      </c>
      <c r="L254">
        <v>27.63</v>
      </c>
    </row>
    <row r="255" spans="1:12" x14ac:dyDescent="0.25">
      <c r="A255" s="1">
        <v>43557</v>
      </c>
      <c r="D255" s="16">
        <v>35</v>
      </c>
      <c r="F255" s="16">
        <v>27.2</v>
      </c>
      <c r="H255" s="16">
        <v>19</v>
      </c>
      <c r="K255">
        <v>163</v>
      </c>
      <c r="L255">
        <v>27.87</v>
      </c>
    </row>
    <row r="256" spans="1:12" x14ac:dyDescent="0.25">
      <c r="A256" s="1">
        <v>43558</v>
      </c>
      <c r="D256" s="16">
        <v>35</v>
      </c>
      <c r="F256" s="16">
        <v>27.2</v>
      </c>
      <c r="H256" s="16">
        <v>17.3</v>
      </c>
      <c r="K256">
        <v>164</v>
      </c>
      <c r="L256">
        <v>27.93</v>
      </c>
    </row>
    <row r="257" spans="1:12" x14ac:dyDescent="0.25">
      <c r="A257" s="1">
        <v>43559</v>
      </c>
      <c r="D257" s="16">
        <v>33</v>
      </c>
      <c r="F257" s="16">
        <v>24.6</v>
      </c>
      <c r="H257" s="16">
        <v>20.5</v>
      </c>
      <c r="K257">
        <v>165</v>
      </c>
      <c r="L257">
        <v>27.1</v>
      </c>
    </row>
    <row r="258" spans="1:12" x14ac:dyDescent="0.25">
      <c r="A258" s="1">
        <v>43560</v>
      </c>
      <c r="D258" s="16">
        <v>30.4</v>
      </c>
      <c r="F258" s="16">
        <v>24.6</v>
      </c>
      <c r="H258" s="16">
        <v>24.6</v>
      </c>
      <c r="K258">
        <v>166</v>
      </c>
      <c r="L258">
        <v>27.63</v>
      </c>
    </row>
    <row r="259" spans="1:12" x14ac:dyDescent="0.25">
      <c r="A259" s="1">
        <v>43561</v>
      </c>
      <c r="D259" s="16">
        <v>28.1</v>
      </c>
      <c r="F259" s="16">
        <v>23.6</v>
      </c>
      <c r="H259" s="16">
        <v>25.4</v>
      </c>
      <c r="K259">
        <v>167</v>
      </c>
      <c r="L259">
        <v>27.23</v>
      </c>
    </row>
    <row r="260" spans="1:12" x14ac:dyDescent="0.25">
      <c r="A260" s="1">
        <v>43562</v>
      </c>
      <c r="D260" s="16">
        <v>28</v>
      </c>
      <c r="F260" s="16">
        <v>23.3</v>
      </c>
      <c r="H260" s="16">
        <v>25.3</v>
      </c>
      <c r="K260">
        <v>168</v>
      </c>
      <c r="L260">
        <v>26.17</v>
      </c>
    </row>
    <row r="261" spans="1:12" x14ac:dyDescent="0.25">
      <c r="A261" s="1">
        <v>43563</v>
      </c>
      <c r="D261" s="16">
        <v>27.2</v>
      </c>
      <c r="F261" s="16">
        <v>23.8</v>
      </c>
      <c r="H261" s="16">
        <v>22.7</v>
      </c>
      <c r="K261">
        <v>169</v>
      </c>
      <c r="L261">
        <v>24.33</v>
      </c>
    </row>
    <row r="262" spans="1:12" x14ac:dyDescent="0.25">
      <c r="A262" s="1">
        <v>43564</v>
      </c>
      <c r="D262" s="16">
        <v>27</v>
      </c>
      <c r="F262" s="16">
        <v>23.7</v>
      </c>
      <c r="H262" s="16">
        <v>23.1</v>
      </c>
      <c r="K262">
        <v>170</v>
      </c>
      <c r="L262">
        <v>22.9</v>
      </c>
    </row>
    <row r="263" spans="1:12" x14ac:dyDescent="0.25">
      <c r="A263" s="1">
        <v>43565</v>
      </c>
      <c r="D263" s="16">
        <v>25.6</v>
      </c>
      <c r="F263" s="16">
        <v>26</v>
      </c>
      <c r="H263" s="16">
        <v>22.8</v>
      </c>
      <c r="K263">
        <v>171</v>
      </c>
      <c r="L263">
        <v>24.1</v>
      </c>
    </row>
    <row r="264" spans="1:12" x14ac:dyDescent="0.25">
      <c r="A264" s="1">
        <v>43566</v>
      </c>
      <c r="D264" s="16">
        <v>25.9</v>
      </c>
      <c r="F264" s="16">
        <v>25.4</v>
      </c>
      <c r="H264" s="16">
        <v>22.6</v>
      </c>
      <c r="K264">
        <v>172</v>
      </c>
      <c r="L264">
        <v>25.17</v>
      </c>
    </row>
    <row r="265" spans="1:12" x14ac:dyDescent="0.25">
      <c r="A265" s="1">
        <v>43567</v>
      </c>
      <c r="D265" s="16">
        <v>25.2</v>
      </c>
      <c r="F265" s="16">
        <v>26.2</v>
      </c>
      <c r="H265" s="16">
        <v>22.2</v>
      </c>
      <c r="K265">
        <v>173</v>
      </c>
      <c r="L265">
        <v>26.13</v>
      </c>
    </row>
    <row r="266" spans="1:12" x14ac:dyDescent="0.25">
      <c r="A266" s="1">
        <v>43568</v>
      </c>
      <c r="D266" s="16">
        <v>25.1</v>
      </c>
      <c r="F266" s="16">
        <v>26</v>
      </c>
      <c r="H266" s="16">
        <v>24</v>
      </c>
      <c r="K266">
        <v>174</v>
      </c>
      <c r="L266">
        <v>25.43</v>
      </c>
    </row>
    <row r="267" spans="1:12" x14ac:dyDescent="0.25">
      <c r="A267" s="1">
        <v>43569</v>
      </c>
      <c r="D267" s="16">
        <v>26</v>
      </c>
      <c r="F267" s="16">
        <v>26.6</v>
      </c>
      <c r="H267" s="16">
        <v>25.5</v>
      </c>
      <c r="K267">
        <v>175</v>
      </c>
      <c r="L267">
        <v>24.93</v>
      </c>
    </row>
    <row r="268" spans="1:12" x14ac:dyDescent="0.25">
      <c r="A268" s="1">
        <v>43570</v>
      </c>
      <c r="D268" s="16">
        <v>26.7</v>
      </c>
      <c r="F268" s="16">
        <v>26.1</v>
      </c>
      <c r="H268" s="16">
        <v>28.6</v>
      </c>
      <c r="K268">
        <v>176</v>
      </c>
      <c r="L268">
        <v>24.77</v>
      </c>
    </row>
    <row r="269" spans="1:12" x14ac:dyDescent="0.25">
      <c r="A269" s="1">
        <v>43571</v>
      </c>
      <c r="D269" s="16">
        <v>26.5</v>
      </c>
      <c r="F269" s="16">
        <v>25</v>
      </c>
      <c r="H269" s="16">
        <v>25.7</v>
      </c>
      <c r="K269">
        <v>177</v>
      </c>
      <c r="L269">
        <v>24.83</v>
      </c>
    </row>
    <row r="270" spans="1:12" x14ac:dyDescent="0.25">
      <c r="A270" s="1">
        <v>43572</v>
      </c>
      <c r="D270" s="16">
        <v>27.6</v>
      </c>
      <c r="F270" s="16">
        <v>24.8</v>
      </c>
      <c r="H270" s="16">
        <v>24.5</v>
      </c>
      <c r="K270">
        <v>178</v>
      </c>
      <c r="L270">
        <v>24.9</v>
      </c>
    </row>
    <row r="271" spans="1:12" x14ac:dyDescent="0.25">
      <c r="A271" s="1">
        <v>43573</v>
      </c>
      <c r="D271" s="16">
        <v>30.9</v>
      </c>
      <c r="F271" s="16">
        <v>21.1</v>
      </c>
      <c r="H271" s="16">
        <v>23</v>
      </c>
      <c r="K271">
        <v>179</v>
      </c>
      <c r="L271">
        <v>24.63</v>
      </c>
    </row>
    <row r="272" spans="1:12" x14ac:dyDescent="0.25">
      <c r="A272" s="1">
        <v>43574</v>
      </c>
      <c r="D272" s="16">
        <v>31</v>
      </c>
      <c r="F272" s="16">
        <v>21</v>
      </c>
      <c r="H272" s="16">
        <v>24.2</v>
      </c>
      <c r="K272">
        <v>180</v>
      </c>
      <c r="L272">
        <v>25.1</v>
      </c>
    </row>
    <row r="273" spans="1:12" x14ac:dyDescent="0.25">
      <c r="A273" s="1">
        <v>43575</v>
      </c>
      <c r="D273" s="16">
        <v>31.4</v>
      </c>
      <c r="F273" s="16">
        <v>20</v>
      </c>
      <c r="H273" s="16">
        <v>24</v>
      </c>
      <c r="K273">
        <v>181</v>
      </c>
      <c r="L273">
        <v>24.73</v>
      </c>
    </row>
    <row r="274" spans="1:12" x14ac:dyDescent="0.25">
      <c r="A274" s="1">
        <v>43576</v>
      </c>
      <c r="D274" s="16">
        <v>26.3</v>
      </c>
      <c r="F274" s="16">
        <v>25.2</v>
      </c>
      <c r="H274" s="16">
        <v>22.6</v>
      </c>
      <c r="K274">
        <v>182</v>
      </c>
      <c r="L274">
        <v>26.83</v>
      </c>
    </row>
    <row r="275" spans="1:12" x14ac:dyDescent="0.25">
      <c r="A275" s="1">
        <v>43577</v>
      </c>
      <c r="D275" s="16">
        <v>26.3</v>
      </c>
      <c r="F275" s="16">
        <v>27.7</v>
      </c>
      <c r="H275" s="16">
        <v>21</v>
      </c>
      <c r="K275">
        <v>183</v>
      </c>
      <c r="L275">
        <v>25.57</v>
      </c>
    </row>
    <row r="276" spans="1:12" x14ac:dyDescent="0.25">
      <c r="A276" s="1">
        <v>43578</v>
      </c>
      <c r="D276" s="16">
        <v>26</v>
      </c>
      <c r="F276" s="16">
        <v>27.5</v>
      </c>
      <c r="H276" s="16">
        <v>18.600000000000001</v>
      </c>
      <c r="K276">
        <v>184</v>
      </c>
      <c r="L276">
        <v>27.03</v>
      </c>
    </row>
    <row r="277" spans="1:12" x14ac:dyDescent="0.25">
      <c r="A277" s="1">
        <v>43579</v>
      </c>
      <c r="D277" s="16">
        <v>26.5</v>
      </c>
      <c r="F277" s="16">
        <v>26.9</v>
      </c>
      <c r="H277" s="16">
        <v>21.9</v>
      </c>
      <c r="K277">
        <v>185</v>
      </c>
      <c r="L277">
        <v>25.67</v>
      </c>
    </row>
    <row r="278" spans="1:12" x14ac:dyDescent="0.25">
      <c r="A278" s="1">
        <v>43580</v>
      </c>
      <c r="D278" s="16">
        <v>24</v>
      </c>
      <c r="F278" s="16">
        <v>26.3</v>
      </c>
      <c r="H278" s="16">
        <v>22</v>
      </c>
      <c r="K278">
        <v>186</v>
      </c>
      <c r="L278">
        <v>26</v>
      </c>
    </row>
    <row r="279" spans="1:12" x14ac:dyDescent="0.25">
      <c r="A279" s="1">
        <v>43581</v>
      </c>
      <c r="D279" s="16">
        <v>21</v>
      </c>
      <c r="F279" s="16">
        <v>24.7</v>
      </c>
      <c r="H279" s="16">
        <v>26.1</v>
      </c>
      <c r="K279">
        <v>187</v>
      </c>
      <c r="L279">
        <v>25.63</v>
      </c>
    </row>
    <row r="280" spans="1:12" x14ac:dyDescent="0.25">
      <c r="A280" s="1">
        <v>43582</v>
      </c>
      <c r="D280" s="16">
        <v>21.6</v>
      </c>
      <c r="F280" s="16">
        <v>24.9</v>
      </c>
      <c r="H280" s="16">
        <v>23.8</v>
      </c>
      <c r="K280">
        <v>188</v>
      </c>
      <c r="L280">
        <v>25.13</v>
      </c>
    </row>
    <row r="281" spans="1:12" x14ac:dyDescent="0.25">
      <c r="A281" s="1">
        <v>43583</v>
      </c>
      <c r="D281" s="16">
        <v>23.5</v>
      </c>
      <c r="F281" s="16">
        <v>25</v>
      </c>
      <c r="H281" s="16">
        <v>25.4</v>
      </c>
      <c r="K281">
        <v>189</v>
      </c>
      <c r="L281">
        <v>23.23</v>
      </c>
    </row>
    <row r="282" spans="1:12" x14ac:dyDescent="0.25">
      <c r="A282" s="1">
        <v>43584</v>
      </c>
      <c r="D282" s="16">
        <v>22.7</v>
      </c>
      <c r="F282" s="16">
        <v>25.3</v>
      </c>
      <c r="H282" s="16">
        <v>23.4</v>
      </c>
      <c r="K282">
        <v>190</v>
      </c>
      <c r="L282">
        <v>21.5</v>
      </c>
    </row>
    <row r="283" spans="1:12" x14ac:dyDescent="0.25">
      <c r="A283" s="1">
        <v>43585</v>
      </c>
      <c r="D283" s="16">
        <v>20.3</v>
      </c>
      <c r="F283" s="16">
        <v>25.6</v>
      </c>
      <c r="H283" s="16">
        <v>20.9</v>
      </c>
      <c r="K283">
        <v>191</v>
      </c>
      <c r="L283">
        <v>22.83</v>
      </c>
    </row>
    <row r="284" spans="1:12" x14ac:dyDescent="0.25">
      <c r="A284" s="1">
        <v>43586</v>
      </c>
      <c r="D284" s="16">
        <v>17.2</v>
      </c>
      <c r="F284" s="16">
        <v>24.5</v>
      </c>
      <c r="H284" s="16">
        <v>20.9</v>
      </c>
      <c r="K284">
        <v>192</v>
      </c>
      <c r="L284">
        <v>23.6</v>
      </c>
    </row>
    <row r="285" spans="1:12" x14ac:dyDescent="0.25">
      <c r="A285" s="1">
        <v>43587</v>
      </c>
      <c r="D285" s="16">
        <v>16.899999999999999</v>
      </c>
      <c r="F285" s="16">
        <v>23.1</v>
      </c>
      <c r="H285" s="16">
        <v>21.1</v>
      </c>
      <c r="K285">
        <v>193</v>
      </c>
      <c r="L285">
        <v>24.8</v>
      </c>
    </row>
    <row r="286" spans="1:12" x14ac:dyDescent="0.25">
      <c r="A286" s="1">
        <v>43588</v>
      </c>
      <c r="D286" s="16">
        <v>16.899999999999999</v>
      </c>
      <c r="F286" s="16">
        <v>21.7</v>
      </c>
      <c r="H286" s="16">
        <v>22.4</v>
      </c>
      <c r="K286">
        <v>194</v>
      </c>
      <c r="L286">
        <v>22.87</v>
      </c>
    </row>
    <row r="287" spans="1:12" x14ac:dyDescent="0.25">
      <c r="A287" s="1">
        <v>43589</v>
      </c>
      <c r="D287" s="16">
        <v>18.899999999999999</v>
      </c>
      <c r="F287" s="16">
        <v>19.600000000000001</v>
      </c>
      <c r="H287" s="16">
        <v>21.4</v>
      </c>
      <c r="K287">
        <v>195</v>
      </c>
      <c r="L287">
        <v>21.9</v>
      </c>
    </row>
    <row r="288" spans="1:12" x14ac:dyDescent="0.25">
      <c r="A288" s="1">
        <v>43590</v>
      </c>
      <c r="D288" s="16">
        <v>16.7</v>
      </c>
      <c r="F288" s="16">
        <v>20.6</v>
      </c>
      <c r="H288" s="16">
        <v>20.399999999999999</v>
      </c>
      <c r="K288">
        <v>196</v>
      </c>
      <c r="L288">
        <v>20.67</v>
      </c>
    </row>
    <row r="289" spans="1:12" x14ac:dyDescent="0.25">
      <c r="A289" s="1">
        <v>43591</v>
      </c>
      <c r="D289" s="16">
        <v>17.100000000000001</v>
      </c>
      <c r="F289" s="16">
        <v>21.5</v>
      </c>
      <c r="H289" s="16">
        <v>22.7</v>
      </c>
      <c r="K289">
        <v>197</v>
      </c>
      <c r="L289">
        <v>19.13</v>
      </c>
    </row>
    <row r="290" spans="1:12" x14ac:dyDescent="0.25">
      <c r="A290" s="1">
        <v>43592</v>
      </c>
      <c r="D290" s="16">
        <v>16.399999999999999</v>
      </c>
      <c r="F290" s="16">
        <v>22.7</v>
      </c>
      <c r="H290" s="16">
        <v>24.5</v>
      </c>
      <c r="K290">
        <v>198</v>
      </c>
      <c r="L290">
        <v>20.13</v>
      </c>
    </row>
    <row r="291" spans="1:12" x14ac:dyDescent="0.25">
      <c r="A291" s="1">
        <v>43593</v>
      </c>
      <c r="D291" s="16">
        <v>17.2</v>
      </c>
      <c r="F291" s="16">
        <v>23.1</v>
      </c>
      <c r="H291" s="16">
        <v>27.6</v>
      </c>
      <c r="K291">
        <v>199</v>
      </c>
      <c r="L291">
        <v>19.77</v>
      </c>
    </row>
    <row r="292" spans="1:12" x14ac:dyDescent="0.25">
      <c r="A292" s="1">
        <v>43594</v>
      </c>
      <c r="D292" s="16">
        <v>19.100000000000001</v>
      </c>
      <c r="F292" s="16">
        <v>24.5</v>
      </c>
      <c r="H292" s="16">
        <v>24.1</v>
      </c>
      <c r="K292">
        <v>200</v>
      </c>
      <c r="L292">
        <v>20.73</v>
      </c>
    </row>
    <row r="293" spans="1:12" x14ac:dyDescent="0.25">
      <c r="A293" s="1">
        <v>43595</v>
      </c>
      <c r="D293" s="16">
        <v>20.7</v>
      </c>
      <c r="F293" s="16">
        <v>25.5</v>
      </c>
      <c r="H293" s="16">
        <v>19.8</v>
      </c>
      <c r="K293">
        <v>201</v>
      </c>
      <c r="L293">
        <v>20.3</v>
      </c>
    </row>
    <row r="294" spans="1:12" x14ac:dyDescent="0.25">
      <c r="A294" s="1">
        <v>43596</v>
      </c>
      <c r="D294" s="16">
        <v>24.7</v>
      </c>
      <c r="F294" s="16">
        <v>26.5</v>
      </c>
      <c r="H294" s="16">
        <v>19.600000000000001</v>
      </c>
      <c r="K294">
        <v>202</v>
      </c>
      <c r="L294">
        <v>20.7</v>
      </c>
    </row>
    <row r="295" spans="1:12" x14ac:dyDescent="0.25">
      <c r="A295" s="1">
        <v>43597</v>
      </c>
      <c r="D295" s="16">
        <v>21.8</v>
      </c>
      <c r="F295" s="16">
        <v>26.9</v>
      </c>
      <c r="H295" s="16">
        <v>20.100000000000001</v>
      </c>
      <c r="K295">
        <v>203</v>
      </c>
      <c r="L295">
        <v>22.43</v>
      </c>
    </row>
    <row r="296" spans="1:12" x14ac:dyDescent="0.25">
      <c r="A296" s="1">
        <v>43598</v>
      </c>
      <c r="D296" s="16">
        <v>21.3</v>
      </c>
      <c r="F296" s="16">
        <v>26.8</v>
      </c>
      <c r="H296" s="16">
        <v>19.3</v>
      </c>
      <c r="K296">
        <v>204</v>
      </c>
      <c r="L296">
        <v>23.9</v>
      </c>
    </row>
    <row r="297" spans="1:12" x14ac:dyDescent="0.25">
      <c r="A297" s="1">
        <v>43599</v>
      </c>
      <c r="D297" s="16">
        <v>20.5</v>
      </c>
      <c r="F297" s="16">
        <v>27.4</v>
      </c>
      <c r="H297" s="16">
        <v>15.4</v>
      </c>
      <c r="K297">
        <v>205</v>
      </c>
      <c r="L297">
        <v>26.4</v>
      </c>
    </row>
    <row r="298" spans="1:12" x14ac:dyDescent="0.25">
      <c r="A298" s="1">
        <v>43600</v>
      </c>
      <c r="D298" s="16">
        <v>23</v>
      </c>
      <c r="F298" s="16">
        <v>27.9</v>
      </c>
      <c r="H298" s="16">
        <v>13.2</v>
      </c>
      <c r="K298">
        <v>206</v>
      </c>
      <c r="L298">
        <v>24.23</v>
      </c>
    </row>
    <row r="299" spans="1:12" x14ac:dyDescent="0.25">
      <c r="A299" s="1">
        <v>43601</v>
      </c>
      <c r="D299" s="16">
        <v>26.2</v>
      </c>
      <c r="F299" s="16">
        <v>28.7</v>
      </c>
      <c r="H299" s="16">
        <v>13.2</v>
      </c>
      <c r="K299">
        <v>207</v>
      </c>
      <c r="L299">
        <v>22.83</v>
      </c>
    </row>
    <row r="300" spans="1:12" x14ac:dyDescent="0.25">
      <c r="A300" s="1">
        <v>43602</v>
      </c>
      <c r="D300" s="16">
        <v>27.3</v>
      </c>
      <c r="F300" s="16">
        <v>28.4</v>
      </c>
      <c r="H300" s="16">
        <v>24.2</v>
      </c>
      <c r="K300">
        <v>208</v>
      </c>
      <c r="L300">
        <v>22.67</v>
      </c>
    </row>
    <row r="301" spans="1:12" x14ac:dyDescent="0.25">
      <c r="A301" s="1">
        <v>43603</v>
      </c>
      <c r="D301" s="16">
        <v>30.6</v>
      </c>
      <c r="F301" s="16">
        <v>25.5</v>
      </c>
      <c r="H301" s="16">
        <v>24.2</v>
      </c>
      <c r="K301">
        <v>209</v>
      </c>
      <c r="L301">
        <v>23.93</v>
      </c>
    </row>
    <row r="302" spans="1:12" x14ac:dyDescent="0.25">
      <c r="A302" s="1">
        <v>43604</v>
      </c>
      <c r="D302" s="16">
        <v>30.2</v>
      </c>
      <c r="F302" s="16">
        <v>21.5</v>
      </c>
      <c r="H302" s="16">
        <v>32.6</v>
      </c>
      <c r="K302">
        <v>210</v>
      </c>
      <c r="L302">
        <v>24.63</v>
      </c>
    </row>
    <row r="303" spans="1:12" x14ac:dyDescent="0.25">
      <c r="A303" s="1">
        <v>43605</v>
      </c>
      <c r="D303" s="16">
        <v>30.5</v>
      </c>
      <c r="F303" s="16">
        <v>20.8</v>
      </c>
      <c r="H303" s="16">
        <v>32.6</v>
      </c>
      <c r="K303">
        <v>211</v>
      </c>
      <c r="L303">
        <v>22.73</v>
      </c>
    </row>
    <row r="304" spans="1:12" x14ac:dyDescent="0.25">
      <c r="A304" s="1">
        <v>43606</v>
      </c>
      <c r="D304" s="16">
        <v>27.8</v>
      </c>
      <c r="F304" s="16">
        <v>21.5</v>
      </c>
      <c r="H304" s="16">
        <v>32.299999999999997</v>
      </c>
      <c r="K304">
        <v>212</v>
      </c>
      <c r="L304">
        <v>21.77</v>
      </c>
    </row>
    <row r="305" spans="1:12" x14ac:dyDescent="0.25">
      <c r="A305" s="1">
        <v>43607</v>
      </c>
      <c r="D305" s="16">
        <v>27.8</v>
      </c>
      <c r="F305" s="16">
        <v>23.2</v>
      </c>
      <c r="H305" s="16">
        <v>32.299999999999997</v>
      </c>
      <c r="K305">
        <v>213</v>
      </c>
      <c r="L305">
        <v>21.4</v>
      </c>
    </row>
    <row r="306" spans="1:12" x14ac:dyDescent="0.25">
      <c r="A306" s="1">
        <v>43608</v>
      </c>
      <c r="D306" s="16">
        <v>27.8</v>
      </c>
      <c r="F306" s="16">
        <v>26</v>
      </c>
      <c r="H306" s="16">
        <v>31.7</v>
      </c>
      <c r="K306">
        <v>214</v>
      </c>
      <c r="L306">
        <v>25.4</v>
      </c>
    </row>
    <row r="307" spans="1:12" x14ac:dyDescent="0.25">
      <c r="A307" s="1">
        <v>43609</v>
      </c>
      <c r="D307" s="16">
        <v>25.3</v>
      </c>
      <c r="H307" s="16">
        <v>31.7</v>
      </c>
      <c r="K307">
        <v>215</v>
      </c>
      <c r="L307">
        <v>25.07</v>
      </c>
    </row>
    <row r="308" spans="1:12" x14ac:dyDescent="0.25">
      <c r="A308" s="1">
        <v>43610</v>
      </c>
      <c r="D308" s="16">
        <v>25.3</v>
      </c>
      <c r="K308">
        <v>216</v>
      </c>
      <c r="L308">
        <v>28.8</v>
      </c>
    </row>
    <row r="309" spans="1:12" x14ac:dyDescent="0.25">
      <c r="A309" s="1">
        <v>43611</v>
      </c>
      <c r="D309" s="16">
        <v>25.7</v>
      </c>
      <c r="K309">
        <v>217</v>
      </c>
      <c r="L309">
        <v>29.66</v>
      </c>
    </row>
    <row r="310" spans="1:12" x14ac:dyDescent="0.25">
      <c r="A310" s="1">
        <v>43612</v>
      </c>
      <c r="D310" s="16">
        <v>20.9</v>
      </c>
      <c r="K310">
        <v>218</v>
      </c>
      <c r="L310">
        <v>28.26</v>
      </c>
    </row>
    <row r="311" spans="1:12" x14ac:dyDescent="0.25">
      <c r="A311" s="1">
        <v>43613</v>
      </c>
      <c r="D311" s="16">
        <v>20.9</v>
      </c>
      <c r="K311">
        <v>219</v>
      </c>
      <c r="L311">
        <v>28.26</v>
      </c>
    </row>
    <row r="312" spans="1:12" x14ac:dyDescent="0.25">
      <c r="A312" s="1">
        <v>43614</v>
      </c>
      <c r="D312" s="16">
        <v>23.8</v>
      </c>
      <c r="K312">
        <v>220</v>
      </c>
      <c r="L312">
        <v>28.16</v>
      </c>
    </row>
    <row r="313" spans="1:12" x14ac:dyDescent="0.25">
      <c r="A313" s="1">
        <v>43615</v>
      </c>
      <c r="D313" s="16">
        <v>23.8</v>
      </c>
      <c r="K313">
        <v>221</v>
      </c>
      <c r="L313">
        <v>25.76</v>
      </c>
    </row>
    <row r="314" spans="1:12" x14ac:dyDescent="0.25">
      <c r="A314" s="1">
        <v>43616</v>
      </c>
      <c r="D314" s="16">
        <v>24.8</v>
      </c>
      <c r="K314">
        <v>222</v>
      </c>
      <c r="L314">
        <v>19.059999999999999</v>
      </c>
    </row>
    <row r="315" spans="1:12" x14ac:dyDescent="0.25">
      <c r="A315" s="1">
        <v>43982</v>
      </c>
      <c r="K315">
        <v>223</v>
      </c>
      <c r="L315">
        <v>21.96</v>
      </c>
    </row>
    <row r="316" spans="1:12" x14ac:dyDescent="0.25">
      <c r="K316">
        <v>224</v>
      </c>
      <c r="L316">
        <v>21.96</v>
      </c>
    </row>
    <row r="317" spans="1:12" x14ac:dyDescent="0.25">
      <c r="K317">
        <v>225</v>
      </c>
      <c r="L317">
        <v>22.96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27CD4E-D4F7-4E3B-A396-FAE64AC0D2A7}">
  <dimension ref="A1:H318"/>
  <sheetViews>
    <sheetView workbookViewId="0">
      <selection activeCell="G318" sqref="G9:G318"/>
    </sheetView>
  </sheetViews>
  <sheetFormatPr defaultRowHeight="15" x14ac:dyDescent="0.25"/>
  <sheetData>
    <row r="1" spans="1:8" ht="20.25" thickBot="1" x14ac:dyDescent="0.35">
      <c r="B1" s="10" t="s">
        <v>34</v>
      </c>
      <c r="C1" s="10"/>
      <c r="F1" s="10" t="s">
        <v>35</v>
      </c>
      <c r="G1" s="10"/>
      <c r="H1" s="10"/>
    </row>
    <row r="2" spans="1:8" ht="18.75" thickTop="1" thickBot="1" x14ac:dyDescent="0.35">
      <c r="B2" s="11" t="s">
        <v>6</v>
      </c>
      <c r="F2" s="11" t="s">
        <v>6</v>
      </c>
    </row>
    <row r="3" spans="1:8" ht="31.5" thickTop="1" thickBot="1" x14ac:dyDescent="0.3">
      <c r="B3" s="13" t="s">
        <v>7</v>
      </c>
      <c r="C3" s="13" t="s">
        <v>8</v>
      </c>
      <c r="D3" s="13" t="s">
        <v>31</v>
      </c>
      <c r="F3" s="13" t="s">
        <v>7</v>
      </c>
      <c r="G3" s="13" t="s">
        <v>8</v>
      </c>
      <c r="H3" s="13" t="s">
        <v>31</v>
      </c>
    </row>
    <row r="4" spans="1:8" x14ac:dyDescent="0.25">
      <c r="B4" t="s">
        <v>9</v>
      </c>
      <c r="C4" t="s">
        <v>10</v>
      </c>
      <c r="D4" t="s">
        <v>10</v>
      </c>
      <c r="F4" t="s">
        <v>9</v>
      </c>
      <c r="G4" t="s">
        <v>10</v>
      </c>
      <c r="H4" t="s">
        <v>10</v>
      </c>
    </row>
    <row r="5" spans="1:8" x14ac:dyDescent="0.25">
      <c r="B5">
        <v>2018</v>
      </c>
      <c r="C5">
        <v>26.068999999999999</v>
      </c>
      <c r="D5">
        <v>0.28399999999999997</v>
      </c>
      <c r="F5">
        <v>2018</v>
      </c>
      <c r="G5">
        <v>26.094000000000001</v>
      </c>
      <c r="H5">
        <v>0.27600000000000002</v>
      </c>
    </row>
    <row r="6" spans="1:8" x14ac:dyDescent="0.25">
      <c r="B6">
        <v>2019</v>
      </c>
      <c r="C6">
        <v>25.634</v>
      </c>
      <c r="D6">
        <v>0.28799999999999998</v>
      </c>
      <c r="F6">
        <v>2019</v>
      </c>
      <c r="G6">
        <v>25.763000000000002</v>
      </c>
      <c r="H6">
        <v>0.28199999999999997</v>
      </c>
    </row>
    <row r="7" spans="1:8" x14ac:dyDescent="0.25">
      <c r="B7">
        <v>2020</v>
      </c>
      <c r="C7">
        <v>28.864000000000001</v>
      </c>
      <c r="D7">
        <v>0.28000000000000003</v>
      </c>
      <c r="F7">
        <v>2020</v>
      </c>
      <c r="G7">
        <v>28.690999999999999</v>
      </c>
      <c r="H7">
        <v>0.27500000000000002</v>
      </c>
    </row>
    <row r="8" spans="1:8" x14ac:dyDescent="0.25">
      <c r="B8" t="s">
        <v>32</v>
      </c>
      <c r="C8" t="s">
        <v>10</v>
      </c>
      <c r="D8" t="s">
        <v>10</v>
      </c>
      <c r="F8" t="s">
        <v>5</v>
      </c>
      <c r="G8" t="s">
        <v>10</v>
      </c>
      <c r="H8" t="s">
        <v>10</v>
      </c>
    </row>
    <row r="9" spans="1:8" x14ac:dyDescent="0.25">
      <c r="A9">
        <v>-82</v>
      </c>
      <c r="B9">
        <v>2</v>
      </c>
      <c r="C9">
        <v>16.86</v>
      </c>
      <c r="D9">
        <v>3.49</v>
      </c>
      <c r="F9">
        <v>-84</v>
      </c>
      <c r="G9">
        <v>15.06</v>
      </c>
      <c r="H9">
        <v>4.8</v>
      </c>
    </row>
    <row r="10" spans="1:8" x14ac:dyDescent="0.25">
      <c r="A10">
        <v>-81</v>
      </c>
      <c r="B10">
        <v>3</v>
      </c>
      <c r="C10">
        <v>16.86</v>
      </c>
      <c r="D10">
        <v>3.49</v>
      </c>
      <c r="F10">
        <v>-83</v>
      </c>
      <c r="G10">
        <v>12.62</v>
      </c>
      <c r="H10">
        <v>3.39</v>
      </c>
    </row>
    <row r="11" spans="1:8" x14ac:dyDescent="0.25">
      <c r="A11">
        <v>-80</v>
      </c>
      <c r="B11">
        <v>4</v>
      </c>
      <c r="C11">
        <v>15.83</v>
      </c>
      <c r="D11">
        <v>2.85</v>
      </c>
      <c r="F11">
        <v>-82</v>
      </c>
      <c r="G11">
        <v>15.73</v>
      </c>
      <c r="H11">
        <v>2.77</v>
      </c>
    </row>
    <row r="12" spans="1:8" x14ac:dyDescent="0.25">
      <c r="A12">
        <v>-79</v>
      </c>
      <c r="B12">
        <v>5</v>
      </c>
      <c r="C12">
        <v>15.83</v>
      </c>
      <c r="D12">
        <v>2.85</v>
      </c>
      <c r="F12">
        <v>-81</v>
      </c>
      <c r="G12">
        <v>15.43</v>
      </c>
      <c r="H12">
        <v>2.77</v>
      </c>
    </row>
    <row r="13" spans="1:8" x14ac:dyDescent="0.25">
      <c r="A13">
        <v>-78</v>
      </c>
      <c r="B13">
        <v>6</v>
      </c>
      <c r="C13">
        <v>15.07</v>
      </c>
      <c r="D13">
        <v>2.85</v>
      </c>
      <c r="F13">
        <v>-80</v>
      </c>
      <c r="G13">
        <v>14.87</v>
      </c>
      <c r="H13">
        <v>2.77</v>
      </c>
    </row>
    <row r="14" spans="1:8" x14ac:dyDescent="0.25">
      <c r="A14">
        <v>-77</v>
      </c>
      <c r="B14">
        <v>7</v>
      </c>
      <c r="C14">
        <v>15.07</v>
      </c>
      <c r="D14">
        <v>2.85</v>
      </c>
      <c r="F14">
        <v>-79</v>
      </c>
      <c r="G14">
        <v>15.1</v>
      </c>
      <c r="H14">
        <v>2.77</v>
      </c>
    </row>
    <row r="15" spans="1:8" x14ac:dyDescent="0.25">
      <c r="A15">
        <v>-76</v>
      </c>
      <c r="B15">
        <v>8</v>
      </c>
      <c r="C15">
        <v>15.17</v>
      </c>
      <c r="D15">
        <v>2.85</v>
      </c>
      <c r="F15">
        <v>-78</v>
      </c>
      <c r="G15">
        <v>15.37</v>
      </c>
      <c r="H15">
        <v>2.77</v>
      </c>
    </row>
    <row r="16" spans="1:8" x14ac:dyDescent="0.25">
      <c r="A16">
        <v>-75</v>
      </c>
      <c r="B16">
        <v>9</v>
      </c>
      <c r="C16">
        <v>15.27</v>
      </c>
      <c r="D16">
        <v>2.85</v>
      </c>
      <c r="F16">
        <v>-77</v>
      </c>
      <c r="G16">
        <v>15.23</v>
      </c>
      <c r="H16">
        <v>2.77</v>
      </c>
    </row>
    <row r="17" spans="1:8" x14ac:dyDescent="0.25">
      <c r="A17">
        <v>-74</v>
      </c>
      <c r="B17">
        <v>10</v>
      </c>
      <c r="C17">
        <v>15.6</v>
      </c>
      <c r="D17">
        <v>2.85</v>
      </c>
      <c r="F17">
        <v>-76</v>
      </c>
      <c r="G17">
        <v>16.13</v>
      </c>
      <c r="H17">
        <v>2.77</v>
      </c>
    </row>
    <row r="18" spans="1:8" x14ac:dyDescent="0.25">
      <c r="A18">
        <v>-73</v>
      </c>
      <c r="B18">
        <v>11</v>
      </c>
      <c r="C18">
        <v>15.5</v>
      </c>
      <c r="D18">
        <v>2.85</v>
      </c>
      <c r="F18">
        <v>-75</v>
      </c>
      <c r="G18">
        <v>16.13</v>
      </c>
      <c r="H18">
        <v>2.77</v>
      </c>
    </row>
    <row r="19" spans="1:8" x14ac:dyDescent="0.25">
      <c r="A19">
        <v>-72</v>
      </c>
      <c r="B19">
        <v>12</v>
      </c>
      <c r="C19">
        <v>16.53</v>
      </c>
      <c r="D19">
        <v>2.85</v>
      </c>
      <c r="F19">
        <v>-74</v>
      </c>
      <c r="G19">
        <v>15.93</v>
      </c>
      <c r="H19">
        <v>2.77</v>
      </c>
    </row>
    <row r="20" spans="1:8" x14ac:dyDescent="0.25">
      <c r="A20">
        <v>-71</v>
      </c>
      <c r="B20">
        <v>13</v>
      </c>
      <c r="C20">
        <v>16.53</v>
      </c>
      <c r="D20">
        <v>2.85</v>
      </c>
      <c r="F20">
        <v>-73</v>
      </c>
      <c r="G20">
        <v>16.27</v>
      </c>
      <c r="H20">
        <v>2.77</v>
      </c>
    </row>
    <row r="21" spans="1:8" x14ac:dyDescent="0.25">
      <c r="A21">
        <v>-70</v>
      </c>
      <c r="B21">
        <v>14</v>
      </c>
      <c r="C21">
        <v>16.37</v>
      </c>
      <c r="D21">
        <v>2.85</v>
      </c>
      <c r="F21">
        <v>-72</v>
      </c>
      <c r="G21">
        <v>16.13</v>
      </c>
      <c r="H21">
        <v>2.77</v>
      </c>
    </row>
    <row r="22" spans="1:8" x14ac:dyDescent="0.25">
      <c r="A22">
        <v>-69</v>
      </c>
      <c r="B22">
        <v>15</v>
      </c>
      <c r="C22">
        <v>16.37</v>
      </c>
      <c r="D22">
        <v>2.85</v>
      </c>
      <c r="F22">
        <v>-71</v>
      </c>
      <c r="G22">
        <v>16.77</v>
      </c>
      <c r="H22">
        <v>2.77</v>
      </c>
    </row>
    <row r="23" spans="1:8" x14ac:dyDescent="0.25">
      <c r="A23">
        <v>-68</v>
      </c>
      <c r="B23">
        <v>16</v>
      </c>
      <c r="C23">
        <v>16.07</v>
      </c>
      <c r="D23">
        <v>2.85</v>
      </c>
      <c r="F23">
        <v>-70</v>
      </c>
      <c r="G23">
        <v>16.329999999999998</v>
      </c>
      <c r="H23">
        <v>2.77</v>
      </c>
    </row>
    <row r="24" spans="1:8" x14ac:dyDescent="0.25">
      <c r="A24">
        <v>-67</v>
      </c>
      <c r="B24">
        <v>17</v>
      </c>
      <c r="C24">
        <v>16.07</v>
      </c>
      <c r="D24">
        <v>2.85</v>
      </c>
      <c r="F24">
        <v>-69</v>
      </c>
      <c r="G24">
        <v>16.23</v>
      </c>
      <c r="H24">
        <v>2.77</v>
      </c>
    </row>
    <row r="25" spans="1:8" x14ac:dyDescent="0.25">
      <c r="A25">
        <v>-66</v>
      </c>
      <c r="B25">
        <v>18</v>
      </c>
      <c r="C25">
        <v>15.07</v>
      </c>
      <c r="D25">
        <v>2.85</v>
      </c>
      <c r="F25">
        <v>-68</v>
      </c>
      <c r="G25">
        <v>15.13</v>
      </c>
      <c r="H25">
        <v>2.77</v>
      </c>
    </row>
    <row r="26" spans="1:8" x14ac:dyDescent="0.25">
      <c r="A26">
        <v>-65</v>
      </c>
      <c r="B26">
        <v>19</v>
      </c>
      <c r="C26">
        <v>14.03</v>
      </c>
      <c r="D26">
        <v>2.85</v>
      </c>
      <c r="F26">
        <v>-67</v>
      </c>
      <c r="G26">
        <v>14.23</v>
      </c>
      <c r="H26">
        <v>2.77</v>
      </c>
    </row>
    <row r="27" spans="1:8" x14ac:dyDescent="0.25">
      <c r="A27">
        <v>-64</v>
      </c>
      <c r="B27">
        <v>20</v>
      </c>
      <c r="C27">
        <v>13.13</v>
      </c>
      <c r="D27">
        <v>2.85</v>
      </c>
      <c r="F27">
        <v>-66</v>
      </c>
      <c r="G27">
        <v>13.4</v>
      </c>
      <c r="H27">
        <v>2.77</v>
      </c>
    </row>
    <row r="28" spans="1:8" x14ac:dyDescent="0.25">
      <c r="A28">
        <v>-63</v>
      </c>
      <c r="B28">
        <v>21</v>
      </c>
      <c r="C28">
        <v>13.77</v>
      </c>
      <c r="D28">
        <v>2.85</v>
      </c>
      <c r="F28">
        <v>-65</v>
      </c>
      <c r="G28">
        <v>13.07</v>
      </c>
      <c r="H28">
        <v>2.77</v>
      </c>
    </row>
    <row r="29" spans="1:8" x14ac:dyDescent="0.25">
      <c r="A29">
        <v>-62</v>
      </c>
      <c r="B29">
        <v>22</v>
      </c>
      <c r="C29">
        <v>14.23</v>
      </c>
      <c r="D29">
        <v>2.85</v>
      </c>
      <c r="F29">
        <v>-64</v>
      </c>
      <c r="G29">
        <v>15.13</v>
      </c>
      <c r="H29">
        <v>2.77</v>
      </c>
    </row>
    <row r="30" spans="1:8" x14ac:dyDescent="0.25">
      <c r="A30">
        <v>-61</v>
      </c>
      <c r="B30">
        <v>23</v>
      </c>
      <c r="C30">
        <v>14.33</v>
      </c>
      <c r="D30">
        <v>2.85</v>
      </c>
      <c r="F30">
        <v>-63</v>
      </c>
      <c r="G30">
        <v>15.17</v>
      </c>
      <c r="H30">
        <v>2.77</v>
      </c>
    </row>
    <row r="31" spans="1:8" x14ac:dyDescent="0.25">
      <c r="A31">
        <v>-60</v>
      </c>
      <c r="B31">
        <v>24</v>
      </c>
      <c r="C31">
        <v>15.27</v>
      </c>
      <c r="D31">
        <v>2.85</v>
      </c>
      <c r="F31">
        <v>-62</v>
      </c>
      <c r="G31">
        <v>16.43</v>
      </c>
      <c r="H31">
        <v>2.77</v>
      </c>
    </row>
    <row r="32" spans="1:8" x14ac:dyDescent="0.25">
      <c r="A32">
        <v>-59</v>
      </c>
      <c r="B32">
        <v>25</v>
      </c>
      <c r="C32">
        <v>14.1</v>
      </c>
      <c r="D32">
        <v>2.85</v>
      </c>
      <c r="F32">
        <v>-61</v>
      </c>
      <c r="G32">
        <v>15.97</v>
      </c>
      <c r="H32">
        <v>2.77</v>
      </c>
    </row>
    <row r="33" spans="1:8" x14ac:dyDescent="0.25">
      <c r="A33">
        <v>-58</v>
      </c>
      <c r="B33">
        <v>26</v>
      </c>
      <c r="C33">
        <v>15.17</v>
      </c>
      <c r="D33">
        <v>2.85</v>
      </c>
      <c r="F33">
        <v>-60</v>
      </c>
      <c r="G33">
        <v>15.87</v>
      </c>
      <c r="H33">
        <v>2.77</v>
      </c>
    </row>
    <row r="34" spans="1:8" x14ac:dyDescent="0.25">
      <c r="A34">
        <v>-57</v>
      </c>
      <c r="B34">
        <v>27</v>
      </c>
      <c r="C34">
        <v>16.170000000000002</v>
      </c>
      <c r="D34">
        <v>2.85</v>
      </c>
      <c r="F34">
        <v>-59</v>
      </c>
      <c r="G34">
        <v>16.53</v>
      </c>
      <c r="H34">
        <v>2.77</v>
      </c>
    </row>
    <row r="35" spans="1:8" x14ac:dyDescent="0.25">
      <c r="A35">
        <v>-56</v>
      </c>
      <c r="B35">
        <v>28</v>
      </c>
      <c r="C35">
        <v>17.3</v>
      </c>
      <c r="D35">
        <v>2.85</v>
      </c>
      <c r="F35">
        <v>-58</v>
      </c>
      <c r="G35">
        <v>15.83</v>
      </c>
      <c r="H35">
        <v>2.77</v>
      </c>
    </row>
    <row r="36" spans="1:8" x14ac:dyDescent="0.25">
      <c r="A36">
        <v>-55</v>
      </c>
      <c r="B36">
        <v>29</v>
      </c>
      <c r="C36">
        <v>17.47</v>
      </c>
      <c r="D36">
        <v>2.85</v>
      </c>
      <c r="F36">
        <v>-57</v>
      </c>
      <c r="G36">
        <v>15.87</v>
      </c>
      <c r="H36">
        <v>2.77</v>
      </c>
    </row>
    <row r="37" spans="1:8" x14ac:dyDescent="0.25">
      <c r="A37">
        <v>-54</v>
      </c>
      <c r="B37">
        <v>30</v>
      </c>
      <c r="C37">
        <v>17.100000000000001</v>
      </c>
      <c r="D37">
        <v>2.85</v>
      </c>
      <c r="F37">
        <v>-56</v>
      </c>
      <c r="G37">
        <v>16.170000000000002</v>
      </c>
      <c r="H37">
        <v>2.77</v>
      </c>
    </row>
    <row r="38" spans="1:8" x14ac:dyDescent="0.25">
      <c r="A38">
        <v>-53</v>
      </c>
      <c r="B38">
        <v>31</v>
      </c>
      <c r="C38">
        <v>17.53</v>
      </c>
      <c r="D38">
        <v>2.85</v>
      </c>
      <c r="F38">
        <v>-55</v>
      </c>
      <c r="G38">
        <v>17.2</v>
      </c>
      <c r="H38">
        <v>2.77</v>
      </c>
    </row>
    <row r="39" spans="1:8" x14ac:dyDescent="0.25">
      <c r="A39">
        <v>-52</v>
      </c>
      <c r="B39">
        <v>32</v>
      </c>
      <c r="C39">
        <v>19.13</v>
      </c>
      <c r="D39">
        <v>2.85</v>
      </c>
      <c r="F39">
        <v>-54</v>
      </c>
      <c r="G39">
        <v>18.77</v>
      </c>
      <c r="H39">
        <v>2.77</v>
      </c>
    </row>
    <row r="40" spans="1:8" x14ac:dyDescent="0.25">
      <c r="A40">
        <v>-51</v>
      </c>
      <c r="B40">
        <v>33</v>
      </c>
      <c r="C40">
        <v>19.23</v>
      </c>
      <c r="D40">
        <v>2.85</v>
      </c>
      <c r="F40">
        <v>-53</v>
      </c>
      <c r="G40">
        <v>19.399999999999999</v>
      </c>
      <c r="H40">
        <v>2.77</v>
      </c>
    </row>
    <row r="41" spans="1:8" x14ac:dyDescent="0.25">
      <c r="A41">
        <v>-50</v>
      </c>
      <c r="B41">
        <v>34</v>
      </c>
      <c r="C41">
        <v>20.77</v>
      </c>
      <c r="D41">
        <v>2.85</v>
      </c>
      <c r="F41">
        <v>-52</v>
      </c>
      <c r="G41">
        <v>21.03</v>
      </c>
      <c r="H41">
        <v>2.77</v>
      </c>
    </row>
    <row r="42" spans="1:8" x14ac:dyDescent="0.25">
      <c r="A42">
        <v>-49</v>
      </c>
      <c r="B42">
        <v>35</v>
      </c>
      <c r="C42">
        <v>20.03</v>
      </c>
      <c r="D42">
        <v>2.85</v>
      </c>
      <c r="F42">
        <v>-51</v>
      </c>
      <c r="G42">
        <v>21</v>
      </c>
      <c r="H42">
        <v>2.77</v>
      </c>
    </row>
    <row r="43" spans="1:8" x14ac:dyDescent="0.25">
      <c r="A43">
        <v>-48</v>
      </c>
      <c r="B43">
        <v>36</v>
      </c>
      <c r="C43">
        <v>19.829999999999998</v>
      </c>
      <c r="D43">
        <v>2.85</v>
      </c>
      <c r="F43">
        <v>-50</v>
      </c>
      <c r="G43">
        <v>20.2</v>
      </c>
      <c r="H43">
        <v>2.77</v>
      </c>
    </row>
    <row r="44" spans="1:8" x14ac:dyDescent="0.25">
      <c r="A44">
        <v>-47</v>
      </c>
      <c r="B44">
        <v>37</v>
      </c>
      <c r="C44">
        <v>18.77</v>
      </c>
      <c r="D44">
        <v>2.85</v>
      </c>
      <c r="F44">
        <v>-49</v>
      </c>
      <c r="G44">
        <v>18.600000000000001</v>
      </c>
      <c r="H44">
        <v>2.77</v>
      </c>
    </row>
    <row r="45" spans="1:8" x14ac:dyDescent="0.25">
      <c r="A45">
        <v>-46</v>
      </c>
      <c r="B45">
        <v>38</v>
      </c>
      <c r="C45">
        <v>18.7</v>
      </c>
      <c r="D45">
        <v>2.85</v>
      </c>
      <c r="F45">
        <v>-48</v>
      </c>
      <c r="G45">
        <v>17.3</v>
      </c>
      <c r="H45">
        <v>2.77</v>
      </c>
    </row>
    <row r="46" spans="1:8" x14ac:dyDescent="0.25">
      <c r="A46">
        <v>-45</v>
      </c>
      <c r="B46">
        <v>39</v>
      </c>
      <c r="C46">
        <v>18.63</v>
      </c>
      <c r="D46">
        <v>2.85</v>
      </c>
      <c r="F46">
        <v>-47</v>
      </c>
      <c r="G46">
        <v>18.27</v>
      </c>
      <c r="H46">
        <v>2.77</v>
      </c>
    </row>
    <row r="47" spans="1:8" x14ac:dyDescent="0.25">
      <c r="A47">
        <v>-44</v>
      </c>
      <c r="B47">
        <v>40</v>
      </c>
      <c r="C47">
        <v>19.7</v>
      </c>
      <c r="D47">
        <v>2.85</v>
      </c>
      <c r="F47">
        <v>-46</v>
      </c>
      <c r="G47">
        <v>19.87</v>
      </c>
      <c r="H47">
        <v>2.77</v>
      </c>
    </row>
    <row r="48" spans="1:8" x14ac:dyDescent="0.25">
      <c r="A48">
        <v>-43</v>
      </c>
      <c r="B48">
        <v>41</v>
      </c>
      <c r="C48">
        <v>20</v>
      </c>
      <c r="D48">
        <v>2.85</v>
      </c>
      <c r="F48">
        <v>-45</v>
      </c>
      <c r="G48">
        <v>22.3</v>
      </c>
      <c r="H48">
        <v>2.77</v>
      </c>
    </row>
    <row r="49" spans="1:8" x14ac:dyDescent="0.25">
      <c r="A49">
        <v>-42</v>
      </c>
      <c r="B49">
        <v>42</v>
      </c>
      <c r="C49">
        <v>21</v>
      </c>
      <c r="D49">
        <v>2.85</v>
      </c>
      <c r="F49">
        <v>-44</v>
      </c>
      <c r="G49">
        <v>22.17</v>
      </c>
      <c r="H49">
        <v>2.77</v>
      </c>
    </row>
    <row r="50" spans="1:8" x14ac:dyDescent="0.25">
      <c r="A50">
        <v>-41</v>
      </c>
      <c r="B50">
        <v>43</v>
      </c>
      <c r="C50">
        <v>22</v>
      </c>
      <c r="D50">
        <v>2.85</v>
      </c>
      <c r="F50">
        <v>-43</v>
      </c>
      <c r="G50">
        <v>22.17</v>
      </c>
      <c r="H50">
        <v>2.77</v>
      </c>
    </row>
    <row r="51" spans="1:8" x14ac:dyDescent="0.25">
      <c r="A51">
        <v>-40</v>
      </c>
      <c r="B51">
        <v>44</v>
      </c>
      <c r="C51">
        <v>23.47</v>
      </c>
      <c r="D51">
        <v>2.85</v>
      </c>
      <c r="F51">
        <v>-42</v>
      </c>
      <c r="G51">
        <v>22.7</v>
      </c>
      <c r="H51">
        <v>2.77</v>
      </c>
    </row>
    <row r="52" spans="1:8" x14ac:dyDescent="0.25">
      <c r="A52">
        <v>-39</v>
      </c>
      <c r="B52">
        <v>45</v>
      </c>
      <c r="C52">
        <v>23.13</v>
      </c>
      <c r="D52">
        <v>2.85</v>
      </c>
      <c r="F52">
        <v>-41</v>
      </c>
      <c r="G52">
        <v>23.17</v>
      </c>
      <c r="H52">
        <v>2.77</v>
      </c>
    </row>
    <row r="53" spans="1:8" x14ac:dyDescent="0.25">
      <c r="A53">
        <v>-38</v>
      </c>
      <c r="B53">
        <v>46</v>
      </c>
      <c r="C53">
        <v>22.63</v>
      </c>
      <c r="D53">
        <v>2.85</v>
      </c>
      <c r="F53">
        <v>-40</v>
      </c>
      <c r="G53">
        <v>21.27</v>
      </c>
      <c r="H53">
        <v>2.77</v>
      </c>
    </row>
    <row r="54" spans="1:8" x14ac:dyDescent="0.25">
      <c r="A54">
        <v>-37</v>
      </c>
      <c r="B54">
        <v>47</v>
      </c>
      <c r="C54">
        <v>22.8</v>
      </c>
      <c r="D54">
        <v>2.85</v>
      </c>
      <c r="F54">
        <v>-39</v>
      </c>
      <c r="G54">
        <v>19.829999999999998</v>
      </c>
      <c r="H54">
        <v>2.77</v>
      </c>
    </row>
    <row r="55" spans="1:8" x14ac:dyDescent="0.25">
      <c r="A55">
        <v>-36</v>
      </c>
      <c r="B55">
        <v>48</v>
      </c>
      <c r="C55">
        <v>22.6</v>
      </c>
      <c r="D55">
        <v>2.85</v>
      </c>
      <c r="F55">
        <v>-38</v>
      </c>
      <c r="G55">
        <v>20.63</v>
      </c>
      <c r="H55">
        <v>2.77</v>
      </c>
    </row>
    <row r="56" spans="1:8" x14ac:dyDescent="0.25">
      <c r="A56">
        <v>-35</v>
      </c>
      <c r="B56">
        <v>49</v>
      </c>
      <c r="C56">
        <v>21.53</v>
      </c>
      <c r="D56">
        <v>2.85</v>
      </c>
      <c r="F56">
        <v>-37</v>
      </c>
      <c r="G56">
        <v>22.07</v>
      </c>
      <c r="H56">
        <v>2.77</v>
      </c>
    </row>
    <row r="57" spans="1:8" x14ac:dyDescent="0.25">
      <c r="A57">
        <v>-34</v>
      </c>
      <c r="B57">
        <v>50</v>
      </c>
      <c r="C57">
        <v>21.8</v>
      </c>
      <c r="D57">
        <v>2.85</v>
      </c>
      <c r="F57">
        <v>-36</v>
      </c>
      <c r="G57">
        <v>23.37</v>
      </c>
      <c r="H57">
        <v>2.77</v>
      </c>
    </row>
    <row r="58" spans="1:8" x14ac:dyDescent="0.25">
      <c r="A58">
        <v>-33</v>
      </c>
      <c r="B58">
        <v>51</v>
      </c>
      <c r="C58">
        <v>23.8</v>
      </c>
      <c r="D58">
        <v>2.85</v>
      </c>
      <c r="F58">
        <v>-35</v>
      </c>
      <c r="G58">
        <v>24.3</v>
      </c>
      <c r="H58">
        <v>2.77</v>
      </c>
    </row>
    <row r="59" spans="1:8" x14ac:dyDescent="0.25">
      <c r="A59">
        <v>-32</v>
      </c>
      <c r="B59">
        <v>52</v>
      </c>
      <c r="C59">
        <v>26.27</v>
      </c>
      <c r="D59">
        <v>2.85</v>
      </c>
      <c r="F59">
        <v>-34</v>
      </c>
      <c r="G59">
        <v>25.27</v>
      </c>
      <c r="H59">
        <v>2.77</v>
      </c>
    </row>
    <row r="60" spans="1:8" x14ac:dyDescent="0.25">
      <c r="A60">
        <v>-31</v>
      </c>
      <c r="B60">
        <v>53</v>
      </c>
      <c r="C60">
        <v>26.73</v>
      </c>
      <c r="D60">
        <v>2.85</v>
      </c>
      <c r="F60">
        <v>-33</v>
      </c>
      <c r="G60">
        <v>26.2</v>
      </c>
      <c r="H60">
        <v>2.77</v>
      </c>
    </row>
    <row r="61" spans="1:8" x14ac:dyDescent="0.25">
      <c r="A61">
        <v>-30</v>
      </c>
      <c r="B61">
        <v>54</v>
      </c>
      <c r="C61">
        <v>26.9</v>
      </c>
      <c r="D61">
        <v>2.85</v>
      </c>
      <c r="F61">
        <v>-32</v>
      </c>
      <c r="G61">
        <v>25.77</v>
      </c>
      <c r="H61">
        <v>2.77</v>
      </c>
    </row>
    <row r="62" spans="1:8" x14ac:dyDescent="0.25">
      <c r="A62">
        <v>-29</v>
      </c>
      <c r="B62">
        <v>55</v>
      </c>
      <c r="C62">
        <v>27.17</v>
      </c>
      <c r="D62">
        <v>2.85</v>
      </c>
      <c r="F62">
        <v>-31</v>
      </c>
      <c r="G62">
        <v>26.67</v>
      </c>
      <c r="H62">
        <v>2.77</v>
      </c>
    </row>
    <row r="63" spans="1:8" x14ac:dyDescent="0.25">
      <c r="A63">
        <v>-28</v>
      </c>
      <c r="B63">
        <v>56</v>
      </c>
      <c r="C63">
        <v>27.27</v>
      </c>
      <c r="D63">
        <v>2.85</v>
      </c>
      <c r="F63">
        <v>-30</v>
      </c>
      <c r="G63">
        <v>26.57</v>
      </c>
      <c r="H63">
        <v>2.77</v>
      </c>
    </row>
    <row r="64" spans="1:8" x14ac:dyDescent="0.25">
      <c r="A64">
        <v>-27</v>
      </c>
      <c r="B64">
        <v>57</v>
      </c>
      <c r="C64">
        <v>27</v>
      </c>
      <c r="D64">
        <v>2.85</v>
      </c>
      <c r="F64">
        <v>-29</v>
      </c>
      <c r="G64">
        <v>27.1</v>
      </c>
      <c r="H64">
        <v>2.77</v>
      </c>
    </row>
    <row r="65" spans="1:8" x14ac:dyDescent="0.25">
      <c r="A65">
        <v>-26</v>
      </c>
      <c r="B65">
        <v>58</v>
      </c>
      <c r="C65">
        <v>25.4</v>
      </c>
      <c r="D65">
        <v>2.85</v>
      </c>
      <c r="F65">
        <v>-28</v>
      </c>
      <c r="G65">
        <v>26.5</v>
      </c>
      <c r="H65">
        <v>2.77</v>
      </c>
    </row>
    <row r="66" spans="1:8" x14ac:dyDescent="0.25">
      <c r="A66">
        <v>-25</v>
      </c>
      <c r="B66">
        <v>59</v>
      </c>
      <c r="C66">
        <v>25.13</v>
      </c>
      <c r="D66">
        <v>2.85</v>
      </c>
      <c r="F66">
        <v>-27</v>
      </c>
      <c r="G66">
        <v>25.53</v>
      </c>
      <c r="H66">
        <v>2.77</v>
      </c>
    </row>
    <row r="67" spans="1:8" x14ac:dyDescent="0.25">
      <c r="A67">
        <v>-24</v>
      </c>
      <c r="B67">
        <v>60</v>
      </c>
      <c r="C67">
        <v>24.53</v>
      </c>
      <c r="D67">
        <v>2.85</v>
      </c>
      <c r="F67">
        <v>-26</v>
      </c>
      <c r="G67">
        <v>24.5</v>
      </c>
      <c r="H67">
        <v>2.77</v>
      </c>
    </row>
    <row r="68" spans="1:8" x14ac:dyDescent="0.25">
      <c r="A68">
        <v>-23</v>
      </c>
      <c r="B68">
        <v>61</v>
      </c>
      <c r="C68">
        <v>24.83</v>
      </c>
      <c r="D68">
        <v>2.85</v>
      </c>
      <c r="F68">
        <v>-25</v>
      </c>
      <c r="G68">
        <v>24.77</v>
      </c>
      <c r="H68">
        <v>2.77</v>
      </c>
    </row>
    <row r="69" spans="1:8" x14ac:dyDescent="0.25">
      <c r="A69">
        <v>-22</v>
      </c>
      <c r="B69">
        <v>62</v>
      </c>
      <c r="C69">
        <v>23.57</v>
      </c>
      <c r="D69">
        <v>2.85</v>
      </c>
      <c r="F69">
        <v>-24</v>
      </c>
      <c r="G69">
        <v>23.77</v>
      </c>
      <c r="H69">
        <v>2.77</v>
      </c>
    </row>
    <row r="70" spans="1:8" x14ac:dyDescent="0.25">
      <c r="A70">
        <v>-21</v>
      </c>
      <c r="B70">
        <v>63</v>
      </c>
      <c r="C70">
        <v>22.63</v>
      </c>
      <c r="D70">
        <v>2.85</v>
      </c>
      <c r="F70">
        <v>-23</v>
      </c>
      <c r="G70">
        <v>23.27</v>
      </c>
      <c r="H70">
        <v>2.77</v>
      </c>
    </row>
    <row r="71" spans="1:8" x14ac:dyDescent="0.25">
      <c r="A71">
        <v>-20</v>
      </c>
      <c r="B71">
        <v>64</v>
      </c>
      <c r="C71">
        <v>21.6</v>
      </c>
      <c r="D71">
        <v>2.85</v>
      </c>
      <c r="F71">
        <v>-22</v>
      </c>
      <c r="G71">
        <v>21.57</v>
      </c>
      <c r="H71">
        <v>2.77</v>
      </c>
    </row>
    <row r="72" spans="1:8" x14ac:dyDescent="0.25">
      <c r="A72">
        <v>-19</v>
      </c>
      <c r="B72">
        <v>65</v>
      </c>
      <c r="C72">
        <v>22.53</v>
      </c>
      <c r="D72">
        <v>2.85</v>
      </c>
      <c r="F72">
        <v>-21</v>
      </c>
      <c r="G72">
        <v>22.6</v>
      </c>
      <c r="H72">
        <v>2.77</v>
      </c>
    </row>
    <row r="73" spans="1:8" x14ac:dyDescent="0.25">
      <c r="A73">
        <v>-18</v>
      </c>
      <c r="B73">
        <v>66</v>
      </c>
      <c r="C73">
        <v>24.17</v>
      </c>
      <c r="D73">
        <v>2.85</v>
      </c>
      <c r="F73">
        <v>-20</v>
      </c>
      <c r="G73">
        <v>24.43</v>
      </c>
      <c r="H73">
        <v>2.77</v>
      </c>
    </row>
    <row r="74" spans="1:8" x14ac:dyDescent="0.25">
      <c r="A74">
        <v>-17</v>
      </c>
      <c r="B74">
        <v>67</v>
      </c>
      <c r="C74">
        <v>25.63</v>
      </c>
      <c r="D74">
        <v>2.85</v>
      </c>
      <c r="F74">
        <v>-19</v>
      </c>
      <c r="G74">
        <v>27.17</v>
      </c>
      <c r="H74">
        <v>2.77</v>
      </c>
    </row>
    <row r="75" spans="1:8" x14ac:dyDescent="0.25">
      <c r="A75">
        <v>-16</v>
      </c>
      <c r="B75">
        <v>68</v>
      </c>
      <c r="C75">
        <v>27</v>
      </c>
      <c r="D75">
        <v>2.85</v>
      </c>
      <c r="F75">
        <v>-18</v>
      </c>
      <c r="G75">
        <v>28.3</v>
      </c>
      <c r="H75">
        <v>2.77</v>
      </c>
    </row>
    <row r="76" spans="1:8" x14ac:dyDescent="0.25">
      <c r="A76">
        <v>-15</v>
      </c>
      <c r="B76">
        <v>69</v>
      </c>
      <c r="C76">
        <v>28.1</v>
      </c>
      <c r="D76">
        <v>2.85</v>
      </c>
      <c r="F76">
        <v>-17</v>
      </c>
      <c r="G76">
        <v>28.13</v>
      </c>
      <c r="H76">
        <v>2.77</v>
      </c>
    </row>
    <row r="77" spans="1:8" x14ac:dyDescent="0.25">
      <c r="A77">
        <v>-14</v>
      </c>
      <c r="B77">
        <v>70</v>
      </c>
      <c r="C77">
        <v>28.07</v>
      </c>
      <c r="D77">
        <v>2.85</v>
      </c>
      <c r="F77">
        <v>-16</v>
      </c>
      <c r="G77">
        <v>27.03</v>
      </c>
      <c r="H77">
        <v>2.77</v>
      </c>
    </row>
    <row r="78" spans="1:8" x14ac:dyDescent="0.25">
      <c r="A78">
        <v>-13</v>
      </c>
      <c r="B78">
        <v>71</v>
      </c>
      <c r="C78">
        <v>27.6</v>
      </c>
      <c r="D78">
        <v>2.85</v>
      </c>
      <c r="F78">
        <v>-15</v>
      </c>
      <c r="G78">
        <v>27.03</v>
      </c>
      <c r="H78">
        <v>2.77</v>
      </c>
    </row>
    <row r="79" spans="1:8" x14ac:dyDescent="0.25">
      <c r="A79">
        <v>-12</v>
      </c>
      <c r="B79">
        <v>72</v>
      </c>
      <c r="C79">
        <v>26.63</v>
      </c>
      <c r="D79">
        <v>2.85</v>
      </c>
      <c r="F79">
        <v>-14</v>
      </c>
      <c r="G79">
        <v>27.7</v>
      </c>
      <c r="H79">
        <v>2.77</v>
      </c>
    </row>
    <row r="80" spans="1:8" x14ac:dyDescent="0.25">
      <c r="A80">
        <v>-11</v>
      </c>
      <c r="B80">
        <v>73</v>
      </c>
      <c r="C80">
        <v>27.3</v>
      </c>
      <c r="D80">
        <v>2.85</v>
      </c>
      <c r="F80">
        <v>-13</v>
      </c>
      <c r="G80">
        <v>28.27</v>
      </c>
      <c r="H80">
        <v>2.77</v>
      </c>
    </row>
    <row r="81" spans="1:8" x14ac:dyDescent="0.25">
      <c r="A81">
        <v>-10</v>
      </c>
      <c r="B81">
        <v>74</v>
      </c>
      <c r="C81">
        <v>27.33</v>
      </c>
      <c r="D81">
        <v>2.85</v>
      </c>
      <c r="F81">
        <v>-12</v>
      </c>
      <c r="G81">
        <v>26.7</v>
      </c>
      <c r="H81">
        <v>2.77</v>
      </c>
    </row>
    <row r="82" spans="1:8" x14ac:dyDescent="0.25">
      <c r="A82">
        <v>-9</v>
      </c>
      <c r="B82">
        <v>75</v>
      </c>
      <c r="C82">
        <v>27.47</v>
      </c>
      <c r="D82">
        <v>2.85</v>
      </c>
      <c r="F82">
        <v>-11</v>
      </c>
      <c r="G82">
        <v>24.03</v>
      </c>
      <c r="H82">
        <v>2.77</v>
      </c>
    </row>
    <row r="83" spans="1:8" x14ac:dyDescent="0.25">
      <c r="A83">
        <v>-8</v>
      </c>
      <c r="B83">
        <v>76</v>
      </c>
      <c r="C83">
        <v>26.33</v>
      </c>
      <c r="D83">
        <v>2.85</v>
      </c>
      <c r="F83">
        <v>-10</v>
      </c>
      <c r="G83">
        <v>23.33</v>
      </c>
      <c r="H83">
        <v>2.77</v>
      </c>
    </row>
    <row r="84" spans="1:8" x14ac:dyDescent="0.25">
      <c r="A84">
        <v>-7</v>
      </c>
      <c r="B84">
        <v>77</v>
      </c>
      <c r="C84">
        <v>24.33</v>
      </c>
      <c r="D84">
        <v>2.85</v>
      </c>
      <c r="F84">
        <v>-9</v>
      </c>
      <c r="G84">
        <v>23.27</v>
      </c>
      <c r="H84">
        <v>2.77</v>
      </c>
    </row>
    <row r="85" spans="1:8" x14ac:dyDescent="0.25">
      <c r="A85">
        <v>-6</v>
      </c>
      <c r="B85">
        <v>78</v>
      </c>
      <c r="C85">
        <v>22.5</v>
      </c>
      <c r="D85">
        <v>2.85</v>
      </c>
      <c r="F85">
        <v>-8</v>
      </c>
      <c r="G85">
        <v>25.37</v>
      </c>
      <c r="H85">
        <v>2.77</v>
      </c>
    </row>
    <row r="86" spans="1:8" x14ac:dyDescent="0.25">
      <c r="A86">
        <v>-5</v>
      </c>
      <c r="B86">
        <v>79</v>
      </c>
      <c r="C86">
        <v>23.47</v>
      </c>
      <c r="D86">
        <v>2.85</v>
      </c>
      <c r="F86">
        <v>-7</v>
      </c>
      <c r="G86">
        <v>25.03</v>
      </c>
      <c r="H86">
        <v>2.77</v>
      </c>
    </row>
    <row r="87" spans="1:8" x14ac:dyDescent="0.25">
      <c r="A87">
        <v>-4</v>
      </c>
      <c r="B87">
        <v>80</v>
      </c>
      <c r="C87">
        <v>26.43</v>
      </c>
      <c r="D87">
        <v>2.85</v>
      </c>
      <c r="F87">
        <v>-6</v>
      </c>
      <c r="G87">
        <v>26.73</v>
      </c>
      <c r="H87">
        <v>2.77</v>
      </c>
    </row>
    <row r="88" spans="1:8" x14ac:dyDescent="0.25">
      <c r="A88">
        <v>-3</v>
      </c>
      <c r="B88">
        <v>81</v>
      </c>
      <c r="C88">
        <v>28.5</v>
      </c>
      <c r="D88">
        <v>2.85</v>
      </c>
      <c r="F88">
        <v>-5</v>
      </c>
      <c r="G88">
        <v>27.43</v>
      </c>
      <c r="H88">
        <v>2.77</v>
      </c>
    </row>
    <row r="89" spans="1:8" x14ac:dyDescent="0.25">
      <c r="A89">
        <v>-2</v>
      </c>
      <c r="B89">
        <v>82</v>
      </c>
      <c r="C89">
        <v>29.3</v>
      </c>
      <c r="D89">
        <v>2.85</v>
      </c>
      <c r="F89">
        <v>-4</v>
      </c>
      <c r="G89">
        <v>29.2</v>
      </c>
      <c r="H89">
        <v>2.77</v>
      </c>
    </row>
    <row r="90" spans="1:8" x14ac:dyDescent="0.25">
      <c r="A90">
        <v>-1</v>
      </c>
      <c r="B90">
        <v>83</v>
      </c>
      <c r="C90">
        <v>28.4</v>
      </c>
      <c r="D90">
        <v>2.85</v>
      </c>
      <c r="F90">
        <v>-3</v>
      </c>
      <c r="G90">
        <v>29.43</v>
      </c>
      <c r="H90">
        <v>2.77</v>
      </c>
    </row>
    <row r="91" spans="1:8" x14ac:dyDescent="0.25">
      <c r="A91">
        <v>0</v>
      </c>
      <c r="B91">
        <v>84</v>
      </c>
      <c r="C91">
        <v>29.47</v>
      </c>
      <c r="D91">
        <v>2.85</v>
      </c>
      <c r="F91">
        <v>-2</v>
      </c>
      <c r="G91">
        <v>29.07</v>
      </c>
      <c r="H91">
        <v>2.77</v>
      </c>
    </row>
    <row r="92" spans="1:8" x14ac:dyDescent="0.25">
      <c r="A92">
        <v>1</v>
      </c>
      <c r="B92">
        <v>85</v>
      </c>
      <c r="C92">
        <v>29.7</v>
      </c>
      <c r="D92">
        <v>2.85</v>
      </c>
      <c r="F92">
        <v>-1</v>
      </c>
      <c r="G92">
        <v>29.13</v>
      </c>
      <c r="H92">
        <v>2.77</v>
      </c>
    </row>
    <row r="93" spans="1:8" x14ac:dyDescent="0.25">
      <c r="A93">
        <v>2</v>
      </c>
      <c r="B93">
        <v>86</v>
      </c>
      <c r="C93">
        <v>29.7</v>
      </c>
      <c r="D93">
        <v>2.85</v>
      </c>
      <c r="F93">
        <v>0</v>
      </c>
      <c r="G93">
        <v>29.07</v>
      </c>
      <c r="H93">
        <v>2.77</v>
      </c>
    </row>
    <row r="94" spans="1:8" x14ac:dyDescent="0.25">
      <c r="A94">
        <v>3</v>
      </c>
      <c r="B94">
        <v>87</v>
      </c>
      <c r="C94">
        <v>28.43</v>
      </c>
      <c r="D94">
        <v>2.85</v>
      </c>
      <c r="F94">
        <v>1</v>
      </c>
      <c r="G94">
        <v>28.1</v>
      </c>
      <c r="H94">
        <v>2.77</v>
      </c>
    </row>
    <row r="95" spans="1:8" x14ac:dyDescent="0.25">
      <c r="A95">
        <v>4</v>
      </c>
      <c r="B95">
        <v>88</v>
      </c>
      <c r="C95">
        <v>27.87</v>
      </c>
      <c r="D95">
        <v>2.85</v>
      </c>
      <c r="F95">
        <v>2</v>
      </c>
      <c r="G95">
        <v>27.23</v>
      </c>
      <c r="H95">
        <v>2.77</v>
      </c>
    </row>
    <row r="96" spans="1:8" x14ac:dyDescent="0.25">
      <c r="A96">
        <v>5</v>
      </c>
      <c r="B96">
        <v>89</v>
      </c>
      <c r="C96">
        <v>28.27</v>
      </c>
      <c r="D96">
        <v>2.85</v>
      </c>
      <c r="F96">
        <v>3</v>
      </c>
      <c r="G96">
        <v>27.07</v>
      </c>
      <c r="H96">
        <v>2.77</v>
      </c>
    </row>
    <row r="97" spans="1:8" x14ac:dyDescent="0.25">
      <c r="A97">
        <v>6</v>
      </c>
      <c r="B97">
        <v>90</v>
      </c>
      <c r="C97">
        <v>28.6</v>
      </c>
      <c r="D97">
        <v>2.85</v>
      </c>
      <c r="F97">
        <v>4</v>
      </c>
      <c r="G97">
        <v>27.93</v>
      </c>
      <c r="H97">
        <v>2.77</v>
      </c>
    </row>
    <row r="98" spans="1:8" x14ac:dyDescent="0.25">
      <c r="A98">
        <v>7</v>
      </c>
      <c r="B98">
        <v>91</v>
      </c>
      <c r="C98">
        <v>28.43</v>
      </c>
      <c r="D98">
        <v>2.85</v>
      </c>
      <c r="F98">
        <v>5</v>
      </c>
      <c r="G98">
        <v>28</v>
      </c>
      <c r="H98">
        <v>2.77</v>
      </c>
    </row>
    <row r="99" spans="1:8" x14ac:dyDescent="0.25">
      <c r="A99">
        <v>8</v>
      </c>
      <c r="B99">
        <v>92</v>
      </c>
      <c r="C99">
        <v>27.63</v>
      </c>
      <c r="D99">
        <v>2.85</v>
      </c>
      <c r="F99">
        <v>6</v>
      </c>
      <c r="G99">
        <v>27.97</v>
      </c>
      <c r="H99">
        <v>2.77</v>
      </c>
    </row>
    <row r="100" spans="1:8" x14ac:dyDescent="0.25">
      <c r="A100">
        <v>9</v>
      </c>
      <c r="B100">
        <v>93</v>
      </c>
      <c r="C100">
        <v>27.23</v>
      </c>
      <c r="D100">
        <v>2.85</v>
      </c>
      <c r="F100">
        <v>7</v>
      </c>
      <c r="G100">
        <v>28.93</v>
      </c>
      <c r="H100">
        <v>2.77</v>
      </c>
    </row>
    <row r="101" spans="1:8" x14ac:dyDescent="0.25">
      <c r="A101">
        <v>10</v>
      </c>
      <c r="B101">
        <v>94</v>
      </c>
      <c r="C101">
        <v>27.8</v>
      </c>
      <c r="D101">
        <v>2.85</v>
      </c>
      <c r="F101">
        <v>8</v>
      </c>
      <c r="G101">
        <v>30.87</v>
      </c>
      <c r="H101">
        <v>2.77</v>
      </c>
    </row>
    <row r="102" spans="1:8" x14ac:dyDescent="0.25">
      <c r="A102">
        <v>11</v>
      </c>
      <c r="B102">
        <v>95</v>
      </c>
      <c r="C102">
        <v>30.07</v>
      </c>
      <c r="D102">
        <v>2.85</v>
      </c>
      <c r="F102">
        <v>9</v>
      </c>
      <c r="G102">
        <v>33.270000000000003</v>
      </c>
      <c r="H102">
        <v>2.77</v>
      </c>
    </row>
    <row r="103" spans="1:8" x14ac:dyDescent="0.25">
      <c r="A103">
        <v>12</v>
      </c>
      <c r="B103">
        <v>96</v>
      </c>
      <c r="C103">
        <v>31.13</v>
      </c>
      <c r="D103">
        <v>2.85</v>
      </c>
      <c r="F103">
        <v>10</v>
      </c>
      <c r="G103">
        <v>33.1</v>
      </c>
      <c r="H103">
        <v>2.77</v>
      </c>
    </row>
    <row r="104" spans="1:8" x14ac:dyDescent="0.25">
      <c r="A104">
        <v>13</v>
      </c>
      <c r="B104">
        <v>97</v>
      </c>
      <c r="C104">
        <v>31.17</v>
      </c>
      <c r="D104">
        <v>2.85</v>
      </c>
      <c r="F104">
        <v>11</v>
      </c>
      <c r="G104">
        <v>31.33</v>
      </c>
      <c r="H104">
        <v>2.77</v>
      </c>
    </row>
    <row r="105" spans="1:8" x14ac:dyDescent="0.25">
      <c r="A105">
        <v>14</v>
      </c>
      <c r="B105">
        <v>98</v>
      </c>
      <c r="C105">
        <v>30.47</v>
      </c>
      <c r="D105">
        <v>2.85</v>
      </c>
      <c r="F105">
        <v>12</v>
      </c>
      <c r="G105">
        <v>29.87</v>
      </c>
      <c r="H105">
        <v>2.77</v>
      </c>
    </row>
    <row r="106" spans="1:8" x14ac:dyDescent="0.25">
      <c r="A106">
        <v>15</v>
      </c>
      <c r="B106">
        <v>99</v>
      </c>
      <c r="C106">
        <v>29.7</v>
      </c>
      <c r="D106">
        <v>2.85</v>
      </c>
      <c r="F106">
        <v>13</v>
      </c>
      <c r="G106">
        <v>29.07</v>
      </c>
      <c r="H106">
        <v>2.77</v>
      </c>
    </row>
    <row r="107" spans="1:8" x14ac:dyDescent="0.25">
      <c r="A107">
        <v>16</v>
      </c>
      <c r="B107">
        <v>100</v>
      </c>
      <c r="C107">
        <v>30.07</v>
      </c>
      <c r="D107">
        <v>2.85</v>
      </c>
      <c r="F107">
        <v>14</v>
      </c>
      <c r="G107">
        <v>30.4</v>
      </c>
      <c r="H107">
        <v>2.77</v>
      </c>
    </row>
    <row r="108" spans="1:8" x14ac:dyDescent="0.25">
      <c r="A108">
        <v>17</v>
      </c>
      <c r="B108">
        <v>101</v>
      </c>
      <c r="C108">
        <v>30.17</v>
      </c>
      <c r="D108">
        <v>2.85</v>
      </c>
      <c r="F108">
        <v>15</v>
      </c>
      <c r="G108">
        <v>30.4</v>
      </c>
      <c r="H108">
        <v>2.77</v>
      </c>
    </row>
    <row r="109" spans="1:8" x14ac:dyDescent="0.25">
      <c r="A109">
        <v>18</v>
      </c>
      <c r="B109">
        <v>102</v>
      </c>
      <c r="C109">
        <v>31.4</v>
      </c>
      <c r="D109">
        <v>2.85</v>
      </c>
      <c r="F109">
        <v>16</v>
      </c>
      <c r="G109">
        <v>30.7</v>
      </c>
      <c r="H109">
        <v>2.77</v>
      </c>
    </row>
    <row r="110" spans="1:8" x14ac:dyDescent="0.25">
      <c r="A110">
        <v>19</v>
      </c>
      <c r="B110">
        <v>103</v>
      </c>
      <c r="C110">
        <v>30.73</v>
      </c>
      <c r="D110">
        <v>2.85</v>
      </c>
      <c r="F110">
        <v>17</v>
      </c>
      <c r="G110">
        <v>29.57</v>
      </c>
      <c r="H110">
        <v>2.77</v>
      </c>
    </row>
    <row r="111" spans="1:8" x14ac:dyDescent="0.25">
      <c r="A111">
        <v>20</v>
      </c>
      <c r="B111">
        <v>104</v>
      </c>
      <c r="C111">
        <v>29.47</v>
      </c>
      <c r="D111">
        <v>2.85</v>
      </c>
      <c r="F111">
        <v>18</v>
      </c>
      <c r="G111">
        <v>29.17</v>
      </c>
      <c r="H111">
        <v>2.77</v>
      </c>
    </row>
    <row r="112" spans="1:8" x14ac:dyDescent="0.25">
      <c r="A112">
        <v>21</v>
      </c>
      <c r="B112">
        <v>105</v>
      </c>
      <c r="C112">
        <v>28.07</v>
      </c>
      <c r="D112">
        <v>2.85</v>
      </c>
      <c r="F112">
        <v>19</v>
      </c>
      <c r="G112">
        <v>28.53</v>
      </c>
      <c r="H112">
        <v>2.77</v>
      </c>
    </row>
    <row r="113" spans="1:8" x14ac:dyDescent="0.25">
      <c r="A113">
        <v>22</v>
      </c>
      <c r="B113">
        <v>106</v>
      </c>
      <c r="C113">
        <v>28.5</v>
      </c>
      <c r="D113">
        <v>2.85</v>
      </c>
      <c r="F113">
        <v>20</v>
      </c>
      <c r="G113">
        <v>27.73</v>
      </c>
      <c r="H113">
        <v>2.77</v>
      </c>
    </row>
    <row r="114" spans="1:8" x14ac:dyDescent="0.25">
      <c r="A114">
        <v>23</v>
      </c>
      <c r="B114">
        <v>107</v>
      </c>
      <c r="C114">
        <v>28.37</v>
      </c>
      <c r="D114">
        <v>2.85</v>
      </c>
      <c r="F114">
        <v>21</v>
      </c>
      <c r="G114">
        <v>26.87</v>
      </c>
      <c r="H114">
        <v>2.77</v>
      </c>
    </row>
    <row r="115" spans="1:8" x14ac:dyDescent="0.25">
      <c r="A115">
        <v>24</v>
      </c>
      <c r="B115">
        <v>108</v>
      </c>
      <c r="C115">
        <v>27.4</v>
      </c>
      <c r="D115">
        <v>2.85</v>
      </c>
      <c r="F115">
        <v>22</v>
      </c>
      <c r="G115">
        <v>26.93</v>
      </c>
      <c r="H115">
        <v>2.77</v>
      </c>
    </row>
    <row r="116" spans="1:8" x14ac:dyDescent="0.25">
      <c r="A116">
        <v>25</v>
      </c>
      <c r="B116">
        <v>109</v>
      </c>
      <c r="C116">
        <v>26.27</v>
      </c>
      <c r="D116">
        <v>2.85</v>
      </c>
      <c r="F116">
        <v>23</v>
      </c>
      <c r="G116">
        <v>27.4</v>
      </c>
      <c r="H116">
        <v>2.77</v>
      </c>
    </row>
    <row r="117" spans="1:8" x14ac:dyDescent="0.25">
      <c r="A117">
        <v>26</v>
      </c>
      <c r="B117">
        <v>110</v>
      </c>
      <c r="C117">
        <v>25.87</v>
      </c>
      <c r="D117">
        <v>2.85</v>
      </c>
      <c r="F117">
        <v>24</v>
      </c>
      <c r="G117">
        <v>26.8</v>
      </c>
      <c r="H117">
        <v>2.77</v>
      </c>
    </row>
    <row r="118" spans="1:8" x14ac:dyDescent="0.25">
      <c r="A118">
        <v>27</v>
      </c>
      <c r="B118">
        <v>111</v>
      </c>
      <c r="C118">
        <v>26.23</v>
      </c>
      <c r="D118">
        <v>2.85</v>
      </c>
      <c r="F118">
        <v>25</v>
      </c>
      <c r="G118">
        <v>26.67</v>
      </c>
      <c r="H118">
        <v>2.77</v>
      </c>
    </row>
    <row r="119" spans="1:8" x14ac:dyDescent="0.25">
      <c r="A119">
        <v>28</v>
      </c>
      <c r="B119">
        <v>112</v>
      </c>
      <c r="C119">
        <v>25.53</v>
      </c>
      <c r="D119">
        <v>2.85</v>
      </c>
      <c r="F119">
        <v>26</v>
      </c>
      <c r="G119">
        <v>26.03</v>
      </c>
      <c r="H119">
        <v>2.77</v>
      </c>
    </row>
    <row r="120" spans="1:8" x14ac:dyDescent="0.25">
      <c r="A120">
        <v>29</v>
      </c>
      <c r="B120">
        <v>113</v>
      </c>
      <c r="C120">
        <v>25.73</v>
      </c>
      <c r="D120">
        <v>2.85</v>
      </c>
      <c r="F120">
        <v>27</v>
      </c>
      <c r="G120">
        <v>25.9</v>
      </c>
      <c r="H120">
        <v>2.77</v>
      </c>
    </row>
    <row r="121" spans="1:8" x14ac:dyDescent="0.25">
      <c r="A121">
        <v>30</v>
      </c>
      <c r="B121">
        <v>114</v>
      </c>
      <c r="C121">
        <v>25.17</v>
      </c>
      <c r="D121">
        <v>2.85</v>
      </c>
      <c r="F121">
        <v>28</v>
      </c>
      <c r="G121">
        <v>25.63</v>
      </c>
      <c r="H121">
        <v>2.77</v>
      </c>
    </row>
    <row r="122" spans="1:8" x14ac:dyDescent="0.25">
      <c r="A122">
        <v>31</v>
      </c>
      <c r="B122">
        <v>115</v>
      </c>
      <c r="C122">
        <v>24.83</v>
      </c>
      <c r="D122">
        <v>2.85</v>
      </c>
      <c r="F122">
        <v>29</v>
      </c>
      <c r="G122">
        <v>24.8</v>
      </c>
      <c r="H122">
        <v>2.77</v>
      </c>
    </row>
    <row r="123" spans="1:8" x14ac:dyDescent="0.25">
      <c r="A123">
        <v>32</v>
      </c>
      <c r="B123">
        <v>116</v>
      </c>
      <c r="C123">
        <v>25.53</v>
      </c>
      <c r="D123">
        <v>2.85</v>
      </c>
      <c r="F123">
        <v>30</v>
      </c>
      <c r="G123">
        <v>25.57</v>
      </c>
      <c r="H123">
        <v>2.77</v>
      </c>
    </row>
    <row r="124" spans="1:8" x14ac:dyDescent="0.25">
      <c r="A124">
        <v>33</v>
      </c>
      <c r="B124">
        <v>117</v>
      </c>
      <c r="C124">
        <v>26.5</v>
      </c>
      <c r="D124">
        <v>2.85</v>
      </c>
      <c r="F124">
        <v>31</v>
      </c>
      <c r="G124">
        <v>26.33</v>
      </c>
      <c r="H124">
        <v>2.77</v>
      </c>
    </row>
    <row r="125" spans="1:8" x14ac:dyDescent="0.25">
      <c r="A125">
        <v>34</v>
      </c>
      <c r="B125">
        <v>118</v>
      </c>
      <c r="C125">
        <v>27.3</v>
      </c>
      <c r="D125">
        <v>2.85</v>
      </c>
      <c r="F125">
        <v>32</v>
      </c>
      <c r="G125">
        <v>28.4</v>
      </c>
      <c r="H125">
        <v>2.77</v>
      </c>
    </row>
    <row r="126" spans="1:8" x14ac:dyDescent="0.25">
      <c r="A126">
        <v>35</v>
      </c>
      <c r="B126">
        <v>119</v>
      </c>
      <c r="C126">
        <v>26.5</v>
      </c>
      <c r="D126">
        <v>2.85</v>
      </c>
      <c r="F126">
        <v>33</v>
      </c>
      <c r="G126">
        <v>28.13</v>
      </c>
      <c r="H126">
        <v>2.77</v>
      </c>
    </row>
    <row r="127" spans="1:8" x14ac:dyDescent="0.25">
      <c r="A127">
        <v>36</v>
      </c>
      <c r="B127">
        <v>120</v>
      </c>
      <c r="C127">
        <v>26.37</v>
      </c>
      <c r="D127">
        <v>2.85</v>
      </c>
      <c r="F127">
        <v>34</v>
      </c>
      <c r="G127">
        <v>26.97</v>
      </c>
      <c r="H127">
        <v>2.77</v>
      </c>
    </row>
    <row r="128" spans="1:8" x14ac:dyDescent="0.25">
      <c r="A128">
        <v>37</v>
      </c>
      <c r="B128">
        <v>121</v>
      </c>
      <c r="C128">
        <v>27.3</v>
      </c>
      <c r="D128">
        <v>2.85</v>
      </c>
      <c r="F128">
        <v>35</v>
      </c>
      <c r="G128">
        <v>25.8</v>
      </c>
      <c r="H128">
        <v>2.77</v>
      </c>
    </row>
    <row r="129" spans="1:8" x14ac:dyDescent="0.25">
      <c r="A129">
        <v>38</v>
      </c>
      <c r="B129">
        <v>122</v>
      </c>
      <c r="C129">
        <v>27.4</v>
      </c>
      <c r="D129">
        <v>2.85</v>
      </c>
      <c r="F129">
        <v>36</v>
      </c>
      <c r="G129">
        <v>25.4</v>
      </c>
      <c r="H129">
        <v>2.77</v>
      </c>
    </row>
    <row r="130" spans="1:8" x14ac:dyDescent="0.25">
      <c r="A130">
        <v>39</v>
      </c>
      <c r="B130">
        <v>123</v>
      </c>
      <c r="C130">
        <v>27.2</v>
      </c>
      <c r="D130">
        <v>2.85</v>
      </c>
      <c r="F130">
        <v>37</v>
      </c>
      <c r="G130">
        <v>25.3</v>
      </c>
      <c r="H130">
        <v>2.77</v>
      </c>
    </row>
    <row r="131" spans="1:8" x14ac:dyDescent="0.25">
      <c r="A131">
        <v>40</v>
      </c>
      <c r="B131">
        <v>124</v>
      </c>
      <c r="C131">
        <v>25.6</v>
      </c>
      <c r="D131">
        <v>2.85</v>
      </c>
      <c r="F131">
        <v>38</v>
      </c>
      <c r="G131">
        <v>24.7</v>
      </c>
      <c r="H131">
        <v>2.77</v>
      </c>
    </row>
    <row r="132" spans="1:8" x14ac:dyDescent="0.25">
      <c r="A132">
        <v>41</v>
      </c>
      <c r="B132">
        <v>125</v>
      </c>
      <c r="C132">
        <v>23.97</v>
      </c>
      <c r="D132">
        <v>2.85</v>
      </c>
      <c r="F132">
        <v>39</v>
      </c>
      <c r="G132">
        <v>24.4</v>
      </c>
      <c r="H132">
        <v>2.77</v>
      </c>
    </row>
    <row r="133" spans="1:8" x14ac:dyDescent="0.25">
      <c r="A133">
        <v>42</v>
      </c>
      <c r="B133">
        <v>126</v>
      </c>
      <c r="C133">
        <v>23.77</v>
      </c>
      <c r="D133">
        <v>2.85</v>
      </c>
      <c r="F133">
        <v>40</v>
      </c>
      <c r="G133">
        <v>24</v>
      </c>
      <c r="H133">
        <v>2.77</v>
      </c>
    </row>
    <row r="134" spans="1:8" x14ac:dyDescent="0.25">
      <c r="A134">
        <v>43</v>
      </c>
      <c r="B134">
        <v>127</v>
      </c>
      <c r="C134">
        <v>24.47</v>
      </c>
      <c r="D134">
        <v>2.85</v>
      </c>
      <c r="F134">
        <v>41</v>
      </c>
      <c r="G134">
        <v>24.37</v>
      </c>
      <c r="H134">
        <v>2.77</v>
      </c>
    </row>
    <row r="135" spans="1:8" x14ac:dyDescent="0.25">
      <c r="A135">
        <v>44</v>
      </c>
      <c r="B135">
        <v>128</v>
      </c>
      <c r="C135">
        <v>25.9</v>
      </c>
      <c r="D135">
        <v>2.85</v>
      </c>
      <c r="F135">
        <v>42</v>
      </c>
      <c r="G135">
        <v>25.67</v>
      </c>
      <c r="H135">
        <v>2.77</v>
      </c>
    </row>
    <row r="136" spans="1:8" x14ac:dyDescent="0.25">
      <c r="A136">
        <v>45</v>
      </c>
      <c r="B136">
        <v>129</v>
      </c>
      <c r="C136">
        <v>26.57</v>
      </c>
      <c r="D136">
        <v>2.85</v>
      </c>
      <c r="F136">
        <v>43</v>
      </c>
      <c r="G136">
        <v>27.57</v>
      </c>
      <c r="H136">
        <v>2.77</v>
      </c>
    </row>
    <row r="137" spans="1:8" x14ac:dyDescent="0.25">
      <c r="A137">
        <v>46</v>
      </c>
      <c r="B137">
        <v>130</v>
      </c>
      <c r="C137">
        <v>27.33</v>
      </c>
      <c r="D137">
        <v>2.85</v>
      </c>
      <c r="F137">
        <v>44</v>
      </c>
      <c r="G137">
        <v>27.83</v>
      </c>
      <c r="H137">
        <v>2.77</v>
      </c>
    </row>
    <row r="138" spans="1:8" x14ac:dyDescent="0.25">
      <c r="A138">
        <v>47</v>
      </c>
      <c r="B138">
        <v>131</v>
      </c>
      <c r="C138">
        <v>28.8</v>
      </c>
      <c r="D138">
        <v>2.85</v>
      </c>
      <c r="F138">
        <v>45</v>
      </c>
      <c r="G138">
        <v>27.2</v>
      </c>
      <c r="H138">
        <v>2.77</v>
      </c>
    </row>
    <row r="139" spans="1:8" x14ac:dyDescent="0.25">
      <c r="A139">
        <v>48</v>
      </c>
      <c r="B139">
        <v>132</v>
      </c>
      <c r="C139">
        <v>27.43</v>
      </c>
      <c r="D139">
        <v>2.85</v>
      </c>
      <c r="F139">
        <v>46</v>
      </c>
      <c r="G139">
        <v>28.33</v>
      </c>
      <c r="H139">
        <v>2.77</v>
      </c>
    </row>
    <row r="140" spans="1:8" x14ac:dyDescent="0.25">
      <c r="A140">
        <v>49</v>
      </c>
      <c r="B140">
        <v>133</v>
      </c>
      <c r="C140">
        <v>26.83</v>
      </c>
      <c r="D140">
        <v>2.85</v>
      </c>
      <c r="F140">
        <v>47</v>
      </c>
      <c r="G140">
        <v>28.6</v>
      </c>
      <c r="H140">
        <v>2.77</v>
      </c>
    </row>
    <row r="141" spans="1:8" x14ac:dyDescent="0.25">
      <c r="A141">
        <v>50</v>
      </c>
      <c r="B141">
        <v>134</v>
      </c>
      <c r="C141">
        <v>28.03</v>
      </c>
      <c r="D141">
        <v>2.85</v>
      </c>
      <c r="F141">
        <v>48</v>
      </c>
      <c r="G141">
        <v>28.7</v>
      </c>
      <c r="H141">
        <v>2.77</v>
      </c>
    </row>
    <row r="142" spans="1:8" x14ac:dyDescent="0.25">
      <c r="A142">
        <v>51</v>
      </c>
      <c r="B142">
        <v>135</v>
      </c>
      <c r="C142">
        <v>28.57</v>
      </c>
      <c r="D142">
        <v>2.85</v>
      </c>
      <c r="F142">
        <v>49</v>
      </c>
      <c r="G142">
        <v>27.83</v>
      </c>
      <c r="H142">
        <v>2.77</v>
      </c>
    </row>
    <row r="143" spans="1:8" x14ac:dyDescent="0.25">
      <c r="A143">
        <v>52</v>
      </c>
      <c r="B143">
        <v>136</v>
      </c>
      <c r="C143">
        <v>29.7</v>
      </c>
      <c r="D143">
        <v>2.85</v>
      </c>
      <c r="F143">
        <v>50</v>
      </c>
      <c r="G143">
        <v>28</v>
      </c>
      <c r="H143">
        <v>2.77</v>
      </c>
    </row>
    <row r="144" spans="1:8" x14ac:dyDescent="0.25">
      <c r="A144">
        <v>53</v>
      </c>
      <c r="B144">
        <v>137</v>
      </c>
      <c r="C144">
        <v>29.2</v>
      </c>
      <c r="D144">
        <v>2.85</v>
      </c>
      <c r="F144">
        <v>51</v>
      </c>
      <c r="G144">
        <v>29.33</v>
      </c>
      <c r="H144">
        <v>2.77</v>
      </c>
    </row>
    <row r="145" spans="1:8" x14ac:dyDescent="0.25">
      <c r="A145">
        <v>54</v>
      </c>
      <c r="B145">
        <v>138</v>
      </c>
      <c r="C145">
        <v>29.47</v>
      </c>
      <c r="D145">
        <v>2.85</v>
      </c>
      <c r="F145">
        <v>52</v>
      </c>
      <c r="G145">
        <v>30.47</v>
      </c>
      <c r="H145">
        <v>2.77</v>
      </c>
    </row>
    <row r="146" spans="1:8" x14ac:dyDescent="0.25">
      <c r="A146">
        <v>55</v>
      </c>
      <c r="B146">
        <v>139</v>
      </c>
      <c r="C146">
        <v>29.53</v>
      </c>
      <c r="D146">
        <v>2.85</v>
      </c>
      <c r="F146">
        <v>53</v>
      </c>
      <c r="G146">
        <v>29.9</v>
      </c>
      <c r="H146">
        <v>2.77</v>
      </c>
    </row>
    <row r="147" spans="1:8" x14ac:dyDescent="0.25">
      <c r="A147">
        <v>56</v>
      </c>
      <c r="B147">
        <v>140</v>
      </c>
      <c r="C147">
        <v>29.37</v>
      </c>
      <c r="D147">
        <v>2.85</v>
      </c>
      <c r="F147">
        <v>54</v>
      </c>
      <c r="G147">
        <v>29.3</v>
      </c>
      <c r="H147">
        <v>2.77</v>
      </c>
    </row>
    <row r="148" spans="1:8" x14ac:dyDescent="0.25">
      <c r="A148">
        <v>57</v>
      </c>
      <c r="B148">
        <v>141</v>
      </c>
      <c r="C148">
        <v>29.23</v>
      </c>
      <c r="D148">
        <v>2.85</v>
      </c>
      <c r="F148">
        <v>55</v>
      </c>
      <c r="G148">
        <v>28.33</v>
      </c>
      <c r="H148">
        <v>2.77</v>
      </c>
    </row>
    <row r="149" spans="1:8" x14ac:dyDescent="0.25">
      <c r="A149">
        <v>58</v>
      </c>
      <c r="B149">
        <v>142</v>
      </c>
      <c r="C149">
        <v>28.6</v>
      </c>
      <c r="D149">
        <v>2.85</v>
      </c>
      <c r="F149">
        <v>56</v>
      </c>
      <c r="G149">
        <v>28.17</v>
      </c>
      <c r="H149">
        <v>2.77</v>
      </c>
    </row>
    <row r="150" spans="1:8" x14ac:dyDescent="0.25">
      <c r="A150">
        <v>59</v>
      </c>
      <c r="B150">
        <v>143</v>
      </c>
      <c r="C150">
        <v>27.47</v>
      </c>
      <c r="D150">
        <v>2.85</v>
      </c>
      <c r="F150">
        <v>57</v>
      </c>
      <c r="G150">
        <v>27.13</v>
      </c>
      <c r="H150">
        <v>2.77</v>
      </c>
    </row>
    <row r="151" spans="1:8" x14ac:dyDescent="0.25">
      <c r="A151">
        <v>60</v>
      </c>
      <c r="B151">
        <v>144</v>
      </c>
      <c r="C151">
        <v>26.37</v>
      </c>
      <c r="D151">
        <v>2.85</v>
      </c>
      <c r="F151">
        <v>58</v>
      </c>
      <c r="G151">
        <v>26.13</v>
      </c>
      <c r="H151">
        <v>2.77</v>
      </c>
    </row>
    <row r="152" spans="1:8" x14ac:dyDescent="0.25">
      <c r="A152">
        <v>61</v>
      </c>
      <c r="B152">
        <v>145</v>
      </c>
      <c r="C152">
        <v>26.5</v>
      </c>
      <c r="D152">
        <v>2.85</v>
      </c>
      <c r="F152">
        <v>59</v>
      </c>
      <c r="G152">
        <v>25.67</v>
      </c>
      <c r="H152">
        <v>2.77</v>
      </c>
    </row>
    <row r="153" spans="1:8" x14ac:dyDescent="0.25">
      <c r="A153">
        <v>62</v>
      </c>
      <c r="B153">
        <v>146</v>
      </c>
      <c r="C153">
        <v>27.27</v>
      </c>
      <c r="D153">
        <v>2.85</v>
      </c>
      <c r="F153">
        <v>60</v>
      </c>
      <c r="G153">
        <v>26.23</v>
      </c>
      <c r="H153">
        <v>2.77</v>
      </c>
    </row>
    <row r="154" spans="1:8" x14ac:dyDescent="0.25">
      <c r="A154">
        <v>63</v>
      </c>
      <c r="B154">
        <v>147</v>
      </c>
      <c r="C154">
        <v>29.33</v>
      </c>
      <c r="D154">
        <v>2.85</v>
      </c>
      <c r="F154">
        <v>61</v>
      </c>
      <c r="G154">
        <v>27.87</v>
      </c>
      <c r="H154">
        <v>2.77</v>
      </c>
    </row>
    <row r="155" spans="1:8" x14ac:dyDescent="0.25">
      <c r="A155">
        <v>64</v>
      </c>
      <c r="B155">
        <v>148</v>
      </c>
      <c r="C155">
        <v>29.03</v>
      </c>
      <c r="D155">
        <v>2.85</v>
      </c>
      <c r="F155">
        <v>62</v>
      </c>
      <c r="G155">
        <v>29.57</v>
      </c>
      <c r="H155">
        <v>2.77</v>
      </c>
    </row>
    <row r="156" spans="1:8" x14ac:dyDescent="0.25">
      <c r="A156">
        <v>65</v>
      </c>
      <c r="B156">
        <v>149</v>
      </c>
      <c r="C156">
        <v>29.1</v>
      </c>
      <c r="D156">
        <v>2.85</v>
      </c>
      <c r="F156">
        <v>63</v>
      </c>
      <c r="G156">
        <v>30.07</v>
      </c>
      <c r="H156">
        <v>2.77</v>
      </c>
    </row>
    <row r="157" spans="1:8" x14ac:dyDescent="0.25">
      <c r="A157">
        <v>66</v>
      </c>
      <c r="B157">
        <v>150</v>
      </c>
      <c r="C157">
        <v>27.5</v>
      </c>
      <c r="D157">
        <v>2.85</v>
      </c>
      <c r="F157">
        <v>64</v>
      </c>
      <c r="G157">
        <v>29.87</v>
      </c>
      <c r="H157">
        <v>2.77</v>
      </c>
    </row>
    <row r="158" spans="1:8" x14ac:dyDescent="0.25">
      <c r="A158">
        <v>67</v>
      </c>
      <c r="B158">
        <v>151</v>
      </c>
      <c r="C158">
        <v>26.5</v>
      </c>
      <c r="D158">
        <v>2.85</v>
      </c>
      <c r="F158">
        <v>65</v>
      </c>
      <c r="G158">
        <v>29</v>
      </c>
      <c r="H158">
        <v>2.77</v>
      </c>
    </row>
    <row r="159" spans="1:8" x14ac:dyDescent="0.25">
      <c r="A159">
        <v>68</v>
      </c>
      <c r="B159">
        <v>152</v>
      </c>
      <c r="C159">
        <v>26.87</v>
      </c>
      <c r="D159">
        <v>2.85</v>
      </c>
      <c r="F159">
        <v>66</v>
      </c>
      <c r="G159">
        <v>28.43</v>
      </c>
      <c r="H159">
        <v>2.77</v>
      </c>
    </row>
    <row r="160" spans="1:8" x14ac:dyDescent="0.25">
      <c r="A160">
        <v>69</v>
      </c>
      <c r="B160">
        <v>153</v>
      </c>
      <c r="C160">
        <v>27.83</v>
      </c>
      <c r="D160">
        <v>2.85</v>
      </c>
      <c r="F160">
        <v>67</v>
      </c>
      <c r="G160">
        <v>27.77</v>
      </c>
      <c r="H160">
        <v>2.77</v>
      </c>
    </row>
    <row r="161" spans="1:8" x14ac:dyDescent="0.25">
      <c r="A161">
        <v>70</v>
      </c>
      <c r="B161">
        <v>154</v>
      </c>
      <c r="C161">
        <v>29.37</v>
      </c>
      <c r="D161">
        <v>2.85</v>
      </c>
      <c r="F161">
        <v>68</v>
      </c>
      <c r="G161">
        <v>27.5</v>
      </c>
      <c r="H161">
        <v>2.77</v>
      </c>
    </row>
    <row r="162" spans="1:8" x14ac:dyDescent="0.25">
      <c r="A162">
        <v>71</v>
      </c>
      <c r="B162">
        <v>155</v>
      </c>
      <c r="C162">
        <v>28.07</v>
      </c>
      <c r="D162">
        <v>2.85</v>
      </c>
      <c r="F162">
        <v>69</v>
      </c>
      <c r="G162">
        <v>26.8</v>
      </c>
      <c r="H162">
        <v>2.77</v>
      </c>
    </row>
    <row r="163" spans="1:8" x14ac:dyDescent="0.25">
      <c r="A163">
        <v>72</v>
      </c>
      <c r="B163">
        <v>156</v>
      </c>
      <c r="C163">
        <v>26.9</v>
      </c>
      <c r="D163">
        <v>2.85</v>
      </c>
      <c r="F163">
        <v>70</v>
      </c>
      <c r="G163">
        <v>25.93</v>
      </c>
      <c r="H163">
        <v>2.77</v>
      </c>
    </row>
    <row r="164" spans="1:8" x14ac:dyDescent="0.25">
      <c r="A164">
        <v>73</v>
      </c>
      <c r="B164">
        <v>157</v>
      </c>
      <c r="C164">
        <v>25.27</v>
      </c>
      <c r="D164">
        <v>2.85</v>
      </c>
      <c r="F164">
        <v>71</v>
      </c>
      <c r="G164">
        <v>26.23</v>
      </c>
      <c r="H164">
        <v>2.77</v>
      </c>
    </row>
    <row r="165" spans="1:8" x14ac:dyDescent="0.25">
      <c r="A165">
        <v>74</v>
      </c>
      <c r="B165">
        <v>158</v>
      </c>
      <c r="C165">
        <v>25.73</v>
      </c>
      <c r="D165">
        <v>2.85</v>
      </c>
      <c r="F165">
        <v>72</v>
      </c>
      <c r="G165">
        <v>27.2</v>
      </c>
      <c r="H165">
        <v>2.77</v>
      </c>
    </row>
    <row r="166" spans="1:8" x14ac:dyDescent="0.25">
      <c r="A166">
        <v>75</v>
      </c>
      <c r="B166">
        <v>159</v>
      </c>
      <c r="C166">
        <v>27.37</v>
      </c>
      <c r="D166">
        <v>2.85</v>
      </c>
      <c r="F166">
        <v>73</v>
      </c>
      <c r="G166">
        <v>28.5</v>
      </c>
      <c r="H166">
        <v>2.77</v>
      </c>
    </row>
    <row r="167" spans="1:8" x14ac:dyDescent="0.25">
      <c r="A167">
        <v>76</v>
      </c>
      <c r="B167">
        <v>160</v>
      </c>
      <c r="C167">
        <v>28.27</v>
      </c>
      <c r="D167">
        <v>2.85</v>
      </c>
      <c r="F167">
        <v>74</v>
      </c>
      <c r="G167">
        <v>28.63</v>
      </c>
      <c r="H167">
        <v>2.77</v>
      </c>
    </row>
    <row r="168" spans="1:8" x14ac:dyDescent="0.25">
      <c r="A168">
        <v>77</v>
      </c>
      <c r="B168">
        <v>161</v>
      </c>
      <c r="C168">
        <v>28</v>
      </c>
      <c r="D168">
        <v>2.85</v>
      </c>
      <c r="F168">
        <v>75</v>
      </c>
      <c r="G168">
        <v>28.37</v>
      </c>
      <c r="H168">
        <v>2.77</v>
      </c>
    </row>
    <row r="169" spans="1:8" x14ac:dyDescent="0.25">
      <c r="A169">
        <v>78</v>
      </c>
      <c r="B169">
        <v>162</v>
      </c>
      <c r="C169">
        <v>27.33</v>
      </c>
      <c r="D169">
        <v>2.85</v>
      </c>
      <c r="F169">
        <v>76</v>
      </c>
      <c r="G169">
        <v>27</v>
      </c>
      <c r="H169">
        <v>2.77</v>
      </c>
    </row>
    <row r="170" spans="1:8" x14ac:dyDescent="0.25">
      <c r="A170">
        <v>79</v>
      </c>
      <c r="B170">
        <v>163</v>
      </c>
      <c r="C170">
        <v>26.77</v>
      </c>
      <c r="D170">
        <v>2.85</v>
      </c>
      <c r="F170">
        <v>77</v>
      </c>
      <c r="G170">
        <v>26.03</v>
      </c>
      <c r="H170">
        <v>2.77</v>
      </c>
    </row>
    <row r="171" spans="1:8" x14ac:dyDescent="0.25">
      <c r="A171">
        <v>80</v>
      </c>
      <c r="B171">
        <v>164</v>
      </c>
      <c r="C171">
        <v>26.1</v>
      </c>
      <c r="D171">
        <v>2.85</v>
      </c>
      <c r="F171">
        <v>78</v>
      </c>
      <c r="G171">
        <v>25.07</v>
      </c>
      <c r="H171">
        <v>2.77</v>
      </c>
    </row>
    <row r="172" spans="1:8" x14ac:dyDescent="0.25">
      <c r="A172">
        <v>81</v>
      </c>
      <c r="B172">
        <v>165</v>
      </c>
      <c r="C172">
        <v>25.13</v>
      </c>
      <c r="D172">
        <v>2.85</v>
      </c>
      <c r="F172">
        <v>79</v>
      </c>
      <c r="G172">
        <v>25.3</v>
      </c>
      <c r="H172">
        <v>2.77</v>
      </c>
    </row>
    <row r="173" spans="1:8" x14ac:dyDescent="0.25">
      <c r="A173">
        <v>82</v>
      </c>
      <c r="B173">
        <v>166</v>
      </c>
      <c r="C173">
        <v>25.97</v>
      </c>
      <c r="D173">
        <v>2.85</v>
      </c>
      <c r="F173">
        <v>80</v>
      </c>
      <c r="G173">
        <v>25.57</v>
      </c>
      <c r="H173">
        <v>2.77</v>
      </c>
    </row>
    <row r="174" spans="1:8" x14ac:dyDescent="0.25">
      <c r="A174">
        <v>83</v>
      </c>
      <c r="B174">
        <v>167</v>
      </c>
      <c r="C174">
        <v>27.1</v>
      </c>
      <c r="D174">
        <v>2.85</v>
      </c>
      <c r="F174">
        <v>81</v>
      </c>
      <c r="G174">
        <v>26.93</v>
      </c>
      <c r="H174">
        <v>2.77</v>
      </c>
    </row>
    <row r="175" spans="1:8" x14ac:dyDescent="0.25">
      <c r="A175">
        <v>84</v>
      </c>
      <c r="B175">
        <v>168</v>
      </c>
      <c r="C175">
        <v>27.27</v>
      </c>
      <c r="D175">
        <v>2.85</v>
      </c>
      <c r="F175">
        <v>82</v>
      </c>
      <c r="G175">
        <v>27.47</v>
      </c>
      <c r="H175">
        <v>2.77</v>
      </c>
    </row>
    <row r="176" spans="1:8" x14ac:dyDescent="0.25">
      <c r="A176">
        <v>85</v>
      </c>
      <c r="B176">
        <v>169</v>
      </c>
      <c r="C176">
        <v>27.8</v>
      </c>
      <c r="D176">
        <v>2.85</v>
      </c>
      <c r="F176">
        <v>83</v>
      </c>
      <c r="G176">
        <v>27.8</v>
      </c>
      <c r="H176">
        <v>2.77</v>
      </c>
    </row>
    <row r="177" spans="1:8" x14ac:dyDescent="0.25">
      <c r="A177">
        <v>86</v>
      </c>
      <c r="B177">
        <v>170</v>
      </c>
      <c r="C177">
        <v>27.67</v>
      </c>
      <c r="D177">
        <v>2.85</v>
      </c>
      <c r="F177">
        <v>84</v>
      </c>
      <c r="G177">
        <v>28.07</v>
      </c>
      <c r="H177">
        <v>2.77</v>
      </c>
    </row>
    <row r="178" spans="1:8" x14ac:dyDescent="0.25">
      <c r="A178">
        <v>87</v>
      </c>
      <c r="B178">
        <v>171</v>
      </c>
      <c r="C178">
        <v>28.97</v>
      </c>
      <c r="D178">
        <v>2.85</v>
      </c>
      <c r="F178">
        <v>85</v>
      </c>
      <c r="G178">
        <v>29.07</v>
      </c>
      <c r="H178">
        <v>2.77</v>
      </c>
    </row>
    <row r="179" spans="1:8" x14ac:dyDescent="0.25">
      <c r="A179">
        <v>88</v>
      </c>
      <c r="B179">
        <v>172</v>
      </c>
      <c r="C179">
        <v>29.43</v>
      </c>
      <c r="D179">
        <v>2.85</v>
      </c>
      <c r="F179">
        <v>86</v>
      </c>
      <c r="G179">
        <v>30.03</v>
      </c>
      <c r="H179">
        <v>2.77</v>
      </c>
    </row>
    <row r="180" spans="1:8" x14ac:dyDescent="0.25">
      <c r="A180">
        <v>89</v>
      </c>
      <c r="B180">
        <v>173</v>
      </c>
      <c r="C180">
        <v>31.3</v>
      </c>
      <c r="D180">
        <v>2.85</v>
      </c>
      <c r="F180">
        <v>87</v>
      </c>
      <c r="G180">
        <v>30.57</v>
      </c>
      <c r="H180">
        <v>2.77</v>
      </c>
    </row>
    <row r="181" spans="1:8" x14ac:dyDescent="0.25">
      <c r="A181">
        <v>90</v>
      </c>
      <c r="B181">
        <v>174</v>
      </c>
      <c r="C181">
        <v>32.07</v>
      </c>
      <c r="D181">
        <v>2.85</v>
      </c>
      <c r="F181">
        <v>88</v>
      </c>
      <c r="G181">
        <v>24.92</v>
      </c>
      <c r="H181">
        <v>3.39</v>
      </c>
    </row>
    <row r="182" spans="1:8" x14ac:dyDescent="0.25">
      <c r="A182">
        <v>91</v>
      </c>
      <c r="B182">
        <v>175</v>
      </c>
      <c r="C182">
        <v>31.7</v>
      </c>
      <c r="D182">
        <v>2.85</v>
      </c>
      <c r="F182">
        <v>89</v>
      </c>
      <c r="G182">
        <v>25.62</v>
      </c>
      <c r="H182">
        <v>3.39</v>
      </c>
    </row>
    <row r="183" spans="1:8" x14ac:dyDescent="0.25">
      <c r="A183">
        <v>92</v>
      </c>
      <c r="B183">
        <v>176</v>
      </c>
      <c r="C183">
        <v>31.13</v>
      </c>
      <c r="D183">
        <v>2.85</v>
      </c>
      <c r="F183">
        <v>90</v>
      </c>
      <c r="G183">
        <v>31.97</v>
      </c>
      <c r="H183">
        <v>2.77</v>
      </c>
    </row>
    <row r="184" spans="1:8" x14ac:dyDescent="0.25">
      <c r="A184">
        <v>93</v>
      </c>
      <c r="B184">
        <v>177</v>
      </c>
      <c r="C184">
        <v>31.73</v>
      </c>
      <c r="D184">
        <v>2.85</v>
      </c>
      <c r="F184">
        <v>91</v>
      </c>
      <c r="G184">
        <v>32.799999999999997</v>
      </c>
      <c r="H184">
        <v>2.77</v>
      </c>
    </row>
    <row r="185" spans="1:8" x14ac:dyDescent="0.25">
      <c r="A185">
        <v>94</v>
      </c>
      <c r="B185">
        <v>178</v>
      </c>
      <c r="C185">
        <v>32</v>
      </c>
      <c r="D185">
        <v>2.85</v>
      </c>
      <c r="F185">
        <v>92</v>
      </c>
      <c r="G185">
        <v>32.83</v>
      </c>
      <c r="H185">
        <v>2.77</v>
      </c>
    </row>
    <row r="186" spans="1:8" x14ac:dyDescent="0.25">
      <c r="A186">
        <v>95</v>
      </c>
      <c r="B186">
        <v>179</v>
      </c>
      <c r="C186">
        <v>32.17</v>
      </c>
      <c r="D186">
        <v>2.85</v>
      </c>
      <c r="F186">
        <v>93</v>
      </c>
      <c r="G186">
        <v>32.200000000000003</v>
      </c>
      <c r="H186">
        <v>2.77</v>
      </c>
    </row>
    <row r="187" spans="1:8" x14ac:dyDescent="0.25">
      <c r="A187">
        <v>96</v>
      </c>
      <c r="B187">
        <v>180</v>
      </c>
      <c r="C187">
        <v>31.3</v>
      </c>
      <c r="D187">
        <v>2.85</v>
      </c>
      <c r="F187">
        <v>94</v>
      </c>
      <c r="G187">
        <v>32.5</v>
      </c>
      <c r="H187">
        <v>2.77</v>
      </c>
    </row>
    <row r="188" spans="1:8" x14ac:dyDescent="0.25">
      <c r="A188">
        <v>97</v>
      </c>
      <c r="B188">
        <v>181</v>
      </c>
      <c r="C188">
        <v>32.07</v>
      </c>
      <c r="D188">
        <v>2.85</v>
      </c>
      <c r="F188">
        <v>95</v>
      </c>
      <c r="G188">
        <v>32.130000000000003</v>
      </c>
      <c r="H188">
        <v>2.77</v>
      </c>
    </row>
    <row r="189" spans="1:8" x14ac:dyDescent="0.25">
      <c r="A189">
        <v>98</v>
      </c>
      <c r="B189">
        <v>182</v>
      </c>
      <c r="C189">
        <v>32.130000000000003</v>
      </c>
      <c r="D189">
        <v>2.85</v>
      </c>
      <c r="F189">
        <v>96</v>
      </c>
      <c r="G189">
        <v>33.270000000000003</v>
      </c>
      <c r="H189">
        <v>2.77</v>
      </c>
    </row>
    <row r="190" spans="1:8" x14ac:dyDescent="0.25">
      <c r="A190">
        <v>99</v>
      </c>
      <c r="B190">
        <v>183</v>
      </c>
      <c r="C190">
        <v>32.229999999999997</v>
      </c>
      <c r="D190">
        <v>2.85</v>
      </c>
      <c r="F190">
        <v>97</v>
      </c>
      <c r="G190">
        <v>33.270000000000003</v>
      </c>
      <c r="H190">
        <v>2.77</v>
      </c>
    </row>
    <row r="191" spans="1:8" x14ac:dyDescent="0.25">
      <c r="A191">
        <v>100</v>
      </c>
      <c r="B191">
        <v>184</v>
      </c>
      <c r="C191">
        <v>33.9</v>
      </c>
      <c r="D191">
        <v>2.85</v>
      </c>
      <c r="F191">
        <v>98</v>
      </c>
      <c r="G191">
        <v>34.200000000000003</v>
      </c>
      <c r="H191">
        <v>2.77</v>
      </c>
    </row>
    <row r="192" spans="1:8" x14ac:dyDescent="0.25">
      <c r="A192">
        <v>101</v>
      </c>
      <c r="B192">
        <v>185</v>
      </c>
      <c r="C192">
        <v>35.299999999999997</v>
      </c>
      <c r="D192">
        <v>2.85</v>
      </c>
      <c r="F192">
        <v>99</v>
      </c>
      <c r="G192">
        <v>35.57</v>
      </c>
      <c r="H192">
        <v>2.77</v>
      </c>
    </row>
    <row r="193" spans="1:8" x14ac:dyDescent="0.25">
      <c r="A193">
        <v>102</v>
      </c>
      <c r="B193">
        <v>186</v>
      </c>
      <c r="C193">
        <v>36.869999999999997</v>
      </c>
      <c r="D193">
        <v>2.85</v>
      </c>
      <c r="F193">
        <v>100</v>
      </c>
      <c r="G193">
        <v>38.17</v>
      </c>
      <c r="H193">
        <v>2.77</v>
      </c>
    </row>
    <row r="194" spans="1:8" x14ac:dyDescent="0.25">
      <c r="A194">
        <v>103</v>
      </c>
      <c r="B194">
        <v>187</v>
      </c>
      <c r="C194">
        <v>37.799999999999997</v>
      </c>
      <c r="D194">
        <v>2.85</v>
      </c>
      <c r="F194">
        <v>101</v>
      </c>
      <c r="G194">
        <v>39.270000000000003</v>
      </c>
      <c r="H194">
        <v>2.77</v>
      </c>
    </row>
    <row r="195" spans="1:8" x14ac:dyDescent="0.25">
      <c r="A195">
        <v>104</v>
      </c>
      <c r="B195">
        <v>188</v>
      </c>
      <c r="C195">
        <v>39</v>
      </c>
      <c r="D195">
        <v>2.85</v>
      </c>
      <c r="F195">
        <v>102</v>
      </c>
      <c r="G195">
        <v>40.700000000000003</v>
      </c>
      <c r="H195">
        <v>2.77</v>
      </c>
    </row>
    <row r="196" spans="1:8" x14ac:dyDescent="0.25">
      <c r="A196">
        <v>105</v>
      </c>
      <c r="B196">
        <v>189</v>
      </c>
      <c r="C196">
        <v>38.869999999999997</v>
      </c>
      <c r="D196">
        <v>2.85</v>
      </c>
      <c r="F196">
        <v>103</v>
      </c>
      <c r="G196">
        <v>40.4</v>
      </c>
      <c r="H196">
        <v>2.77</v>
      </c>
    </row>
    <row r="197" spans="1:8" x14ac:dyDescent="0.25">
      <c r="A197">
        <v>106</v>
      </c>
      <c r="B197">
        <v>190</v>
      </c>
      <c r="C197">
        <v>39.729999999999997</v>
      </c>
      <c r="D197">
        <v>2.85</v>
      </c>
      <c r="F197">
        <v>104</v>
      </c>
      <c r="G197">
        <v>41.03</v>
      </c>
      <c r="H197">
        <v>2.77</v>
      </c>
    </row>
    <row r="198" spans="1:8" x14ac:dyDescent="0.25">
      <c r="A198">
        <v>107</v>
      </c>
      <c r="B198">
        <v>191</v>
      </c>
      <c r="C198">
        <v>41.77</v>
      </c>
      <c r="D198">
        <v>2.85</v>
      </c>
      <c r="F198">
        <v>105</v>
      </c>
      <c r="G198">
        <v>41.53</v>
      </c>
      <c r="H198">
        <v>2.77</v>
      </c>
    </row>
    <row r="199" spans="1:8" x14ac:dyDescent="0.25">
      <c r="A199">
        <v>108</v>
      </c>
      <c r="B199">
        <v>192</v>
      </c>
      <c r="C199">
        <v>44.1</v>
      </c>
      <c r="D199">
        <v>2.85</v>
      </c>
      <c r="F199">
        <v>106</v>
      </c>
      <c r="G199">
        <v>42.5</v>
      </c>
      <c r="H199">
        <v>2.77</v>
      </c>
    </row>
    <row r="200" spans="1:8" x14ac:dyDescent="0.25">
      <c r="A200">
        <v>109</v>
      </c>
      <c r="B200">
        <v>193</v>
      </c>
      <c r="C200">
        <v>45.43</v>
      </c>
      <c r="D200">
        <v>2.85</v>
      </c>
      <c r="F200">
        <v>107</v>
      </c>
      <c r="G200">
        <v>42.53</v>
      </c>
      <c r="H200">
        <v>2.77</v>
      </c>
    </row>
    <row r="201" spans="1:8" x14ac:dyDescent="0.25">
      <c r="A201">
        <v>110</v>
      </c>
      <c r="B201">
        <v>194</v>
      </c>
      <c r="C201">
        <v>45.2</v>
      </c>
      <c r="D201">
        <v>2.85</v>
      </c>
      <c r="F201">
        <v>108</v>
      </c>
      <c r="G201">
        <v>42.33</v>
      </c>
      <c r="H201">
        <v>2.77</v>
      </c>
    </row>
    <row r="202" spans="1:8" x14ac:dyDescent="0.25">
      <c r="A202">
        <v>111</v>
      </c>
      <c r="B202">
        <v>195</v>
      </c>
      <c r="C202">
        <v>42</v>
      </c>
      <c r="D202">
        <v>2.85</v>
      </c>
      <c r="F202">
        <v>109</v>
      </c>
      <c r="G202">
        <v>41.17</v>
      </c>
      <c r="H202">
        <v>2.77</v>
      </c>
    </row>
    <row r="203" spans="1:8" x14ac:dyDescent="0.25">
      <c r="A203">
        <v>112</v>
      </c>
      <c r="B203">
        <v>196</v>
      </c>
      <c r="C203">
        <v>40.47</v>
      </c>
      <c r="D203">
        <v>2.85</v>
      </c>
      <c r="F203">
        <v>110</v>
      </c>
      <c r="G203">
        <v>40.53</v>
      </c>
      <c r="H203">
        <v>2.77</v>
      </c>
    </row>
    <row r="204" spans="1:8" x14ac:dyDescent="0.25">
      <c r="A204">
        <v>113</v>
      </c>
      <c r="B204">
        <v>197</v>
      </c>
      <c r="C204">
        <v>36.9</v>
      </c>
      <c r="D204">
        <v>2.85</v>
      </c>
      <c r="F204">
        <v>111</v>
      </c>
      <c r="G204">
        <v>36.630000000000003</v>
      </c>
      <c r="H204">
        <v>2.77</v>
      </c>
    </row>
    <row r="205" spans="1:8" x14ac:dyDescent="0.25">
      <c r="A205">
        <v>114</v>
      </c>
      <c r="B205">
        <v>198</v>
      </c>
      <c r="C205">
        <v>37.03</v>
      </c>
      <c r="D205">
        <v>2.85</v>
      </c>
      <c r="F205">
        <v>112</v>
      </c>
      <c r="G205">
        <v>34.17</v>
      </c>
      <c r="H205">
        <v>2.77</v>
      </c>
    </row>
    <row r="206" spans="1:8" x14ac:dyDescent="0.25">
      <c r="A206">
        <v>115</v>
      </c>
      <c r="B206">
        <v>199</v>
      </c>
      <c r="C206">
        <v>33.5</v>
      </c>
      <c r="D206">
        <v>2.85</v>
      </c>
      <c r="F206">
        <v>113</v>
      </c>
      <c r="G206">
        <v>32.5</v>
      </c>
      <c r="H206">
        <v>2.77</v>
      </c>
    </row>
    <row r="207" spans="1:8" x14ac:dyDescent="0.25">
      <c r="A207">
        <v>116</v>
      </c>
      <c r="B207">
        <v>200</v>
      </c>
      <c r="C207">
        <v>32.130000000000003</v>
      </c>
      <c r="D207">
        <v>2.85</v>
      </c>
      <c r="F207">
        <v>114</v>
      </c>
      <c r="G207">
        <v>32.770000000000003</v>
      </c>
      <c r="H207">
        <v>2.77</v>
      </c>
    </row>
    <row r="208" spans="1:8" x14ac:dyDescent="0.25">
      <c r="A208">
        <v>117</v>
      </c>
      <c r="B208">
        <v>201</v>
      </c>
      <c r="C208">
        <v>32.1</v>
      </c>
      <c r="D208">
        <v>2.85</v>
      </c>
      <c r="F208">
        <v>115</v>
      </c>
      <c r="G208">
        <v>33.200000000000003</v>
      </c>
      <c r="H208">
        <v>2.77</v>
      </c>
    </row>
    <row r="209" spans="1:8" x14ac:dyDescent="0.25">
      <c r="A209">
        <v>118</v>
      </c>
      <c r="B209">
        <v>202</v>
      </c>
      <c r="C209">
        <v>33.369999999999997</v>
      </c>
      <c r="D209">
        <v>2.85</v>
      </c>
      <c r="F209">
        <v>116</v>
      </c>
      <c r="G209">
        <v>32.799999999999997</v>
      </c>
      <c r="H209">
        <v>2.77</v>
      </c>
    </row>
    <row r="210" spans="1:8" x14ac:dyDescent="0.25">
      <c r="A210">
        <v>119</v>
      </c>
      <c r="B210">
        <v>203</v>
      </c>
      <c r="C210">
        <v>34.770000000000003</v>
      </c>
      <c r="D210">
        <v>2.85</v>
      </c>
      <c r="F210">
        <v>117</v>
      </c>
      <c r="G210">
        <v>33.67</v>
      </c>
      <c r="H210">
        <v>2.77</v>
      </c>
    </row>
    <row r="211" spans="1:8" x14ac:dyDescent="0.25">
      <c r="A211">
        <v>120</v>
      </c>
      <c r="B211">
        <v>204</v>
      </c>
      <c r="C211">
        <v>33.770000000000003</v>
      </c>
      <c r="D211">
        <v>2.85</v>
      </c>
      <c r="F211">
        <v>118</v>
      </c>
      <c r="G211">
        <v>34.869999999999997</v>
      </c>
      <c r="H211">
        <v>2.77</v>
      </c>
    </row>
    <row r="212" spans="1:8" x14ac:dyDescent="0.25">
      <c r="A212">
        <v>121</v>
      </c>
      <c r="B212">
        <v>205</v>
      </c>
      <c r="C212">
        <v>33</v>
      </c>
      <c r="D212">
        <v>2.85</v>
      </c>
      <c r="F212">
        <v>119</v>
      </c>
      <c r="G212">
        <v>35.770000000000003</v>
      </c>
      <c r="H212">
        <v>2.77</v>
      </c>
    </row>
    <row r="213" spans="1:8" x14ac:dyDescent="0.25">
      <c r="A213">
        <v>122</v>
      </c>
      <c r="B213">
        <v>206</v>
      </c>
      <c r="C213">
        <v>31.73</v>
      </c>
      <c r="D213">
        <v>2.85</v>
      </c>
      <c r="F213">
        <v>120</v>
      </c>
      <c r="G213">
        <v>40.81</v>
      </c>
      <c r="H213">
        <v>3.39</v>
      </c>
    </row>
    <row r="214" spans="1:8" x14ac:dyDescent="0.25">
      <c r="A214">
        <v>123</v>
      </c>
      <c r="B214">
        <v>207</v>
      </c>
      <c r="C214">
        <v>33.03</v>
      </c>
      <c r="D214">
        <v>2.85</v>
      </c>
      <c r="F214">
        <v>121</v>
      </c>
      <c r="G214">
        <v>40.61</v>
      </c>
      <c r="H214">
        <v>3.39</v>
      </c>
    </row>
    <row r="215" spans="1:8" x14ac:dyDescent="0.25">
      <c r="A215">
        <v>124</v>
      </c>
      <c r="B215">
        <v>208</v>
      </c>
      <c r="C215">
        <v>35</v>
      </c>
      <c r="D215">
        <v>2.85</v>
      </c>
      <c r="F215">
        <v>122</v>
      </c>
      <c r="G215">
        <v>39.61</v>
      </c>
      <c r="H215">
        <v>3.39</v>
      </c>
    </row>
    <row r="216" spans="1:8" x14ac:dyDescent="0.25">
      <c r="A216">
        <v>125</v>
      </c>
      <c r="B216">
        <v>209</v>
      </c>
      <c r="C216">
        <v>38.07</v>
      </c>
      <c r="D216">
        <v>2.85</v>
      </c>
      <c r="F216">
        <v>123</v>
      </c>
      <c r="G216">
        <v>34.97</v>
      </c>
      <c r="H216">
        <v>2.77</v>
      </c>
    </row>
    <row r="217" spans="1:8" x14ac:dyDescent="0.25">
      <c r="A217">
        <v>126</v>
      </c>
      <c r="B217">
        <v>210</v>
      </c>
      <c r="C217">
        <v>37.869999999999997</v>
      </c>
      <c r="D217">
        <v>2.85</v>
      </c>
      <c r="F217">
        <v>124</v>
      </c>
      <c r="G217">
        <v>37.43</v>
      </c>
      <c r="H217">
        <v>2.77</v>
      </c>
    </row>
    <row r="218" spans="1:8" x14ac:dyDescent="0.25">
      <c r="A218">
        <v>127</v>
      </c>
      <c r="B218">
        <v>211</v>
      </c>
      <c r="C218">
        <v>36.630000000000003</v>
      </c>
      <c r="D218">
        <v>2.85</v>
      </c>
      <c r="F218">
        <v>125</v>
      </c>
      <c r="G218">
        <v>36.869999999999997</v>
      </c>
      <c r="H218">
        <v>2.77</v>
      </c>
    </row>
    <row r="219" spans="1:8" x14ac:dyDescent="0.25">
      <c r="A219">
        <v>128</v>
      </c>
      <c r="B219">
        <v>212</v>
      </c>
      <c r="C219">
        <v>36.93</v>
      </c>
      <c r="D219">
        <v>2.85</v>
      </c>
      <c r="F219">
        <v>126</v>
      </c>
      <c r="G219">
        <v>37.270000000000003</v>
      </c>
      <c r="H219">
        <v>2.77</v>
      </c>
    </row>
    <row r="220" spans="1:8" x14ac:dyDescent="0.25">
      <c r="A220">
        <v>129</v>
      </c>
      <c r="B220">
        <v>213</v>
      </c>
      <c r="C220">
        <v>36.270000000000003</v>
      </c>
      <c r="D220">
        <v>2.85</v>
      </c>
      <c r="F220">
        <v>127</v>
      </c>
      <c r="G220">
        <v>38.1</v>
      </c>
      <c r="H220">
        <v>2.77</v>
      </c>
    </row>
    <row r="221" spans="1:8" x14ac:dyDescent="0.25">
      <c r="A221">
        <v>130</v>
      </c>
      <c r="B221">
        <v>214</v>
      </c>
      <c r="C221">
        <v>36.770000000000003</v>
      </c>
      <c r="D221">
        <v>2.85</v>
      </c>
      <c r="F221">
        <v>128</v>
      </c>
      <c r="G221">
        <v>38.4</v>
      </c>
      <c r="H221">
        <v>2.77</v>
      </c>
    </row>
    <row r="222" spans="1:8" x14ac:dyDescent="0.25">
      <c r="A222">
        <v>131</v>
      </c>
      <c r="B222">
        <v>215</v>
      </c>
      <c r="C222">
        <v>35.57</v>
      </c>
      <c r="D222">
        <v>2.85</v>
      </c>
      <c r="F222">
        <v>129</v>
      </c>
      <c r="G222">
        <v>37.369999999999997</v>
      </c>
      <c r="H222">
        <v>2.77</v>
      </c>
    </row>
    <row r="223" spans="1:8" x14ac:dyDescent="0.25">
      <c r="A223">
        <v>132</v>
      </c>
      <c r="B223">
        <v>216</v>
      </c>
      <c r="C223">
        <v>36.47</v>
      </c>
      <c r="D223">
        <v>2.85</v>
      </c>
      <c r="F223">
        <v>130</v>
      </c>
      <c r="G223">
        <v>35.07</v>
      </c>
      <c r="H223">
        <v>2.77</v>
      </c>
    </row>
    <row r="224" spans="1:8" x14ac:dyDescent="0.25">
      <c r="A224">
        <v>133</v>
      </c>
      <c r="B224">
        <v>217</v>
      </c>
      <c r="C224">
        <v>34.700000000000003</v>
      </c>
      <c r="D224">
        <v>2.85</v>
      </c>
      <c r="F224">
        <v>131</v>
      </c>
      <c r="G224">
        <v>34.229999999999997</v>
      </c>
      <c r="H224">
        <v>2.77</v>
      </c>
    </row>
    <row r="225" spans="1:8" x14ac:dyDescent="0.25">
      <c r="A225">
        <v>134</v>
      </c>
      <c r="B225">
        <v>218</v>
      </c>
      <c r="C225">
        <v>34.17</v>
      </c>
      <c r="D225">
        <v>2.85</v>
      </c>
      <c r="F225">
        <v>132</v>
      </c>
      <c r="G225">
        <v>34.869999999999997</v>
      </c>
      <c r="H225">
        <v>2.77</v>
      </c>
    </row>
    <row r="226" spans="1:8" x14ac:dyDescent="0.25">
      <c r="A226">
        <v>135</v>
      </c>
      <c r="B226">
        <v>219</v>
      </c>
      <c r="C226">
        <v>33.630000000000003</v>
      </c>
      <c r="D226">
        <v>2.85</v>
      </c>
      <c r="F226">
        <v>133</v>
      </c>
      <c r="G226">
        <v>35.4</v>
      </c>
      <c r="H226">
        <v>2.77</v>
      </c>
    </row>
    <row r="227" spans="1:8" x14ac:dyDescent="0.25">
      <c r="A227">
        <v>136</v>
      </c>
      <c r="B227">
        <v>220</v>
      </c>
      <c r="C227">
        <v>35.33</v>
      </c>
      <c r="D227">
        <v>2.85</v>
      </c>
      <c r="F227">
        <v>134</v>
      </c>
      <c r="G227">
        <v>35.200000000000003</v>
      </c>
      <c r="H227">
        <v>2.77</v>
      </c>
    </row>
    <row r="228" spans="1:8" x14ac:dyDescent="0.25">
      <c r="A228">
        <v>137</v>
      </c>
      <c r="B228">
        <v>221</v>
      </c>
      <c r="C228">
        <v>35.6</v>
      </c>
      <c r="D228">
        <v>2.85</v>
      </c>
      <c r="F228">
        <v>135</v>
      </c>
      <c r="G228">
        <v>34.53</v>
      </c>
      <c r="H228">
        <v>2.77</v>
      </c>
    </row>
    <row r="229" spans="1:8" x14ac:dyDescent="0.25">
      <c r="A229">
        <v>138</v>
      </c>
      <c r="B229">
        <v>222</v>
      </c>
      <c r="C229">
        <v>35.5</v>
      </c>
      <c r="D229">
        <v>2.85</v>
      </c>
      <c r="F229">
        <v>136</v>
      </c>
      <c r="G229">
        <v>34.07</v>
      </c>
      <c r="H229">
        <v>2.77</v>
      </c>
    </row>
    <row r="230" spans="1:8" x14ac:dyDescent="0.25">
      <c r="A230">
        <v>139</v>
      </c>
      <c r="B230">
        <v>223</v>
      </c>
      <c r="C230">
        <v>35.630000000000003</v>
      </c>
      <c r="D230">
        <v>2.85</v>
      </c>
      <c r="F230">
        <v>137</v>
      </c>
      <c r="G230">
        <v>34.299999999999997</v>
      </c>
      <c r="H230">
        <v>2.77</v>
      </c>
    </row>
    <row r="231" spans="1:8" x14ac:dyDescent="0.25">
      <c r="A231">
        <v>140</v>
      </c>
      <c r="B231">
        <v>224</v>
      </c>
      <c r="C231">
        <v>35</v>
      </c>
      <c r="D231">
        <v>2.85</v>
      </c>
      <c r="F231">
        <v>138</v>
      </c>
      <c r="G231">
        <v>34.630000000000003</v>
      </c>
      <c r="H231">
        <v>2.77</v>
      </c>
    </row>
    <row r="232" spans="1:8" x14ac:dyDescent="0.25">
      <c r="A232">
        <v>141</v>
      </c>
      <c r="B232">
        <v>225</v>
      </c>
      <c r="C232">
        <v>34.83</v>
      </c>
      <c r="D232">
        <v>2.85</v>
      </c>
      <c r="F232">
        <v>139</v>
      </c>
      <c r="G232">
        <v>35.43</v>
      </c>
      <c r="H232">
        <v>2.77</v>
      </c>
    </row>
    <row r="233" spans="1:8" x14ac:dyDescent="0.25">
      <c r="A233">
        <v>142</v>
      </c>
      <c r="B233">
        <v>226</v>
      </c>
      <c r="C233">
        <v>34.83</v>
      </c>
      <c r="D233">
        <v>2.85</v>
      </c>
      <c r="F233">
        <v>140</v>
      </c>
      <c r="G233">
        <v>35.57</v>
      </c>
      <c r="H233">
        <v>2.77</v>
      </c>
    </row>
    <row r="234" spans="1:8" x14ac:dyDescent="0.25">
      <c r="A234">
        <v>143</v>
      </c>
      <c r="B234">
        <v>227</v>
      </c>
      <c r="C234">
        <v>37.270000000000003</v>
      </c>
      <c r="D234">
        <v>2.85</v>
      </c>
      <c r="F234">
        <v>141</v>
      </c>
      <c r="G234">
        <v>35.700000000000003</v>
      </c>
      <c r="H234">
        <v>2.77</v>
      </c>
    </row>
    <row r="235" spans="1:8" x14ac:dyDescent="0.25">
      <c r="A235">
        <v>144</v>
      </c>
      <c r="B235">
        <v>228</v>
      </c>
      <c r="C235">
        <v>37.33</v>
      </c>
      <c r="D235">
        <v>2.85</v>
      </c>
      <c r="F235">
        <v>142</v>
      </c>
      <c r="G235">
        <v>34.700000000000003</v>
      </c>
      <c r="H235">
        <v>2.77</v>
      </c>
    </row>
    <row r="236" spans="1:8" x14ac:dyDescent="0.25">
      <c r="A236">
        <v>145</v>
      </c>
      <c r="B236">
        <v>229</v>
      </c>
      <c r="C236">
        <v>35.799999999999997</v>
      </c>
      <c r="D236">
        <v>2.85</v>
      </c>
      <c r="F236">
        <v>143</v>
      </c>
      <c r="G236">
        <v>33.700000000000003</v>
      </c>
      <c r="H236">
        <v>2.77</v>
      </c>
    </row>
    <row r="237" spans="1:8" x14ac:dyDescent="0.25">
      <c r="A237">
        <v>146</v>
      </c>
      <c r="B237">
        <v>230</v>
      </c>
      <c r="C237">
        <v>33.229999999999997</v>
      </c>
      <c r="D237">
        <v>2.85</v>
      </c>
      <c r="F237">
        <v>144</v>
      </c>
      <c r="G237">
        <v>32.770000000000003</v>
      </c>
      <c r="H237">
        <v>2.77</v>
      </c>
    </row>
    <row r="238" spans="1:8" x14ac:dyDescent="0.25">
      <c r="A238">
        <v>147</v>
      </c>
      <c r="B238">
        <v>231</v>
      </c>
      <c r="C238">
        <v>32.57</v>
      </c>
      <c r="D238">
        <v>2.85</v>
      </c>
      <c r="F238">
        <v>145</v>
      </c>
      <c r="G238">
        <v>32.700000000000003</v>
      </c>
      <c r="H238">
        <v>2.77</v>
      </c>
    </row>
    <row r="239" spans="1:8" x14ac:dyDescent="0.25">
      <c r="A239">
        <v>148</v>
      </c>
      <c r="B239">
        <v>232</v>
      </c>
      <c r="C239">
        <v>31.07</v>
      </c>
      <c r="D239">
        <v>2.85</v>
      </c>
      <c r="F239">
        <v>146</v>
      </c>
      <c r="G239">
        <v>31.87</v>
      </c>
      <c r="H239">
        <v>2.77</v>
      </c>
    </row>
    <row r="240" spans="1:8" x14ac:dyDescent="0.25">
      <c r="A240">
        <v>149</v>
      </c>
      <c r="B240">
        <v>233</v>
      </c>
      <c r="C240">
        <v>31.13</v>
      </c>
      <c r="D240">
        <v>2.85</v>
      </c>
      <c r="F240">
        <v>147</v>
      </c>
      <c r="G240">
        <v>31.3</v>
      </c>
      <c r="H240">
        <v>2.77</v>
      </c>
    </row>
    <row r="241" spans="1:8" x14ac:dyDescent="0.25">
      <c r="A241">
        <v>150</v>
      </c>
      <c r="B241">
        <v>234</v>
      </c>
      <c r="C241">
        <v>31.17</v>
      </c>
      <c r="D241">
        <v>2.85</v>
      </c>
      <c r="F241">
        <v>148</v>
      </c>
      <c r="G241">
        <v>31.87</v>
      </c>
      <c r="H241">
        <v>2.77</v>
      </c>
    </row>
    <row r="242" spans="1:8" x14ac:dyDescent="0.25">
      <c r="A242">
        <v>151</v>
      </c>
      <c r="B242">
        <v>235</v>
      </c>
      <c r="C242">
        <v>32.200000000000003</v>
      </c>
      <c r="D242">
        <v>2.85</v>
      </c>
      <c r="F242">
        <v>149</v>
      </c>
      <c r="G242">
        <v>32.270000000000003</v>
      </c>
      <c r="H242">
        <v>2.77</v>
      </c>
    </row>
    <row r="243" spans="1:8" x14ac:dyDescent="0.25">
      <c r="A243">
        <v>152</v>
      </c>
      <c r="B243">
        <v>236</v>
      </c>
      <c r="C243">
        <v>33.270000000000003</v>
      </c>
      <c r="D243">
        <v>2.85</v>
      </c>
      <c r="F243">
        <v>150</v>
      </c>
      <c r="G243">
        <v>32.200000000000003</v>
      </c>
      <c r="H243">
        <v>2.77</v>
      </c>
    </row>
    <row r="244" spans="1:8" x14ac:dyDescent="0.25">
      <c r="A244">
        <v>153</v>
      </c>
      <c r="B244">
        <v>237</v>
      </c>
      <c r="C244">
        <v>33.5</v>
      </c>
      <c r="D244">
        <v>2.85</v>
      </c>
      <c r="F244">
        <v>151</v>
      </c>
      <c r="G244">
        <v>32.799999999999997</v>
      </c>
      <c r="H244">
        <v>2.77</v>
      </c>
    </row>
    <row r="245" spans="1:8" x14ac:dyDescent="0.25">
      <c r="A245">
        <v>154</v>
      </c>
      <c r="B245">
        <v>238</v>
      </c>
      <c r="C245">
        <v>32.97</v>
      </c>
      <c r="D245">
        <v>2.85</v>
      </c>
      <c r="F245">
        <v>152</v>
      </c>
      <c r="G245">
        <v>33.1</v>
      </c>
      <c r="H245">
        <v>2.77</v>
      </c>
    </row>
    <row r="246" spans="1:8" x14ac:dyDescent="0.25">
      <c r="A246">
        <v>155</v>
      </c>
      <c r="B246">
        <v>239</v>
      </c>
      <c r="C246">
        <v>32.43</v>
      </c>
      <c r="D246">
        <v>2.85</v>
      </c>
      <c r="F246">
        <v>153</v>
      </c>
      <c r="G246">
        <v>32.43</v>
      </c>
      <c r="H246">
        <v>2.77</v>
      </c>
    </row>
    <row r="247" spans="1:8" x14ac:dyDescent="0.25">
      <c r="A247">
        <v>156</v>
      </c>
      <c r="B247">
        <v>240</v>
      </c>
      <c r="C247">
        <v>30.53</v>
      </c>
      <c r="D247">
        <v>2.85</v>
      </c>
      <c r="F247">
        <v>154</v>
      </c>
      <c r="G247">
        <v>29.87</v>
      </c>
      <c r="H247">
        <v>2.77</v>
      </c>
    </row>
    <row r="248" spans="1:8" x14ac:dyDescent="0.25">
      <c r="A248">
        <v>157</v>
      </c>
      <c r="B248">
        <v>241</v>
      </c>
      <c r="C248">
        <v>30.03</v>
      </c>
      <c r="D248">
        <v>2.85</v>
      </c>
      <c r="F248">
        <v>155</v>
      </c>
      <c r="G248">
        <v>28.63</v>
      </c>
      <c r="H248">
        <v>2.77</v>
      </c>
    </row>
    <row r="249" spans="1:8" x14ac:dyDescent="0.25">
      <c r="A249">
        <v>158</v>
      </c>
      <c r="B249">
        <v>242</v>
      </c>
      <c r="C249">
        <v>26.3</v>
      </c>
      <c r="D249">
        <v>2.85</v>
      </c>
      <c r="F249">
        <v>156</v>
      </c>
      <c r="G249">
        <v>27.23</v>
      </c>
      <c r="H249">
        <v>2.77</v>
      </c>
    </row>
    <row r="250" spans="1:8" x14ac:dyDescent="0.25">
      <c r="A250">
        <v>159</v>
      </c>
      <c r="B250">
        <v>243</v>
      </c>
      <c r="C250">
        <v>26.13</v>
      </c>
      <c r="D250">
        <v>2.85</v>
      </c>
      <c r="F250">
        <v>157</v>
      </c>
      <c r="G250">
        <v>27.27</v>
      </c>
      <c r="H250">
        <v>2.77</v>
      </c>
    </row>
    <row r="251" spans="1:8" x14ac:dyDescent="0.25">
      <c r="A251">
        <v>160</v>
      </c>
      <c r="B251">
        <v>244</v>
      </c>
      <c r="C251">
        <v>26.6</v>
      </c>
      <c r="D251">
        <v>2.85</v>
      </c>
      <c r="F251">
        <v>158</v>
      </c>
      <c r="G251">
        <v>26.33</v>
      </c>
      <c r="H251">
        <v>2.77</v>
      </c>
    </row>
    <row r="252" spans="1:8" x14ac:dyDescent="0.25">
      <c r="A252">
        <v>161</v>
      </c>
      <c r="B252">
        <v>245</v>
      </c>
      <c r="C252">
        <v>28.07</v>
      </c>
      <c r="D252">
        <v>2.85</v>
      </c>
      <c r="F252">
        <v>159</v>
      </c>
      <c r="G252">
        <v>26.63</v>
      </c>
      <c r="H252">
        <v>2.77</v>
      </c>
    </row>
    <row r="253" spans="1:8" x14ac:dyDescent="0.25">
      <c r="A253">
        <v>162</v>
      </c>
      <c r="B253">
        <v>246</v>
      </c>
      <c r="C253">
        <v>27.73</v>
      </c>
      <c r="D253">
        <v>2.85</v>
      </c>
      <c r="F253">
        <v>160</v>
      </c>
      <c r="G253">
        <v>25.37</v>
      </c>
      <c r="H253">
        <v>2.77</v>
      </c>
    </row>
    <row r="254" spans="1:8" x14ac:dyDescent="0.25">
      <c r="A254">
        <v>163</v>
      </c>
      <c r="B254">
        <v>247</v>
      </c>
      <c r="C254">
        <v>25.93</v>
      </c>
      <c r="D254">
        <v>2.85</v>
      </c>
      <c r="F254">
        <v>161</v>
      </c>
      <c r="G254">
        <v>25.97</v>
      </c>
      <c r="H254">
        <v>2.77</v>
      </c>
    </row>
    <row r="255" spans="1:8" x14ac:dyDescent="0.25">
      <c r="A255">
        <v>164</v>
      </c>
      <c r="B255">
        <v>248</v>
      </c>
      <c r="C255">
        <v>25.7</v>
      </c>
      <c r="D255">
        <v>2.85</v>
      </c>
      <c r="F255">
        <v>162</v>
      </c>
      <c r="G255">
        <v>27.63</v>
      </c>
      <c r="H255">
        <v>2.77</v>
      </c>
    </row>
    <row r="256" spans="1:8" x14ac:dyDescent="0.25">
      <c r="A256">
        <v>165</v>
      </c>
      <c r="B256">
        <v>249</v>
      </c>
      <c r="C256">
        <v>27.07</v>
      </c>
      <c r="D256">
        <v>2.85</v>
      </c>
      <c r="F256">
        <v>163</v>
      </c>
      <c r="G256">
        <v>27.87</v>
      </c>
      <c r="H256">
        <v>2.77</v>
      </c>
    </row>
    <row r="257" spans="1:8" x14ac:dyDescent="0.25">
      <c r="A257">
        <v>166</v>
      </c>
      <c r="B257">
        <v>250</v>
      </c>
      <c r="C257">
        <v>29.23</v>
      </c>
      <c r="D257">
        <v>2.85</v>
      </c>
      <c r="F257">
        <v>164</v>
      </c>
      <c r="G257">
        <v>27.93</v>
      </c>
      <c r="H257">
        <v>2.77</v>
      </c>
    </row>
    <row r="258" spans="1:8" x14ac:dyDescent="0.25">
      <c r="A258">
        <v>167</v>
      </c>
      <c r="B258">
        <v>251</v>
      </c>
      <c r="C258">
        <v>28.93</v>
      </c>
      <c r="D258">
        <v>2.85</v>
      </c>
      <c r="F258">
        <v>165</v>
      </c>
      <c r="G258">
        <v>27.1</v>
      </c>
      <c r="H258">
        <v>2.77</v>
      </c>
    </row>
    <row r="259" spans="1:8" x14ac:dyDescent="0.25">
      <c r="A259">
        <v>168</v>
      </c>
      <c r="B259">
        <v>252</v>
      </c>
      <c r="C259">
        <v>27.33</v>
      </c>
      <c r="D259">
        <v>2.85</v>
      </c>
      <c r="F259">
        <v>166</v>
      </c>
      <c r="G259">
        <v>27.63</v>
      </c>
      <c r="H259">
        <v>2.77</v>
      </c>
    </row>
    <row r="260" spans="1:8" x14ac:dyDescent="0.25">
      <c r="A260">
        <v>169</v>
      </c>
      <c r="B260">
        <v>253</v>
      </c>
      <c r="C260">
        <v>26.33</v>
      </c>
      <c r="D260">
        <v>2.85</v>
      </c>
      <c r="F260">
        <v>167</v>
      </c>
      <c r="G260">
        <v>27.23</v>
      </c>
      <c r="H260">
        <v>2.77</v>
      </c>
    </row>
    <row r="261" spans="1:8" x14ac:dyDescent="0.25">
      <c r="A261">
        <v>170</v>
      </c>
      <c r="B261">
        <v>254</v>
      </c>
      <c r="C261">
        <v>25.77</v>
      </c>
      <c r="D261">
        <v>2.85</v>
      </c>
      <c r="F261">
        <v>168</v>
      </c>
      <c r="G261">
        <v>26.17</v>
      </c>
      <c r="H261">
        <v>2.77</v>
      </c>
    </row>
    <row r="262" spans="1:8" x14ac:dyDescent="0.25">
      <c r="A262">
        <v>171</v>
      </c>
      <c r="B262">
        <v>255</v>
      </c>
      <c r="C262">
        <v>25.27</v>
      </c>
      <c r="D262">
        <v>2.85</v>
      </c>
      <c r="F262">
        <v>169</v>
      </c>
      <c r="G262">
        <v>24.33</v>
      </c>
      <c r="H262">
        <v>2.77</v>
      </c>
    </row>
    <row r="263" spans="1:8" x14ac:dyDescent="0.25">
      <c r="A263">
        <v>172</v>
      </c>
      <c r="B263">
        <v>256</v>
      </c>
      <c r="C263">
        <v>24.27</v>
      </c>
      <c r="D263">
        <v>2.85</v>
      </c>
      <c r="F263">
        <v>170</v>
      </c>
      <c r="G263">
        <v>22.9</v>
      </c>
      <c r="H263">
        <v>2.77</v>
      </c>
    </row>
    <row r="264" spans="1:8" x14ac:dyDescent="0.25">
      <c r="A264">
        <v>173</v>
      </c>
      <c r="B264">
        <v>257</v>
      </c>
      <c r="C264">
        <v>23.57</v>
      </c>
      <c r="D264">
        <v>2.85</v>
      </c>
      <c r="F264">
        <v>171</v>
      </c>
      <c r="G264">
        <v>24.1</v>
      </c>
      <c r="H264">
        <v>2.77</v>
      </c>
    </row>
    <row r="265" spans="1:8" x14ac:dyDescent="0.25">
      <c r="A265">
        <v>174</v>
      </c>
      <c r="B265">
        <v>258</v>
      </c>
      <c r="C265">
        <v>23.5</v>
      </c>
      <c r="D265">
        <v>2.85</v>
      </c>
      <c r="F265">
        <v>172</v>
      </c>
      <c r="G265">
        <v>25.17</v>
      </c>
      <c r="H265">
        <v>2.77</v>
      </c>
    </row>
    <row r="266" spans="1:8" x14ac:dyDescent="0.25">
      <c r="A266">
        <v>175</v>
      </c>
      <c r="B266">
        <v>259</v>
      </c>
      <c r="C266">
        <v>24.3</v>
      </c>
      <c r="D266">
        <v>2.85</v>
      </c>
      <c r="F266">
        <v>173</v>
      </c>
      <c r="G266">
        <v>26.13</v>
      </c>
      <c r="H266">
        <v>2.77</v>
      </c>
    </row>
    <row r="267" spans="1:8" x14ac:dyDescent="0.25">
      <c r="A267">
        <v>176</v>
      </c>
      <c r="B267">
        <v>260</v>
      </c>
      <c r="C267">
        <v>25.47</v>
      </c>
      <c r="D267">
        <v>2.85</v>
      </c>
      <c r="F267">
        <v>174</v>
      </c>
      <c r="G267">
        <v>25.43</v>
      </c>
      <c r="H267">
        <v>2.77</v>
      </c>
    </row>
    <row r="268" spans="1:8" x14ac:dyDescent="0.25">
      <c r="A268">
        <v>177</v>
      </c>
      <c r="B268">
        <v>261</v>
      </c>
      <c r="C268">
        <v>25.77</v>
      </c>
      <c r="D268">
        <v>2.85</v>
      </c>
      <c r="F268">
        <v>175</v>
      </c>
      <c r="G268">
        <v>24.93</v>
      </c>
      <c r="H268">
        <v>2.77</v>
      </c>
    </row>
    <row r="269" spans="1:8" x14ac:dyDescent="0.25">
      <c r="A269">
        <v>178</v>
      </c>
      <c r="B269">
        <v>262</v>
      </c>
      <c r="C269">
        <v>25.7</v>
      </c>
      <c r="D269">
        <v>2.85</v>
      </c>
      <c r="F269">
        <v>176</v>
      </c>
      <c r="G269">
        <v>24.77</v>
      </c>
      <c r="H269">
        <v>2.77</v>
      </c>
    </row>
    <row r="270" spans="1:8" x14ac:dyDescent="0.25">
      <c r="A270">
        <v>179</v>
      </c>
      <c r="B270">
        <v>263</v>
      </c>
      <c r="C270">
        <v>24.63</v>
      </c>
      <c r="D270">
        <v>2.85</v>
      </c>
      <c r="F270">
        <v>177</v>
      </c>
      <c r="G270">
        <v>24.83</v>
      </c>
      <c r="H270">
        <v>2.77</v>
      </c>
    </row>
    <row r="271" spans="1:8" x14ac:dyDescent="0.25">
      <c r="A271">
        <v>180</v>
      </c>
      <c r="B271">
        <v>264</v>
      </c>
      <c r="C271">
        <v>24.7</v>
      </c>
      <c r="D271">
        <v>2.85</v>
      </c>
      <c r="F271">
        <v>178</v>
      </c>
      <c r="G271">
        <v>24.9</v>
      </c>
      <c r="H271">
        <v>2.77</v>
      </c>
    </row>
    <row r="272" spans="1:8" x14ac:dyDescent="0.25">
      <c r="A272">
        <v>181</v>
      </c>
      <c r="B272">
        <v>265</v>
      </c>
      <c r="C272">
        <v>24.77</v>
      </c>
      <c r="D272">
        <v>2.85</v>
      </c>
      <c r="F272">
        <v>179</v>
      </c>
      <c r="G272">
        <v>24.63</v>
      </c>
      <c r="H272">
        <v>2.77</v>
      </c>
    </row>
    <row r="273" spans="1:8" x14ac:dyDescent="0.25">
      <c r="A273">
        <v>182</v>
      </c>
      <c r="B273">
        <v>266</v>
      </c>
      <c r="C273">
        <v>23.4</v>
      </c>
      <c r="D273">
        <v>2.85</v>
      </c>
      <c r="F273">
        <v>180</v>
      </c>
      <c r="G273">
        <v>25.1</v>
      </c>
      <c r="H273">
        <v>2.77</v>
      </c>
    </row>
    <row r="274" spans="1:8" x14ac:dyDescent="0.25">
      <c r="A274">
        <v>183</v>
      </c>
      <c r="B274">
        <v>267</v>
      </c>
      <c r="C274">
        <v>23.6</v>
      </c>
      <c r="D274">
        <v>2.85</v>
      </c>
      <c r="F274">
        <v>181</v>
      </c>
      <c r="G274">
        <v>24.73</v>
      </c>
      <c r="H274">
        <v>2.77</v>
      </c>
    </row>
    <row r="275" spans="1:8" x14ac:dyDescent="0.25">
      <c r="A275">
        <v>184</v>
      </c>
      <c r="B275">
        <v>268</v>
      </c>
      <c r="C275">
        <v>24.97</v>
      </c>
      <c r="D275">
        <v>2.85</v>
      </c>
      <c r="F275">
        <v>182</v>
      </c>
      <c r="G275">
        <v>26.83</v>
      </c>
      <c r="H275">
        <v>2.77</v>
      </c>
    </row>
    <row r="276" spans="1:8" x14ac:dyDescent="0.25">
      <c r="A276">
        <v>185</v>
      </c>
      <c r="B276">
        <v>269</v>
      </c>
      <c r="C276">
        <v>27.23</v>
      </c>
      <c r="D276">
        <v>2.85</v>
      </c>
      <c r="F276">
        <v>183</v>
      </c>
      <c r="G276">
        <v>25.57</v>
      </c>
      <c r="H276">
        <v>2.77</v>
      </c>
    </row>
    <row r="277" spans="1:8" x14ac:dyDescent="0.25">
      <c r="A277">
        <v>186</v>
      </c>
      <c r="B277">
        <v>270</v>
      </c>
      <c r="C277">
        <v>29.23</v>
      </c>
      <c r="D277">
        <v>2.85</v>
      </c>
      <c r="F277">
        <v>184</v>
      </c>
      <c r="G277">
        <v>27.03</v>
      </c>
      <c r="H277">
        <v>2.77</v>
      </c>
    </row>
    <row r="278" spans="1:8" x14ac:dyDescent="0.25">
      <c r="A278">
        <v>187</v>
      </c>
      <c r="B278">
        <v>271</v>
      </c>
      <c r="C278">
        <v>26.5</v>
      </c>
      <c r="D278">
        <v>2.85</v>
      </c>
      <c r="F278">
        <v>185</v>
      </c>
      <c r="G278">
        <v>25.67</v>
      </c>
      <c r="H278">
        <v>2.77</v>
      </c>
    </row>
    <row r="279" spans="1:8" x14ac:dyDescent="0.25">
      <c r="A279">
        <v>188</v>
      </c>
      <c r="B279">
        <v>272</v>
      </c>
      <c r="C279">
        <v>25.9</v>
      </c>
      <c r="D279">
        <v>2.85</v>
      </c>
      <c r="F279">
        <v>186</v>
      </c>
      <c r="G279">
        <v>26</v>
      </c>
      <c r="H279">
        <v>2.77</v>
      </c>
    </row>
    <row r="280" spans="1:8" x14ac:dyDescent="0.25">
      <c r="A280">
        <v>189</v>
      </c>
      <c r="B280">
        <v>273</v>
      </c>
      <c r="C280">
        <v>25.1</v>
      </c>
      <c r="D280">
        <v>2.85</v>
      </c>
      <c r="F280">
        <v>187</v>
      </c>
      <c r="G280">
        <v>25.63</v>
      </c>
      <c r="H280">
        <v>2.77</v>
      </c>
    </row>
    <row r="281" spans="1:8" x14ac:dyDescent="0.25">
      <c r="A281">
        <v>190</v>
      </c>
      <c r="B281">
        <v>274</v>
      </c>
      <c r="C281">
        <v>25.13</v>
      </c>
      <c r="D281">
        <v>2.85</v>
      </c>
      <c r="F281">
        <v>188</v>
      </c>
      <c r="G281">
        <v>25.13</v>
      </c>
      <c r="H281">
        <v>2.77</v>
      </c>
    </row>
    <row r="282" spans="1:8" x14ac:dyDescent="0.25">
      <c r="A282">
        <v>191</v>
      </c>
      <c r="B282">
        <v>275</v>
      </c>
      <c r="C282">
        <v>24.3</v>
      </c>
      <c r="D282">
        <v>2.85</v>
      </c>
      <c r="F282">
        <v>189</v>
      </c>
      <c r="G282">
        <v>23.23</v>
      </c>
      <c r="H282">
        <v>2.77</v>
      </c>
    </row>
    <row r="283" spans="1:8" x14ac:dyDescent="0.25">
      <c r="A283">
        <v>192</v>
      </c>
      <c r="B283">
        <v>276</v>
      </c>
      <c r="C283">
        <v>22.87</v>
      </c>
      <c r="D283">
        <v>2.85</v>
      </c>
      <c r="F283">
        <v>190</v>
      </c>
      <c r="G283">
        <v>21.5</v>
      </c>
      <c r="H283">
        <v>2.77</v>
      </c>
    </row>
    <row r="284" spans="1:8" x14ac:dyDescent="0.25">
      <c r="A284">
        <v>193</v>
      </c>
      <c r="B284">
        <v>277</v>
      </c>
      <c r="C284">
        <v>22.63</v>
      </c>
      <c r="D284">
        <v>2.85</v>
      </c>
      <c r="F284">
        <v>191</v>
      </c>
      <c r="G284">
        <v>22.83</v>
      </c>
      <c r="H284">
        <v>2.77</v>
      </c>
    </row>
    <row r="285" spans="1:8" x14ac:dyDescent="0.25">
      <c r="A285">
        <v>194</v>
      </c>
      <c r="B285">
        <v>278</v>
      </c>
      <c r="C285">
        <v>22.57</v>
      </c>
      <c r="D285">
        <v>2.85</v>
      </c>
      <c r="F285">
        <v>192</v>
      </c>
      <c r="G285">
        <v>23.6</v>
      </c>
      <c r="H285">
        <v>2.77</v>
      </c>
    </row>
    <row r="286" spans="1:8" x14ac:dyDescent="0.25">
      <c r="A286">
        <v>195</v>
      </c>
      <c r="B286">
        <v>279</v>
      </c>
      <c r="C286">
        <v>23.03</v>
      </c>
      <c r="D286">
        <v>2.85</v>
      </c>
      <c r="F286">
        <v>193</v>
      </c>
      <c r="G286">
        <v>24.8</v>
      </c>
      <c r="H286">
        <v>2.77</v>
      </c>
    </row>
    <row r="287" spans="1:8" x14ac:dyDescent="0.25">
      <c r="A287">
        <v>196</v>
      </c>
      <c r="B287">
        <v>280</v>
      </c>
      <c r="C287">
        <v>21.8</v>
      </c>
      <c r="D287">
        <v>2.85</v>
      </c>
      <c r="F287">
        <v>194</v>
      </c>
      <c r="G287">
        <v>22.87</v>
      </c>
      <c r="H287">
        <v>2.77</v>
      </c>
    </row>
    <row r="288" spans="1:8" x14ac:dyDescent="0.25">
      <c r="A288">
        <v>197</v>
      </c>
      <c r="B288">
        <v>281</v>
      </c>
      <c r="C288">
        <v>21.67</v>
      </c>
      <c r="D288">
        <v>2.85</v>
      </c>
      <c r="F288">
        <v>195</v>
      </c>
      <c r="G288">
        <v>21.9</v>
      </c>
      <c r="H288">
        <v>2.77</v>
      </c>
    </row>
    <row r="289" spans="1:8" x14ac:dyDescent="0.25">
      <c r="A289">
        <v>198</v>
      </c>
      <c r="B289">
        <v>282</v>
      </c>
      <c r="C289">
        <v>20.100000000000001</v>
      </c>
      <c r="D289">
        <v>2.85</v>
      </c>
      <c r="F289">
        <v>196</v>
      </c>
      <c r="G289">
        <v>20.67</v>
      </c>
      <c r="H289">
        <v>2.77</v>
      </c>
    </row>
    <row r="290" spans="1:8" x14ac:dyDescent="0.25">
      <c r="A290">
        <v>199</v>
      </c>
      <c r="B290">
        <v>283</v>
      </c>
      <c r="C290">
        <v>20.97</v>
      </c>
      <c r="D290">
        <v>2.85</v>
      </c>
      <c r="F290">
        <v>197</v>
      </c>
      <c r="G290">
        <v>19.13</v>
      </c>
      <c r="H290">
        <v>2.77</v>
      </c>
    </row>
    <row r="291" spans="1:8" x14ac:dyDescent="0.25">
      <c r="A291">
        <v>200</v>
      </c>
      <c r="B291">
        <v>284</v>
      </c>
      <c r="C291">
        <v>21.27</v>
      </c>
      <c r="D291">
        <v>2.85</v>
      </c>
      <c r="F291">
        <v>198</v>
      </c>
      <c r="G291">
        <v>20.13</v>
      </c>
      <c r="H291">
        <v>2.77</v>
      </c>
    </row>
    <row r="292" spans="1:8" x14ac:dyDescent="0.25">
      <c r="A292">
        <v>201</v>
      </c>
      <c r="B292">
        <v>285</v>
      </c>
      <c r="C292">
        <v>20.100000000000001</v>
      </c>
      <c r="D292">
        <v>2.85</v>
      </c>
      <c r="F292">
        <v>199</v>
      </c>
      <c r="G292">
        <v>19.77</v>
      </c>
      <c r="H292">
        <v>2.77</v>
      </c>
    </row>
    <row r="293" spans="1:8" x14ac:dyDescent="0.25">
      <c r="A293">
        <v>202</v>
      </c>
      <c r="B293">
        <v>286</v>
      </c>
      <c r="C293">
        <v>20.37</v>
      </c>
      <c r="D293">
        <v>2.85</v>
      </c>
      <c r="F293">
        <v>200</v>
      </c>
      <c r="G293">
        <v>20.73</v>
      </c>
      <c r="H293">
        <v>2.77</v>
      </c>
    </row>
    <row r="294" spans="1:8" x14ac:dyDescent="0.25">
      <c r="A294">
        <v>203</v>
      </c>
      <c r="B294">
        <v>287</v>
      </c>
      <c r="C294">
        <v>20.67</v>
      </c>
      <c r="D294">
        <v>2.85</v>
      </c>
      <c r="F294">
        <v>201</v>
      </c>
      <c r="G294">
        <v>20.3</v>
      </c>
      <c r="H294">
        <v>2.77</v>
      </c>
    </row>
    <row r="295" spans="1:8" x14ac:dyDescent="0.25">
      <c r="A295">
        <v>204</v>
      </c>
      <c r="B295">
        <v>288</v>
      </c>
      <c r="C295">
        <v>21.7</v>
      </c>
      <c r="D295">
        <v>2.85</v>
      </c>
      <c r="F295">
        <v>202</v>
      </c>
      <c r="G295">
        <v>20.7</v>
      </c>
      <c r="H295">
        <v>2.77</v>
      </c>
    </row>
    <row r="296" spans="1:8" x14ac:dyDescent="0.25">
      <c r="A296">
        <v>205</v>
      </c>
      <c r="B296">
        <v>289</v>
      </c>
      <c r="C296">
        <v>22.33</v>
      </c>
      <c r="D296">
        <v>2.85</v>
      </c>
      <c r="F296">
        <v>203</v>
      </c>
      <c r="G296">
        <v>22.43</v>
      </c>
      <c r="H296">
        <v>2.77</v>
      </c>
    </row>
    <row r="297" spans="1:8" x14ac:dyDescent="0.25">
      <c r="A297">
        <v>206</v>
      </c>
      <c r="B297">
        <v>290</v>
      </c>
      <c r="C297">
        <v>22.67</v>
      </c>
      <c r="D297">
        <v>2.85</v>
      </c>
      <c r="F297">
        <v>204</v>
      </c>
      <c r="G297">
        <v>23.9</v>
      </c>
      <c r="H297">
        <v>2.77</v>
      </c>
    </row>
    <row r="298" spans="1:8" x14ac:dyDescent="0.25">
      <c r="A298">
        <v>207</v>
      </c>
      <c r="B298">
        <v>291</v>
      </c>
      <c r="C298">
        <v>24.73</v>
      </c>
      <c r="D298">
        <v>2.85</v>
      </c>
      <c r="F298">
        <v>205</v>
      </c>
      <c r="G298">
        <v>26.4</v>
      </c>
      <c r="H298">
        <v>2.77</v>
      </c>
    </row>
    <row r="299" spans="1:8" x14ac:dyDescent="0.25">
      <c r="A299">
        <v>208</v>
      </c>
      <c r="B299">
        <v>292</v>
      </c>
      <c r="C299">
        <v>24.57</v>
      </c>
      <c r="D299">
        <v>2.85</v>
      </c>
      <c r="F299">
        <v>206</v>
      </c>
      <c r="G299">
        <v>24.23</v>
      </c>
      <c r="H299">
        <v>2.77</v>
      </c>
    </row>
    <row r="300" spans="1:8" x14ac:dyDescent="0.25">
      <c r="A300">
        <v>209</v>
      </c>
      <c r="B300">
        <v>293</v>
      </c>
      <c r="C300">
        <v>25.6</v>
      </c>
      <c r="D300">
        <v>2.85</v>
      </c>
      <c r="F300">
        <v>207</v>
      </c>
      <c r="G300">
        <v>22.83</v>
      </c>
      <c r="H300">
        <v>2.77</v>
      </c>
    </row>
    <row r="301" spans="1:8" x14ac:dyDescent="0.25">
      <c r="A301">
        <v>210</v>
      </c>
      <c r="B301">
        <v>294</v>
      </c>
      <c r="C301">
        <v>24.43</v>
      </c>
      <c r="D301">
        <v>2.85</v>
      </c>
      <c r="F301">
        <v>208</v>
      </c>
      <c r="G301">
        <v>22.67</v>
      </c>
      <c r="H301">
        <v>2.77</v>
      </c>
    </row>
    <row r="302" spans="1:8" x14ac:dyDescent="0.25">
      <c r="A302">
        <v>211</v>
      </c>
      <c r="B302">
        <v>295</v>
      </c>
      <c r="C302">
        <v>23.73</v>
      </c>
      <c r="D302">
        <v>2.85</v>
      </c>
      <c r="F302">
        <v>209</v>
      </c>
      <c r="G302">
        <v>23.93</v>
      </c>
      <c r="H302">
        <v>2.77</v>
      </c>
    </row>
    <row r="303" spans="1:8" x14ac:dyDescent="0.25">
      <c r="A303">
        <v>212</v>
      </c>
      <c r="B303">
        <v>296</v>
      </c>
      <c r="C303">
        <v>23.77</v>
      </c>
      <c r="D303">
        <v>2.85</v>
      </c>
      <c r="F303">
        <v>210</v>
      </c>
      <c r="G303">
        <v>24.63</v>
      </c>
      <c r="H303">
        <v>2.77</v>
      </c>
    </row>
    <row r="304" spans="1:8" x14ac:dyDescent="0.25">
      <c r="A304">
        <v>213</v>
      </c>
      <c r="B304">
        <v>297</v>
      </c>
      <c r="C304">
        <v>22.97</v>
      </c>
      <c r="D304">
        <v>2.85</v>
      </c>
      <c r="F304">
        <v>211</v>
      </c>
      <c r="G304">
        <v>22.73</v>
      </c>
      <c r="H304">
        <v>2.77</v>
      </c>
    </row>
    <row r="305" spans="1:8" x14ac:dyDescent="0.25">
      <c r="A305">
        <v>214</v>
      </c>
      <c r="B305">
        <v>298</v>
      </c>
      <c r="C305">
        <v>23.57</v>
      </c>
      <c r="D305">
        <v>2.85</v>
      </c>
      <c r="F305">
        <v>212</v>
      </c>
      <c r="G305">
        <v>21.77</v>
      </c>
      <c r="H305">
        <v>2.77</v>
      </c>
    </row>
    <row r="306" spans="1:8" x14ac:dyDescent="0.25">
      <c r="A306">
        <v>215</v>
      </c>
      <c r="B306">
        <v>299</v>
      </c>
      <c r="C306">
        <v>22.37</v>
      </c>
      <c r="D306">
        <v>2.85</v>
      </c>
      <c r="F306">
        <v>213</v>
      </c>
      <c r="G306">
        <v>21.4</v>
      </c>
      <c r="H306">
        <v>2.77</v>
      </c>
    </row>
    <row r="307" spans="1:8" x14ac:dyDescent="0.25">
      <c r="A307">
        <v>216</v>
      </c>
      <c r="B307">
        <v>300</v>
      </c>
      <c r="C307">
        <v>22.3</v>
      </c>
      <c r="D307">
        <v>2.85</v>
      </c>
      <c r="F307">
        <v>214</v>
      </c>
      <c r="G307">
        <v>25.4</v>
      </c>
      <c r="H307">
        <v>2.77</v>
      </c>
    </row>
    <row r="308" spans="1:8" x14ac:dyDescent="0.25">
      <c r="A308">
        <v>217</v>
      </c>
      <c r="B308">
        <v>301</v>
      </c>
      <c r="C308">
        <v>22.33</v>
      </c>
      <c r="D308">
        <v>2.85</v>
      </c>
      <c r="F308">
        <v>215</v>
      </c>
      <c r="G308">
        <v>25.07</v>
      </c>
      <c r="H308">
        <v>2.77</v>
      </c>
    </row>
    <row r="309" spans="1:8" x14ac:dyDescent="0.25">
      <c r="A309">
        <v>218</v>
      </c>
      <c r="B309">
        <v>302</v>
      </c>
      <c r="C309">
        <v>25.39</v>
      </c>
      <c r="D309">
        <v>3.49</v>
      </c>
      <c r="F309">
        <v>216</v>
      </c>
      <c r="G309">
        <v>28.8</v>
      </c>
      <c r="H309">
        <v>2.77</v>
      </c>
    </row>
    <row r="310" spans="1:8" x14ac:dyDescent="0.25">
      <c r="A310">
        <v>219</v>
      </c>
      <c r="B310">
        <v>303</v>
      </c>
      <c r="C310">
        <v>25.39</v>
      </c>
      <c r="D310">
        <v>3.49</v>
      </c>
      <c r="F310">
        <v>217</v>
      </c>
      <c r="G310">
        <v>29.66</v>
      </c>
      <c r="H310">
        <v>3.39</v>
      </c>
    </row>
    <row r="311" spans="1:8" x14ac:dyDescent="0.25">
      <c r="A311">
        <v>220</v>
      </c>
      <c r="B311">
        <v>304</v>
      </c>
      <c r="C311">
        <v>28.34</v>
      </c>
      <c r="D311">
        <v>3.49</v>
      </c>
      <c r="F311">
        <v>218</v>
      </c>
      <c r="G311">
        <v>28.26</v>
      </c>
      <c r="H311">
        <v>3.39</v>
      </c>
    </row>
    <row r="312" spans="1:8" x14ac:dyDescent="0.25">
      <c r="A312">
        <v>221</v>
      </c>
      <c r="B312">
        <v>305</v>
      </c>
      <c r="C312">
        <v>28.34</v>
      </c>
      <c r="D312">
        <v>3.49</v>
      </c>
      <c r="F312">
        <v>219</v>
      </c>
      <c r="G312">
        <v>28.26</v>
      </c>
      <c r="H312">
        <v>3.39</v>
      </c>
    </row>
    <row r="313" spans="1:8" x14ac:dyDescent="0.25">
      <c r="A313">
        <v>222</v>
      </c>
      <c r="B313">
        <v>306</v>
      </c>
      <c r="C313">
        <v>28.39</v>
      </c>
      <c r="D313">
        <v>3.49</v>
      </c>
      <c r="F313">
        <v>220</v>
      </c>
      <c r="G313">
        <v>28.16</v>
      </c>
      <c r="H313">
        <v>3.39</v>
      </c>
    </row>
    <row r="314" spans="1:8" x14ac:dyDescent="0.25">
      <c r="A314">
        <v>223</v>
      </c>
      <c r="B314">
        <v>307</v>
      </c>
      <c r="C314">
        <v>25.99</v>
      </c>
      <c r="D314">
        <v>3.49</v>
      </c>
      <c r="F314">
        <v>221</v>
      </c>
      <c r="G314">
        <v>25.76</v>
      </c>
      <c r="H314">
        <v>3.39</v>
      </c>
    </row>
    <row r="315" spans="1:8" x14ac:dyDescent="0.25">
      <c r="A315">
        <v>224</v>
      </c>
      <c r="B315">
        <v>308</v>
      </c>
      <c r="C315">
        <v>25.69</v>
      </c>
      <c r="D315">
        <v>3.49</v>
      </c>
      <c r="F315">
        <v>222</v>
      </c>
      <c r="G315">
        <v>19.059999999999999</v>
      </c>
      <c r="H315">
        <v>4.8</v>
      </c>
    </row>
    <row r="316" spans="1:8" x14ac:dyDescent="0.25">
      <c r="A316">
        <v>225</v>
      </c>
      <c r="B316">
        <v>309</v>
      </c>
      <c r="C316">
        <v>27.14</v>
      </c>
      <c r="D316">
        <v>3.49</v>
      </c>
      <c r="F316">
        <v>223</v>
      </c>
      <c r="G316">
        <v>21.96</v>
      </c>
      <c r="H316">
        <v>4.8</v>
      </c>
    </row>
    <row r="317" spans="1:8" x14ac:dyDescent="0.25">
      <c r="A317">
        <v>226</v>
      </c>
      <c r="B317">
        <v>310</v>
      </c>
      <c r="C317">
        <v>21.79</v>
      </c>
      <c r="D317">
        <v>4.9400000000000004</v>
      </c>
      <c r="F317">
        <v>224</v>
      </c>
      <c r="G317">
        <v>21.96</v>
      </c>
      <c r="H317">
        <v>4.8</v>
      </c>
    </row>
    <row r="318" spans="1:8" x14ac:dyDescent="0.25">
      <c r="A318">
        <v>227</v>
      </c>
      <c r="B318">
        <v>311</v>
      </c>
      <c r="C318">
        <v>22.79</v>
      </c>
      <c r="D318">
        <v>4.9400000000000004</v>
      </c>
      <c r="F318">
        <v>225</v>
      </c>
      <c r="G318">
        <v>22.96</v>
      </c>
      <c r="H318">
        <v>4.8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Milk Volume</vt:lpstr>
      <vt:lpstr>MVcow</vt:lpstr>
      <vt:lpstr>MV smoothed</vt:lpstr>
      <vt:lpstr>Alignment</vt:lpstr>
      <vt:lpstr>MS per Cow</vt:lpstr>
      <vt:lpstr>Milk fat per cow</vt:lpstr>
      <vt:lpstr>Milk Protein per cow</vt:lpstr>
      <vt:lpstr>Milk Urea</vt:lpstr>
      <vt:lpstr>MU alignment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Graeme</dc:creator>
  <cp:lastModifiedBy>Graeme</cp:lastModifiedBy>
  <dcterms:created xsi:type="dcterms:W3CDTF">2021-11-21T21:07:22Z</dcterms:created>
  <dcterms:modified xsi:type="dcterms:W3CDTF">2023-06-30T03:44:21Z</dcterms:modified>
</cp:coreProperties>
</file>