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jmvia\OneDrive\Escritorio\New-envio\"/>
    </mc:Choice>
  </mc:AlternateContent>
  <xr:revisionPtr revIDLastSave="0" documentId="13_ncr:1_{99E51333-90B9-442A-AC82-E8C4C66E7D2E}" xr6:coauthVersionLast="47" xr6:coauthVersionMax="47" xr10:uidLastSave="{00000000-0000-0000-0000-000000000000}"/>
  <bookViews>
    <workbookView xWindow="-98" yWindow="-98" windowWidth="19396" windowHeight="11475" xr2:uid="{F633D806-211F-40E8-9A2D-F48F1A7CC57D}"/>
  </bookViews>
  <sheets>
    <sheet name="Raw-data" sheetId="16" r:id="rId1"/>
    <sheet name="Growth" sheetId="72" r:id="rId2"/>
    <sheet name="mu" sheetId="73" r:id="rId3"/>
    <sheet name="Transcripts-plot-Glu" sheetId="69" r:id="rId4"/>
    <sheet name="Transcripts-plot-Gly" sheetId="70" r:id="rId5"/>
    <sheet name="Ypx-plot" sheetId="71" r:id="rId6"/>
    <sheet name="FTEII-Ypx-interstrains-ratios" sheetId="75" r:id="rId7"/>
    <sheet name="FTEII-Ypx-interstrains-ratios-e" sheetId="74" r:id="rId8"/>
    <sheet name="FTE-Ypx-carbonsource-ratios" sheetId="76" r:id="rId9"/>
    <sheet name="GPT cache" sheetId="12" state="veryHidden" r:id="rId10"/>
  </sheets>
  <definedNames>
    <definedName name="solver_adj" localSheetId="0" hidden="1">'Raw-data'!$O$139:$O$140</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'Raw-data'!$Q$139</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9" i="16" l="1"/>
  <c r="E249" i="16"/>
  <c r="BD233" i="16"/>
  <c r="BD234" i="16" s="1"/>
  <c r="BD235" i="16" s="1"/>
  <c r="BC233" i="16"/>
  <c r="BC234" i="16" s="1"/>
  <c r="BC235" i="16" s="1"/>
  <c r="AX233" i="16"/>
  <c r="AX234" i="16" s="1"/>
  <c r="AX235" i="16" s="1"/>
  <c r="AW233" i="16"/>
  <c r="AW234" i="16" s="1"/>
  <c r="AW235" i="16" s="1"/>
  <c r="AQ233" i="16"/>
  <c r="AQ234" i="16" s="1"/>
  <c r="AQ235" i="16" s="1"/>
  <c r="AP233" i="16"/>
  <c r="AP234" i="16" s="1"/>
  <c r="AP235" i="16" s="1"/>
  <c r="AO233" i="16"/>
  <c r="AO234" i="16" s="1"/>
  <c r="AO235" i="16" s="1"/>
  <c r="AI233" i="16"/>
  <c r="AI234" i="16" s="1"/>
  <c r="AI235" i="16" s="1"/>
  <c r="AH233" i="16"/>
  <c r="AH234" i="16" s="1"/>
  <c r="AH235" i="16" s="1"/>
  <c r="AG233" i="16"/>
  <c r="AG234" i="16" s="1"/>
  <c r="AG235" i="16" s="1"/>
  <c r="P232" i="16"/>
  <c r="R231" i="16"/>
  <c r="N231" i="16"/>
  <c r="B252" i="16" s="1"/>
  <c r="B235" i="16" s="1"/>
  <c r="R230" i="16"/>
  <c r="N230" i="16"/>
  <c r="B251" i="16" s="1"/>
  <c r="B234" i="16" s="1"/>
  <c r="R229" i="16"/>
  <c r="N229" i="16"/>
  <c r="B250" i="16" s="1"/>
  <c r="B233" i="16" s="1"/>
  <c r="T228" i="16"/>
  <c r="S228" i="16"/>
  <c r="R228" i="16"/>
  <c r="P228" i="16"/>
  <c r="O228" i="16"/>
  <c r="N228" i="16"/>
  <c r="B249" i="16" s="1"/>
  <c r="B232" i="16" s="1"/>
  <c r="BD227" i="16"/>
  <c r="BD228" i="16" s="1"/>
  <c r="BD229" i="16" s="1"/>
  <c r="BC227" i="16"/>
  <c r="BC228" i="16" s="1"/>
  <c r="BC229" i="16" s="1"/>
  <c r="AX227" i="16"/>
  <c r="AX228" i="16" s="1"/>
  <c r="AX229" i="16" s="1"/>
  <c r="AW227" i="16"/>
  <c r="AW228" i="16" s="1"/>
  <c r="AW229" i="16" s="1"/>
  <c r="AQ227" i="16"/>
  <c r="AQ228" i="16" s="1"/>
  <c r="AQ229" i="16" s="1"/>
  <c r="AP227" i="16"/>
  <c r="AP228" i="16" s="1"/>
  <c r="AP229" i="16" s="1"/>
  <c r="AO227" i="16"/>
  <c r="AO228" i="16" s="1"/>
  <c r="AO229" i="16" s="1"/>
  <c r="AI227" i="16"/>
  <c r="AI228" i="16" s="1"/>
  <c r="AI229" i="16" s="1"/>
  <c r="AH227" i="16"/>
  <c r="AH228" i="16" s="1"/>
  <c r="AH229" i="16" s="1"/>
  <c r="AG227" i="16"/>
  <c r="AG228" i="16" s="1"/>
  <c r="AG229" i="16" s="1"/>
  <c r="T227" i="16"/>
  <c r="S227" i="16"/>
  <c r="P227" i="16"/>
  <c r="O227" i="16"/>
  <c r="T226" i="16"/>
  <c r="S226" i="16"/>
  <c r="P226" i="16"/>
  <c r="E247" i="16" s="1"/>
  <c r="O226" i="16"/>
  <c r="C247" i="16" s="1"/>
  <c r="C230" i="16" s="1"/>
  <c r="S225" i="16"/>
  <c r="O225" i="16"/>
  <c r="C246" i="16" s="1"/>
  <c r="C229" i="16" s="1"/>
  <c r="AQ220" i="16"/>
  <c r="AQ221" i="16" s="1"/>
  <c r="AQ222" i="16" s="1"/>
  <c r="AP220" i="16"/>
  <c r="AP221" i="16" s="1"/>
  <c r="AP222" i="16" s="1"/>
  <c r="AO220" i="16"/>
  <c r="AO221" i="16" s="1"/>
  <c r="AO222" i="16" s="1"/>
  <c r="AI220" i="16"/>
  <c r="AI221" i="16" s="1"/>
  <c r="AI222" i="16" s="1"/>
  <c r="AH220" i="16"/>
  <c r="AH221" i="16" s="1"/>
  <c r="AH222" i="16" s="1"/>
  <c r="AG220" i="16"/>
  <c r="AG221" i="16" s="1"/>
  <c r="AG222" i="16" s="1"/>
  <c r="AQ214" i="16"/>
  <c r="AQ215" i="16" s="1"/>
  <c r="AQ216" i="16" s="1"/>
  <c r="AP214" i="16"/>
  <c r="AP215" i="16" s="1"/>
  <c r="AP216" i="16" s="1"/>
  <c r="AO214" i="16"/>
  <c r="AO215" i="16" s="1"/>
  <c r="AO216" i="16" s="1"/>
  <c r="AI214" i="16"/>
  <c r="AI215" i="16" s="1"/>
  <c r="AI216" i="16" s="1"/>
  <c r="AH214" i="16"/>
  <c r="AH215" i="16" s="1"/>
  <c r="AH216" i="16" s="1"/>
  <c r="AG214" i="16"/>
  <c r="AG215" i="16" s="1"/>
  <c r="AG216" i="16" s="1"/>
  <c r="BD207" i="16"/>
  <c r="BD208" i="16" s="1"/>
  <c r="BD209" i="16" s="1"/>
  <c r="BC207" i="16"/>
  <c r="BC208" i="16" s="1"/>
  <c r="BC209" i="16" s="1"/>
  <c r="AX207" i="16"/>
  <c r="AX208" i="16" s="1"/>
  <c r="AX209" i="16" s="1"/>
  <c r="AW207" i="16"/>
  <c r="AW208" i="16" s="1"/>
  <c r="AW209" i="16" s="1"/>
  <c r="AQ207" i="16"/>
  <c r="AQ208" i="16" s="1"/>
  <c r="AQ209" i="16" s="1"/>
  <c r="AP207" i="16"/>
  <c r="AP208" i="16" s="1"/>
  <c r="AP209" i="16" s="1"/>
  <c r="AO207" i="16"/>
  <c r="AO208" i="16" s="1"/>
  <c r="AO209" i="16" s="1"/>
  <c r="AI207" i="16"/>
  <c r="AI208" i="16" s="1"/>
  <c r="AI209" i="16" s="1"/>
  <c r="AH207" i="16"/>
  <c r="AH208" i="16" s="1"/>
  <c r="AH209" i="16" s="1"/>
  <c r="AG207" i="16"/>
  <c r="AG208" i="16" s="1"/>
  <c r="AG209" i="16" s="1"/>
  <c r="BD201" i="16"/>
  <c r="BD202" i="16" s="1"/>
  <c r="BD203" i="16" s="1"/>
  <c r="BC201" i="16"/>
  <c r="BC202" i="16" s="1"/>
  <c r="BC203" i="16" s="1"/>
  <c r="AX201" i="16"/>
  <c r="AX202" i="16" s="1"/>
  <c r="AX203" i="16" s="1"/>
  <c r="AW201" i="16"/>
  <c r="AW202" i="16" s="1"/>
  <c r="AW203" i="16" s="1"/>
  <c r="AQ201" i="16"/>
  <c r="AQ202" i="16" s="1"/>
  <c r="AQ203" i="16" s="1"/>
  <c r="AP201" i="16"/>
  <c r="AP202" i="16" s="1"/>
  <c r="AP203" i="16" s="1"/>
  <c r="AO201" i="16"/>
  <c r="AO202" i="16" s="1"/>
  <c r="AO203" i="16" s="1"/>
  <c r="AI201" i="16"/>
  <c r="AI202" i="16" s="1"/>
  <c r="AI203" i="16" s="1"/>
  <c r="AH201" i="16"/>
  <c r="AH202" i="16" s="1"/>
  <c r="AH203" i="16" s="1"/>
  <c r="AG201" i="16"/>
  <c r="AG202" i="16" s="1"/>
  <c r="AG203" i="16" s="1"/>
  <c r="BD194" i="16"/>
  <c r="BD195" i="16" s="1"/>
  <c r="BD196" i="16" s="1"/>
  <c r="BC194" i="16"/>
  <c r="BC195" i="16" s="1"/>
  <c r="BC196" i="16" s="1"/>
  <c r="AX194" i="16"/>
  <c r="AX195" i="16" s="1"/>
  <c r="AX196" i="16" s="1"/>
  <c r="AW194" i="16"/>
  <c r="AW195" i="16" s="1"/>
  <c r="AW196" i="16" s="1"/>
  <c r="AQ194" i="16"/>
  <c r="AQ195" i="16" s="1"/>
  <c r="AQ196" i="16" s="1"/>
  <c r="AP194" i="16"/>
  <c r="AP195" i="16" s="1"/>
  <c r="AP196" i="16" s="1"/>
  <c r="AO194" i="16"/>
  <c r="AO195" i="16" s="1"/>
  <c r="AO196" i="16" s="1"/>
  <c r="AI194" i="16"/>
  <c r="AI195" i="16" s="1"/>
  <c r="AI196" i="16" s="1"/>
  <c r="AH194" i="16"/>
  <c r="AH195" i="16" s="1"/>
  <c r="AH196" i="16" s="1"/>
  <c r="AG194" i="16"/>
  <c r="AG195" i="16" s="1"/>
  <c r="AG196" i="16" s="1"/>
  <c r="BD188" i="16"/>
  <c r="BD189" i="16" s="1"/>
  <c r="BD190" i="16" s="1"/>
  <c r="BC188" i="16"/>
  <c r="BC189" i="16" s="1"/>
  <c r="BC190" i="16" s="1"/>
  <c r="AX188" i="16"/>
  <c r="AX189" i="16" s="1"/>
  <c r="AX190" i="16" s="1"/>
  <c r="AW188" i="16"/>
  <c r="AW189" i="16" s="1"/>
  <c r="AW190" i="16" s="1"/>
  <c r="AQ188" i="16"/>
  <c r="AQ189" i="16" s="1"/>
  <c r="AQ190" i="16" s="1"/>
  <c r="AP188" i="16"/>
  <c r="AP189" i="16" s="1"/>
  <c r="AP190" i="16" s="1"/>
  <c r="AO188" i="16"/>
  <c r="AO189" i="16" s="1"/>
  <c r="AO190" i="16" s="1"/>
  <c r="AI188" i="16"/>
  <c r="AI189" i="16" s="1"/>
  <c r="AI190" i="16" s="1"/>
  <c r="AH188" i="16"/>
  <c r="AH189" i="16" s="1"/>
  <c r="AH190" i="16" s="1"/>
  <c r="AG188" i="16"/>
  <c r="AG189" i="16" s="1"/>
  <c r="AG190" i="16" s="1"/>
  <c r="AH163" i="16"/>
  <c r="AB163" i="16"/>
  <c r="V163" i="16"/>
  <c r="P163" i="16"/>
  <c r="J163" i="16"/>
  <c r="D163" i="16"/>
  <c r="AH162" i="16"/>
  <c r="AB162" i="16"/>
  <c r="V162" i="16"/>
  <c r="P162" i="16"/>
  <c r="J162" i="16"/>
  <c r="D162" i="16"/>
  <c r="AH161" i="16"/>
  <c r="AB161" i="16"/>
  <c r="V161" i="16"/>
  <c r="P161" i="16"/>
  <c r="J161" i="16"/>
  <c r="D161" i="16"/>
  <c r="AH160" i="16"/>
  <c r="AB160" i="16"/>
  <c r="V160" i="16"/>
  <c r="P160" i="16"/>
  <c r="J160" i="16"/>
  <c r="D160" i="16"/>
  <c r="AH159" i="16"/>
  <c r="AB159" i="16"/>
  <c r="V159" i="16"/>
  <c r="P159" i="16"/>
  <c r="J159" i="16"/>
  <c r="D159" i="16"/>
  <c r="AH158" i="16"/>
  <c r="AB158" i="16"/>
  <c r="AC161" i="16" s="1"/>
  <c r="V158" i="16"/>
  <c r="P158" i="16"/>
  <c r="J158" i="16"/>
  <c r="D158" i="16"/>
  <c r="AH151" i="16"/>
  <c r="AB151" i="16"/>
  <c r="V151" i="16"/>
  <c r="P151" i="16"/>
  <c r="J151" i="16"/>
  <c r="D151" i="16"/>
  <c r="AH150" i="16"/>
  <c r="AB150" i="16"/>
  <c r="V150" i="16"/>
  <c r="P150" i="16"/>
  <c r="J150" i="16"/>
  <c r="D150" i="16"/>
  <c r="AH149" i="16"/>
  <c r="AB149" i="16"/>
  <c r="V149" i="16"/>
  <c r="P149" i="16"/>
  <c r="J149" i="16"/>
  <c r="D149" i="16"/>
  <c r="AH148" i="16"/>
  <c r="AB148" i="16"/>
  <c r="V148" i="16"/>
  <c r="P148" i="16"/>
  <c r="J148" i="16"/>
  <c r="D148" i="16"/>
  <c r="AH147" i="16"/>
  <c r="AB147" i="16"/>
  <c r="V147" i="16"/>
  <c r="P147" i="16"/>
  <c r="J147" i="16"/>
  <c r="D147" i="16"/>
  <c r="AH146" i="16"/>
  <c r="AI151" i="16" s="1"/>
  <c r="AK151" i="16" s="1"/>
  <c r="AB146" i="16"/>
  <c r="AC148" i="16" s="1"/>
  <c r="V146" i="16"/>
  <c r="P146" i="16"/>
  <c r="Q151" i="16" s="1"/>
  <c r="J146" i="16"/>
  <c r="K146" i="16" s="1"/>
  <c r="D146" i="16"/>
  <c r="W122" i="16"/>
  <c r="W121" i="16"/>
  <c r="W119" i="16"/>
  <c r="D119" i="16"/>
  <c r="W118" i="16"/>
  <c r="O116" i="16"/>
  <c r="Q106" i="16" a="1"/>
  <c r="Q106" i="16" s="1"/>
  <c r="P106" i="16" a="1"/>
  <c r="P106" i="16" s="1"/>
  <c r="O106" i="16" a="1"/>
  <c r="O106" i="16" s="1"/>
  <c r="F106" i="16" a="1"/>
  <c r="F106" i="16" s="1"/>
  <c r="E106" i="16" a="1"/>
  <c r="E106" i="16" s="1"/>
  <c r="D106" i="16" a="1"/>
  <c r="D106" i="16" s="1"/>
  <c r="Q105" i="16" a="1"/>
  <c r="Q105" i="16" s="1"/>
  <c r="P105" i="16" a="1"/>
  <c r="P105" i="16" s="1"/>
  <c r="P48" i="16" s="1"/>
  <c r="O105" i="16" a="1"/>
  <c r="O105" i="16" s="1"/>
  <c r="O48" i="16" s="1"/>
  <c r="F105" i="16" a="1"/>
  <c r="F105" i="16" s="1"/>
  <c r="F48" i="16" s="1"/>
  <c r="E105" i="16" a="1"/>
  <c r="E105" i="16" s="1"/>
  <c r="E48" i="16" s="1"/>
  <c r="D105" i="16" a="1"/>
  <c r="D105" i="16" s="1"/>
  <c r="D48" i="16" s="1"/>
  <c r="S104" i="16"/>
  <c r="U104" i="16" s="1"/>
  <c r="R104" i="16"/>
  <c r="O138" i="16" s="1"/>
  <c r="H104" i="16"/>
  <c r="J104" i="16" s="1"/>
  <c r="G104" i="16"/>
  <c r="D138" i="16" s="1"/>
  <c r="S103" i="16"/>
  <c r="U103" i="16" s="1"/>
  <c r="R103" i="16"/>
  <c r="H103" i="16"/>
  <c r="J103" i="16" s="1"/>
  <c r="G103" i="16"/>
  <c r="D137" i="16" s="1"/>
  <c r="S102" i="16"/>
  <c r="U102" i="16" s="1"/>
  <c r="R102" i="16"/>
  <c r="H102" i="16"/>
  <c r="J102" i="16" s="1"/>
  <c r="G102" i="16"/>
  <c r="D136" i="16" s="1"/>
  <c r="S101" i="16"/>
  <c r="U101" i="16" s="1"/>
  <c r="R101" i="16"/>
  <c r="O135" i="16" s="1"/>
  <c r="H101" i="16"/>
  <c r="J101" i="16" s="1"/>
  <c r="G101" i="16"/>
  <c r="D135" i="16" s="1"/>
  <c r="S100" i="16"/>
  <c r="U100" i="16" s="1"/>
  <c r="R100" i="16"/>
  <c r="O134" i="16" s="1"/>
  <c r="H100" i="16"/>
  <c r="G100" i="16"/>
  <c r="D134" i="16" s="1"/>
  <c r="S99" i="16"/>
  <c r="R99" i="16"/>
  <c r="O133" i="16" s="1"/>
  <c r="P137" i="16" s="1"/>
  <c r="H99" i="16"/>
  <c r="G99" i="16"/>
  <c r="D133" i="16" s="1"/>
  <c r="Q91" i="16" a="1"/>
  <c r="Q91" i="16" s="1"/>
  <c r="P91" i="16" a="1"/>
  <c r="P91" i="16" s="1"/>
  <c r="O91" i="16" a="1"/>
  <c r="O91" i="16" s="1"/>
  <c r="F91" i="16" a="1"/>
  <c r="F91" i="16" s="1"/>
  <c r="E91" i="16" a="1"/>
  <c r="E91" i="16" s="1"/>
  <c r="D91" i="16" a="1"/>
  <c r="D91" i="16" s="1"/>
  <c r="Q90" i="16" a="1"/>
  <c r="Q90" i="16" s="1"/>
  <c r="Q10" i="16" s="1"/>
  <c r="P90" i="16" a="1"/>
  <c r="P90" i="16" s="1"/>
  <c r="P10" i="16" s="1"/>
  <c r="O90" i="16" a="1"/>
  <c r="O90" i="16" s="1"/>
  <c r="O10" i="16" s="1"/>
  <c r="F90" i="16" a="1"/>
  <c r="F90" i="16" s="1"/>
  <c r="F10" i="16" s="1"/>
  <c r="E90" i="16" a="1"/>
  <c r="E90" i="16" s="1"/>
  <c r="E10" i="16" s="1"/>
  <c r="D90" i="16" a="1"/>
  <c r="D90" i="16" s="1"/>
  <c r="S89" i="16"/>
  <c r="U89" i="16" s="1"/>
  <c r="R89" i="16"/>
  <c r="O123" i="16" s="1"/>
  <c r="H89" i="16"/>
  <c r="G89" i="16"/>
  <c r="D123" i="16" s="1"/>
  <c r="S88" i="16"/>
  <c r="R88" i="16"/>
  <c r="O122" i="16" s="1"/>
  <c r="H88" i="16"/>
  <c r="G88" i="16"/>
  <c r="D122" i="16" s="1"/>
  <c r="S87" i="16"/>
  <c r="U87" i="16" s="1"/>
  <c r="R87" i="16"/>
  <c r="O121" i="16" s="1"/>
  <c r="H87" i="16"/>
  <c r="J87" i="16" s="1"/>
  <c r="G87" i="16"/>
  <c r="S86" i="16"/>
  <c r="R86" i="16"/>
  <c r="O120" i="16" s="1"/>
  <c r="H86" i="16"/>
  <c r="J86" i="16" s="1"/>
  <c r="G86" i="16"/>
  <c r="S85" i="16"/>
  <c r="R85" i="16"/>
  <c r="O119" i="16" s="1"/>
  <c r="H85" i="16"/>
  <c r="I85" i="16" s="1"/>
  <c r="S84" i="16"/>
  <c r="R84" i="16"/>
  <c r="O118" i="16" s="1"/>
  <c r="H84" i="16"/>
  <c r="G84" i="16"/>
  <c r="D118" i="16" s="1"/>
  <c r="E121" i="16" s="1"/>
  <c r="S75" i="16"/>
  <c r="R75" i="16"/>
  <c r="H75" i="16"/>
  <c r="J75" i="16" s="1"/>
  <c r="G75" i="16"/>
  <c r="S74" i="16"/>
  <c r="U74" i="16" s="1"/>
  <c r="R74" i="16"/>
  <c r="H74" i="16"/>
  <c r="J74" i="16" s="1"/>
  <c r="G74" i="16"/>
  <c r="S73" i="16"/>
  <c r="U73" i="16" s="1"/>
  <c r="R73" i="16"/>
  <c r="H73" i="16"/>
  <c r="J73" i="16" s="1"/>
  <c r="G73" i="16"/>
  <c r="S68" i="16"/>
  <c r="U68" i="16" s="1"/>
  <c r="D243" i="16" s="1"/>
  <c r="R68" i="16"/>
  <c r="H68" i="16"/>
  <c r="J68" i="16" s="1"/>
  <c r="H243" i="16" s="1"/>
  <c r="G68" i="16"/>
  <c r="S67" i="16"/>
  <c r="U67" i="16" s="1"/>
  <c r="D242" i="16" s="1"/>
  <c r="R67" i="16"/>
  <c r="H67" i="16"/>
  <c r="J67" i="16" s="1"/>
  <c r="H242" i="16" s="1"/>
  <c r="G67" i="16"/>
  <c r="S66" i="16"/>
  <c r="R66" i="16"/>
  <c r="H66" i="16"/>
  <c r="J66" i="16" s="1"/>
  <c r="H241" i="16" s="1"/>
  <c r="G66" i="16"/>
  <c r="S57" i="16"/>
  <c r="U57" i="16" s="1"/>
  <c r="F243" i="16" s="1"/>
  <c r="R57" i="16"/>
  <c r="H57" i="16"/>
  <c r="J57" i="16" s="1"/>
  <c r="J243" i="16" s="1"/>
  <c r="G57" i="16"/>
  <c r="AA19" i="16" s="1"/>
  <c r="S56" i="16"/>
  <c r="U56" i="16" s="1"/>
  <c r="F242" i="16" s="1"/>
  <c r="R56" i="16"/>
  <c r="Z18" i="16" s="1"/>
  <c r="H56" i="16"/>
  <c r="J56" i="16" s="1"/>
  <c r="J242" i="16" s="1"/>
  <c r="G56" i="16"/>
  <c r="AA18" i="16" s="1"/>
  <c r="S55" i="16"/>
  <c r="U55" i="16" s="1"/>
  <c r="F241" i="16" s="1"/>
  <c r="R55" i="16"/>
  <c r="Z17" i="16" s="1"/>
  <c r="H55" i="16"/>
  <c r="J55" i="16" s="1"/>
  <c r="J241" i="16" s="1"/>
  <c r="G55" i="16"/>
  <c r="AA17" i="16" s="1"/>
  <c r="S36" i="16"/>
  <c r="U36" i="16" s="1"/>
  <c r="R36" i="16"/>
  <c r="H36" i="16"/>
  <c r="J36" i="16" s="1"/>
  <c r="G36" i="16"/>
  <c r="S35" i="16"/>
  <c r="U35" i="16" s="1"/>
  <c r="R35" i="16"/>
  <c r="H35" i="16"/>
  <c r="J35" i="16" s="1"/>
  <c r="G35" i="16"/>
  <c r="S34" i="16"/>
  <c r="U34" i="16" s="1"/>
  <c r="R34" i="16"/>
  <c r="H34" i="16"/>
  <c r="J34" i="16" s="1"/>
  <c r="G34" i="16"/>
  <c r="S29" i="16"/>
  <c r="U29" i="16" s="1"/>
  <c r="D235" i="16" s="1"/>
  <c r="R29" i="16"/>
  <c r="AA192" i="16" s="1"/>
  <c r="S231" i="16" s="1"/>
  <c r="H29" i="16"/>
  <c r="J29" i="16" s="1"/>
  <c r="H235" i="16" s="1"/>
  <c r="G29" i="16"/>
  <c r="S28" i="16"/>
  <c r="U28" i="16" s="1"/>
  <c r="D234" i="16" s="1"/>
  <c r="R28" i="16"/>
  <c r="H28" i="16"/>
  <c r="J28" i="16" s="1"/>
  <c r="H234" i="16" s="1"/>
  <c r="G28" i="16"/>
  <c r="S27" i="16"/>
  <c r="U27" i="16" s="1"/>
  <c r="D233" i="16" s="1"/>
  <c r="R27" i="16"/>
  <c r="C233" i="16" s="1"/>
  <c r="H27" i="16"/>
  <c r="J27" i="16" s="1"/>
  <c r="H233" i="16" s="1"/>
  <c r="G27" i="16"/>
  <c r="W19" i="16"/>
  <c r="S19" i="16"/>
  <c r="U19" i="16" s="1"/>
  <c r="F235" i="16" s="1"/>
  <c r="R19" i="16"/>
  <c r="X19" i="16" s="1"/>
  <c r="H19" i="16"/>
  <c r="J19" i="16" s="1"/>
  <c r="J235" i="16" s="1"/>
  <c r="G19" i="16"/>
  <c r="Y19" i="16" s="1"/>
  <c r="W18" i="16"/>
  <c r="S18" i="16"/>
  <c r="U18" i="16" s="1"/>
  <c r="F234" i="16" s="1"/>
  <c r="R18" i="16"/>
  <c r="H18" i="16"/>
  <c r="J18" i="16" s="1"/>
  <c r="J234" i="16" s="1"/>
  <c r="G18" i="16"/>
  <c r="I234" i="16" s="1"/>
  <c r="W17" i="16"/>
  <c r="S17" i="16"/>
  <c r="U17" i="16" s="1"/>
  <c r="F233" i="16" s="1"/>
  <c r="R17" i="16"/>
  <c r="E233" i="16" s="1"/>
  <c r="H17" i="16"/>
  <c r="G17" i="16"/>
  <c r="W16" i="16"/>
  <c r="W15" i="16"/>
  <c r="W9" i="16"/>
  <c r="W8" i="16"/>
  <c r="W7" i="16"/>
  <c r="W6" i="16"/>
  <c r="W5" i="16"/>
  <c r="BG191" i="16" l="1"/>
  <c r="T73" i="16"/>
  <c r="AA218" i="16"/>
  <c r="AA222" i="16" s="1"/>
  <c r="W191" i="16"/>
  <c r="O230" i="16" s="1"/>
  <c r="AA216" i="16"/>
  <c r="AA220" i="16" s="1"/>
  <c r="T85" i="16"/>
  <c r="AC147" i="16"/>
  <c r="AE147" i="16" s="1"/>
  <c r="AC151" i="16"/>
  <c r="AD151" i="16" s="1"/>
  <c r="AB190" i="16"/>
  <c r="AB194" i="16" s="1"/>
  <c r="BH188" i="16"/>
  <c r="T103" i="16"/>
  <c r="I235" i="16"/>
  <c r="AB218" i="16"/>
  <c r="AB222" i="16" s="1"/>
  <c r="I86" i="16"/>
  <c r="E123" i="16"/>
  <c r="G123" i="16" s="1"/>
  <c r="AI148" i="16"/>
  <c r="AK148" i="16" s="1"/>
  <c r="Q7" i="16" s="1"/>
  <c r="AD161" i="16"/>
  <c r="T102" i="16"/>
  <c r="P133" i="16"/>
  <c r="R133" i="16" s="1"/>
  <c r="U85" i="16"/>
  <c r="T99" i="16"/>
  <c r="I55" i="16"/>
  <c r="I243" i="16"/>
  <c r="T66" i="16"/>
  <c r="R151" i="16"/>
  <c r="U66" i="16"/>
  <c r="D241" i="16" s="1"/>
  <c r="T86" i="16"/>
  <c r="AI147" i="16"/>
  <c r="AK147" i="16" s="1"/>
  <c r="AB203" i="16"/>
  <c r="AB207" i="16" s="1"/>
  <c r="U86" i="16"/>
  <c r="AI146" i="16"/>
  <c r="AJ151" i="16"/>
  <c r="Q48" i="16"/>
  <c r="S48" i="16" s="1"/>
  <c r="U48" i="16" s="1"/>
  <c r="R105" i="16"/>
  <c r="P119" i="16"/>
  <c r="R119" i="16" s="1"/>
  <c r="P118" i="16"/>
  <c r="R118" i="16" s="1"/>
  <c r="I68" i="16"/>
  <c r="I18" i="16"/>
  <c r="T89" i="16"/>
  <c r="T104" i="16"/>
  <c r="Q146" i="16"/>
  <c r="S146" i="16" s="1"/>
  <c r="K147" i="16"/>
  <c r="M147" i="16" s="1"/>
  <c r="K150" i="16"/>
  <c r="L150" i="16" s="1"/>
  <c r="T34" i="16"/>
  <c r="I56" i="16"/>
  <c r="I102" i="16"/>
  <c r="H90" i="16"/>
  <c r="J90" i="16" s="1"/>
  <c r="T28" i="16"/>
  <c r="I88" i="16"/>
  <c r="Q148" i="16"/>
  <c r="S148" i="16" s="1"/>
  <c r="F7" i="16" s="1"/>
  <c r="AC150" i="16"/>
  <c r="AD150" i="16" s="1"/>
  <c r="X205" i="16"/>
  <c r="X209" i="16" s="1"/>
  <c r="J88" i="16"/>
  <c r="I101" i="16"/>
  <c r="O136" i="16"/>
  <c r="AC146" i="16"/>
  <c r="AE146" i="16" s="1"/>
  <c r="I19" i="16"/>
  <c r="I34" i="16"/>
  <c r="Q147" i="16"/>
  <c r="R147" i="16" s="1"/>
  <c r="K148" i="16"/>
  <c r="L148" i="16" s="1"/>
  <c r="Y119" i="16"/>
  <c r="T17" i="16"/>
  <c r="K149" i="16"/>
  <c r="L149" i="16" s="1"/>
  <c r="AE161" i="16"/>
  <c r="P46" i="16" s="1"/>
  <c r="C234" i="16"/>
  <c r="T35" i="16"/>
  <c r="I57" i="16"/>
  <c r="AA191" i="16"/>
  <c r="S230" i="16" s="1"/>
  <c r="X121" i="16"/>
  <c r="O137" i="16"/>
  <c r="Q137" i="16" s="1"/>
  <c r="AB216" i="16"/>
  <c r="AB220" i="16" s="1"/>
  <c r="E250" i="16"/>
  <c r="T55" i="16"/>
  <c r="T84" i="16"/>
  <c r="U99" i="16"/>
  <c r="T36" i="16"/>
  <c r="S151" i="16"/>
  <c r="BG227" i="16"/>
  <c r="BG233" i="16" s="1"/>
  <c r="X17" i="16"/>
  <c r="AB205" i="16"/>
  <c r="AB209" i="16" s="1"/>
  <c r="S10" i="16"/>
  <c r="U10" i="16" s="1"/>
  <c r="I27" i="16"/>
  <c r="BG202" i="16"/>
  <c r="BI202" i="16" s="1"/>
  <c r="F252" i="16"/>
  <c r="E122" i="16"/>
  <c r="G122" i="16" s="1"/>
  <c r="AC149" i="16"/>
  <c r="AD149" i="16" s="1"/>
  <c r="K151" i="16"/>
  <c r="L151" i="16" s="1"/>
  <c r="H48" i="16"/>
  <c r="G48" i="16"/>
  <c r="V122" i="16" s="1"/>
  <c r="D121" i="16"/>
  <c r="F121" i="16" s="1"/>
  <c r="I87" i="16"/>
  <c r="J17" i="16"/>
  <c r="J233" i="16" s="1"/>
  <c r="I17" i="16"/>
  <c r="I103" i="16"/>
  <c r="W148" i="16"/>
  <c r="X148" i="16" s="1"/>
  <c r="D10" i="16"/>
  <c r="AJ170" i="16" s="1"/>
  <c r="AJ171" i="16" s="1"/>
  <c r="AJ172" i="16" s="1"/>
  <c r="I35" i="16"/>
  <c r="G105" i="16"/>
  <c r="K163" i="16"/>
  <c r="K160" i="16"/>
  <c r="L160" i="16" s="1"/>
  <c r="K162" i="16"/>
  <c r="M162" i="16" s="1"/>
  <c r="E47" i="16" s="1"/>
  <c r="K159" i="16"/>
  <c r="M159" i="16" s="1"/>
  <c r="K161" i="16"/>
  <c r="M161" i="16" s="1"/>
  <c r="E46" i="16" s="1"/>
  <c r="K158" i="16"/>
  <c r="L158" i="16" s="1"/>
  <c r="X204" i="16"/>
  <c r="X208" i="16" s="1"/>
  <c r="BH203" i="16"/>
  <c r="T56" i="16"/>
  <c r="J85" i="16"/>
  <c r="J99" i="16"/>
  <c r="I99" i="16"/>
  <c r="AA230" i="16"/>
  <c r="AA234" i="16" s="1"/>
  <c r="BH227" i="16"/>
  <c r="BH233" i="16" s="1"/>
  <c r="X18" i="16"/>
  <c r="T18" i="16"/>
  <c r="W230" i="16"/>
  <c r="W234" i="16" s="1"/>
  <c r="E234" i="16"/>
  <c r="W239" i="16" s="1"/>
  <c r="I29" i="16"/>
  <c r="W190" i="16"/>
  <c r="O229" i="16" s="1"/>
  <c r="C250" i="16"/>
  <c r="W216" i="16"/>
  <c r="W220" i="16" s="1"/>
  <c r="BG188" i="16"/>
  <c r="AA190" i="16"/>
  <c r="AA204" i="16"/>
  <c r="AA208" i="16" s="1"/>
  <c r="AB217" i="16"/>
  <c r="AB221" i="16" s="1"/>
  <c r="G242" i="16"/>
  <c r="BH191" i="16"/>
  <c r="F251" i="16"/>
  <c r="I67" i="16"/>
  <c r="T101" i="16"/>
  <c r="W149" i="16"/>
  <c r="X149" i="16" s="1"/>
  <c r="W150" i="16"/>
  <c r="X150" i="16" s="1"/>
  <c r="BH202" i="16"/>
  <c r="T29" i="16"/>
  <c r="X231" i="16"/>
  <c r="X235" i="16" s="1"/>
  <c r="E243" i="16"/>
  <c r="W146" i="16"/>
  <c r="Y146" i="16" s="1"/>
  <c r="AA217" i="16"/>
  <c r="AA221" i="16" s="1"/>
  <c r="X191" i="16"/>
  <c r="BH190" i="16"/>
  <c r="E251" i="16"/>
  <c r="C242" i="16"/>
  <c r="U75" i="16"/>
  <c r="T75" i="16"/>
  <c r="J100" i="16"/>
  <c r="I100" i="16"/>
  <c r="P138" i="16"/>
  <c r="R138" i="16" s="1"/>
  <c r="P135" i="16"/>
  <c r="R135" i="16" s="1"/>
  <c r="R137" i="16"/>
  <c r="P134" i="16"/>
  <c r="R134" i="16" s="1"/>
  <c r="P136" i="16"/>
  <c r="BG204" i="16"/>
  <c r="D252" i="16"/>
  <c r="X218" i="16"/>
  <c r="X222" i="16" s="1"/>
  <c r="G235" i="16"/>
  <c r="AB192" i="16"/>
  <c r="Q162" i="16"/>
  <c r="R162" i="16" s="1"/>
  <c r="Q159" i="16"/>
  <c r="R159" i="16" s="1"/>
  <c r="Q161" i="16"/>
  <c r="R161" i="16" s="1"/>
  <c r="Q158" i="16"/>
  <c r="R158" i="16" s="1"/>
  <c r="Q163" i="16"/>
  <c r="S163" i="16" s="1"/>
  <c r="Q160" i="16"/>
  <c r="S160" i="16" s="1"/>
  <c r="F45" i="16" s="1"/>
  <c r="E119" i="16"/>
  <c r="F119" i="16" s="1"/>
  <c r="E118" i="16"/>
  <c r="G118" i="16" s="1"/>
  <c r="E120" i="16"/>
  <c r="G120" i="16" s="1"/>
  <c r="G121" i="16"/>
  <c r="W205" i="16"/>
  <c r="W209" i="16" s="1"/>
  <c r="J89" i="16"/>
  <c r="I89" i="16"/>
  <c r="E137" i="16"/>
  <c r="F137" i="16" s="1"/>
  <c r="E134" i="16"/>
  <c r="F134" i="16" s="1"/>
  <c r="E136" i="16"/>
  <c r="F136" i="16" s="1"/>
  <c r="E138" i="16"/>
  <c r="G138" i="16" s="1"/>
  <c r="E133" i="16"/>
  <c r="G133" i="16" s="1"/>
  <c r="E135" i="16"/>
  <c r="G135" i="16" s="1"/>
  <c r="W147" i="16"/>
  <c r="X147" i="16" s="1"/>
  <c r="I28" i="16"/>
  <c r="S105" i="16"/>
  <c r="E147" i="16"/>
  <c r="F147" i="16" s="1"/>
  <c r="E150" i="16"/>
  <c r="F150" i="16" s="1"/>
  <c r="E148" i="16"/>
  <c r="F148" i="16" s="1"/>
  <c r="E151" i="16"/>
  <c r="G151" i="16" s="1"/>
  <c r="E149" i="16"/>
  <c r="G149" i="16" s="1"/>
  <c r="D8" i="16" s="1"/>
  <c r="E146" i="16"/>
  <c r="F146" i="16" s="1"/>
  <c r="T27" i="16"/>
  <c r="W151" i="16"/>
  <c r="X151" i="16" s="1"/>
  <c r="T57" i="16"/>
  <c r="I36" i="16"/>
  <c r="I242" i="16"/>
  <c r="AB239" i="16" s="1"/>
  <c r="BH230" i="16"/>
  <c r="BH236" i="16" s="1"/>
  <c r="J84" i="16"/>
  <c r="I84" i="16"/>
  <c r="G90" i="16"/>
  <c r="Z19" i="16"/>
  <c r="AA203" i="16"/>
  <c r="AA207" i="16" s="1"/>
  <c r="W203" i="16"/>
  <c r="W207" i="16" s="1"/>
  <c r="BG201" i="16"/>
  <c r="G241" i="16"/>
  <c r="F250" i="16"/>
  <c r="BH204" i="16"/>
  <c r="I74" i="16"/>
  <c r="U88" i="16"/>
  <c r="T88" i="16"/>
  <c r="T100" i="16"/>
  <c r="P121" i="16"/>
  <c r="Q121" i="16" s="1"/>
  <c r="P122" i="16"/>
  <c r="R122" i="16" s="1"/>
  <c r="P120" i="16"/>
  <c r="R120" i="16" s="1"/>
  <c r="P123" i="16"/>
  <c r="R123" i="16" s="1"/>
  <c r="AI163" i="16"/>
  <c r="AK163" i="16" s="1"/>
  <c r="AI160" i="16"/>
  <c r="AK160" i="16" s="1"/>
  <c r="Q45" i="16" s="1"/>
  <c r="AI162" i="16"/>
  <c r="AJ162" i="16" s="1"/>
  <c r="AI159" i="16"/>
  <c r="AJ159" i="16" s="1"/>
  <c r="AI161" i="16"/>
  <c r="AJ161" i="16" s="1"/>
  <c r="AI158" i="16"/>
  <c r="AJ158" i="16" s="1"/>
  <c r="AB229" i="16"/>
  <c r="AB233" i="16" s="1"/>
  <c r="BG228" i="16"/>
  <c r="BG234" i="16" s="1"/>
  <c r="I233" i="16"/>
  <c r="Y17" i="16"/>
  <c r="C243" i="16"/>
  <c r="E252" i="16"/>
  <c r="X192" i="16"/>
  <c r="T68" i="16"/>
  <c r="AB230" i="16"/>
  <c r="AB234" i="16" s="1"/>
  <c r="BH228" i="16"/>
  <c r="BH234" i="16" s="1"/>
  <c r="Y18" i="16"/>
  <c r="R10" i="16"/>
  <c r="H105" i="16"/>
  <c r="AB231" i="16"/>
  <c r="AB235" i="16" s="1"/>
  <c r="R90" i="16"/>
  <c r="AC159" i="16"/>
  <c r="AE159" i="16" s="1"/>
  <c r="AC162" i="16"/>
  <c r="AE162" i="16" s="1"/>
  <c r="P47" i="16" s="1"/>
  <c r="X190" i="16"/>
  <c r="BH189" i="16"/>
  <c r="X217" i="16"/>
  <c r="X221" i="16" s="1"/>
  <c r="AB191" i="16"/>
  <c r="D251" i="16"/>
  <c r="W218" i="16"/>
  <c r="W222" i="16" s="1"/>
  <c r="C235" i="16"/>
  <c r="F219" i="16" s="1"/>
  <c r="W192" i="16"/>
  <c r="O231" i="16" s="1"/>
  <c r="C252" i="16"/>
  <c r="AB204" i="16"/>
  <c r="AB208" i="16" s="1"/>
  <c r="AA205" i="16"/>
  <c r="AA209" i="16" s="1"/>
  <c r="BG230" i="16"/>
  <c r="BG236" i="16" s="1"/>
  <c r="I241" i="16"/>
  <c r="BH229" i="16"/>
  <c r="BH235" i="16" s="1"/>
  <c r="E242" i="16"/>
  <c r="X230" i="16"/>
  <c r="X234" i="16" s="1"/>
  <c r="S90" i="16"/>
  <c r="G234" i="16"/>
  <c r="E235" i="16"/>
  <c r="AA231" i="16"/>
  <c r="AA235" i="16" s="1"/>
  <c r="D120" i="16"/>
  <c r="M146" i="16"/>
  <c r="L146" i="16"/>
  <c r="AC160" i="16"/>
  <c r="AD160" i="16" s="1"/>
  <c r="AC163" i="16"/>
  <c r="AD163" i="16" s="1"/>
  <c r="BH201" i="16"/>
  <c r="C241" i="16"/>
  <c r="D250" i="16"/>
  <c r="X216" i="16"/>
  <c r="X220" i="16" s="1"/>
  <c r="BG189" i="16"/>
  <c r="BG194" i="16" s="1"/>
  <c r="G233" i="16"/>
  <c r="O238" i="16" s="1"/>
  <c r="BG229" i="16"/>
  <c r="BG235" i="16" s="1"/>
  <c r="X229" i="16"/>
  <c r="X233" i="16" s="1"/>
  <c r="E241" i="16"/>
  <c r="AA238" i="16" s="1"/>
  <c r="I66" i="16"/>
  <c r="T67" i="16"/>
  <c r="I73" i="16"/>
  <c r="T74" i="16"/>
  <c r="T87" i="16"/>
  <c r="I104" i="16"/>
  <c r="AA229" i="16"/>
  <c r="AA233" i="16" s="1"/>
  <c r="W229" i="16"/>
  <c r="W233" i="16" s="1"/>
  <c r="T19" i="16"/>
  <c r="AE148" i="16"/>
  <c r="P7" i="16" s="1"/>
  <c r="AD148" i="16"/>
  <c r="W204" i="16"/>
  <c r="W208" i="16" s="1"/>
  <c r="W231" i="16"/>
  <c r="W235" i="16" s="1"/>
  <c r="C251" i="16"/>
  <c r="X118" i="16"/>
  <c r="W217" i="16"/>
  <c r="W221" i="16" s="1"/>
  <c r="BG203" i="16"/>
  <c r="X203" i="16"/>
  <c r="X207" i="16" s="1"/>
  <c r="BG190" i="16"/>
  <c r="I75" i="16"/>
  <c r="U84" i="16"/>
  <c r="Y118" i="16"/>
  <c r="AC158" i="16"/>
  <c r="G243" i="16"/>
  <c r="E158" i="16"/>
  <c r="F158" i="16" s="1"/>
  <c r="W158" i="16"/>
  <c r="X158" i="16" s="1"/>
  <c r="E159" i="16"/>
  <c r="F159" i="16" s="1"/>
  <c r="W159" i="16"/>
  <c r="X159" i="16" s="1"/>
  <c r="E160" i="16"/>
  <c r="G160" i="16" s="1"/>
  <c r="D45" i="16" s="1"/>
  <c r="W160" i="16"/>
  <c r="X160" i="16" s="1"/>
  <c r="E161" i="16"/>
  <c r="F161" i="16" s="1"/>
  <c r="W161" i="16"/>
  <c r="Y161" i="16" s="1"/>
  <c r="O46" i="16" s="1"/>
  <c r="E162" i="16"/>
  <c r="G162" i="16" s="1"/>
  <c r="D47" i="16" s="1"/>
  <c r="W162" i="16"/>
  <c r="X162" i="16" s="1"/>
  <c r="E163" i="16"/>
  <c r="G163" i="16" s="1"/>
  <c r="W163" i="16"/>
  <c r="Y163" i="16" s="1"/>
  <c r="Q149" i="16"/>
  <c r="AI149" i="16"/>
  <c r="Q150" i="16"/>
  <c r="AI150" i="16"/>
  <c r="F221" i="16" l="1"/>
  <c r="AB240" i="16"/>
  <c r="AE150" i="16"/>
  <c r="P9" i="16" s="1"/>
  <c r="Q136" i="16"/>
  <c r="F123" i="16"/>
  <c r="X146" i="16"/>
  <c r="AD147" i="16"/>
  <c r="O240" i="16"/>
  <c r="BH193" i="16"/>
  <c r="X239" i="16"/>
  <c r="AE151" i="16"/>
  <c r="AD146" i="16"/>
  <c r="Q135" i="16"/>
  <c r="Q119" i="16"/>
  <c r="X240" i="16"/>
  <c r="G159" i="16"/>
  <c r="T229" i="16"/>
  <c r="P240" i="16"/>
  <c r="T10" i="16"/>
  <c r="O239" i="16"/>
  <c r="O243" i="16" s="1"/>
  <c r="AA195" i="16"/>
  <c r="S234" i="16"/>
  <c r="W238" i="16"/>
  <c r="O242" i="16" s="1"/>
  <c r="I90" i="16"/>
  <c r="M150" i="16"/>
  <c r="E9" i="16" s="1"/>
  <c r="M149" i="16"/>
  <c r="E8" i="16" s="1"/>
  <c r="AA239" i="16"/>
  <c r="AR170" i="16"/>
  <c r="AR171" i="16" s="1"/>
  <c r="AR172" i="16" s="1"/>
  <c r="S235" i="16"/>
  <c r="T236" i="16"/>
  <c r="AJ176" i="16"/>
  <c r="AJ177" i="16" s="1"/>
  <c r="AJ178" i="16" s="1"/>
  <c r="M151" i="16"/>
  <c r="R48" i="16"/>
  <c r="V121" i="16" s="1"/>
  <c r="AJ148" i="16"/>
  <c r="F135" i="16"/>
  <c r="F122" i="16"/>
  <c r="T234" i="16"/>
  <c r="AA240" i="16"/>
  <c r="Y149" i="16"/>
  <c r="O8" i="16" s="1"/>
  <c r="AD159" i="16"/>
  <c r="L147" i="16"/>
  <c r="L152" i="16" s="1"/>
  <c r="Y158" i="16"/>
  <c r="Q138" i="16"/>
  <c r="T235" i="16"/>
  <c r="P239" i="16"/>
  <c r="M158" i="16"/>
  <c r="BG207" i="16"/>
  <c r="F149" i="16"/>
  <c r="P238" i="16"/>
  <c r="W240" i="16"/>
  <c r="S236" i="16"/>
  <c r="AJ146" i="16"/>
  <c r="AK146" i="16"/>
  <c r="AJ147" i="16"/>
  <c r="G146" i="16"/>
  <c r="Q133" i="16"/>
  <c r="R148" i="16"/>
  <c r="X238" i="16"/>
  <c r="Q120" i="16"/>
  <c r="F162" i="16"/>
  <c r="AK159" i="16"/>
  <c r="AJ163" i="16"/>
  <c r="BH206" i="16"/>
  <c r="BG239" i="16"/>
  <c r="AB238" i="16"/>
  <c r="L161" i="16"/>
  <c r="M148" i="16"/>
  <c r="E7" i="16" s="1"/>
  <c r="Y148" i="16"/>
  <c r="O7" i="16" s="1"/>
  <c r="S7" i="16" s="1"/>
  <c r="R163" i="16"/>
  <c r="G147" i="16"/>
  <c r="G161" i="16"/>
  <c r="D46" i="16" s="1"/>
  <c r="AJ160" i="16"/>
  <c r="F160" i="16"/>
  <c r="Q123" i="16"/>
  <c r="S162" i="16"/>
  <c r="F47" i="16" s="1"/>
  <c r="H47" i="16" s="1"/>
  <c r="Q122" i="16"/>
  <c r="S158" i="16"/>
  <c r="R136" i="16"/>
  <c r="R146" i="16"/>
  <c r="Y160" i="16"/>
  <c r="O45" i="16" s="1"/>
  <c r="AE149" i="16"/>
  <c r="P8" i="16" s="1"/>
  <c r="Q118" i="16"/>
  <c r="X163" i="16"/>
  <c r="S147" i="16"/>
  <c r="R160" i="16"/>
  <c r="AE163" i="16"/>
  <c r="AE160" i="16"/>
  <c r="P45" i="16" s="1"/>
  <c r="BG238" i="16"/>
  <c r="L162" i="16"/>
  <c r="R121" i="16"/>
  <c r="Y150" i="16"/>
  <c r="O9" i="16" s="1"/>
  <c r="Y159" i="16"/>
  <c r="S159" i="16"/>
  <c r="AA196" i="16"/>
  <c r="F163" i="16"/>
  <c r="AK161" i="16"/>
  <c r="Q46" i="16" s="1"/>
  <c r="Y147" i="16"/>
  <c r="G137" i="16"/>
  <c r="F118" i="16"/>
  <c r="L159" i="16"/>
  <c r="X161" i="16"/>
  <c r="AB195" i="16"/>
  <c r="T230" i="16"/>
  <c r="I105" i="16"/>
  <c r="J105" i="16"/>
  <c r="G150" i="16"/>
  <c r="D9" i="16" s="1"/>
  <c r="BH207" i="16"/>
  <c r="G136" i="16"/>
  <c r="G148" i="16"/>
  <c r="D7" i="16" s="1"/>
  <c r="G134" i="16"/>
  <c r="BI189" i="16"/>
  <c r="BH194" i="16"/>
  <c r="U105" i="16"/>
  <c r="T105" i="16"/>
  <c r="G119" i="16"/>
  <c r="L163" i="16"/>
  <c r="M163" i="16"/>
  <c r="P229" i="16"/>
  <c r="X194" i="16"/>
  <c r="P233" i="16" s="1"/>
  <c r="AK162" i="16"/>
  <c r="Q47" i="16" s="1"/>
  <c r="X195" i="16"/>
  <c r="P234" i="16" s="1"/>
  <c r="P230" i="16"/>
  <c r="S229" i="16"/>
  <c r="AA194" i="16"/>
  <c r="BG237" i="16"/>
  <c r="Y151" i="16"/>
  <c r="S161" i="16"/>
  <c r="F46" i="16" s="1"/>
  <c r="G158" i="16"/>
  <c r="BG206" i="16"/>
  <c r="AD162" i="16"/>
  <c r="F133" i="16"/>
  <c r="AB196" i="16"/>
  <c r="T231" i="16"/>
  <c r="BG193" i="16"/>
  <c r="U90" i="16"/>
  <c r="T90" i="16"/>
  <c r="X152" i="16"/>
  <c r="Y162" i="16"/>
  <c r="O47" i="16" s="1"/>
  <c r="AK149" i="16"/>
  <c r="Q8" i="16" s="1"/>
  <c r="AJ149" i="16"/>
  <c r="F120" i="16"/>
  <c r="P231" i="16"/>
  <c r="X196" i="16"/>
  <c r="P235" i="16" s="1"/>
  <c r="AK158" i="16"/>
  <c r="V118" i="16"/>
  <c r="AK150" i="16"/>
  <c r="Q9" i="16" s="1"/>
  <c r="AJ150" i="16"/>
  <c r="S150" i="16"/>
  <c r="F9" i="16" s="1"/>
  <c r="R150" i="16"/>
  <c r="S149" i="16"/>
  <c r="F8" i="16" s="1"/>
  <c r="R149" i="16"/>
  <c r="BH239" i="16"/>
  <c r="J48" i="16"/>
  <c r="I48" i="16"/>
  <c r="BH237" i="16"/>
  <c r="BH238" i="16"/>
  <c r="AE158" i="16"/>
  <c r="AD158" i="16"/>
  <c r="M160" i="16"/>
  <c r="E45" i="16" s="1"/>
  <c r="G45" i="16" s="1"/>
  <c r="F151" i="16"/>
  <c r="F138" i="16"/>
  <c r="AR176" i="16"/>
  <c r="AR177" i="16" s="1"/>
  <c r="AR178" i="16" s="1"/>
  <c r="G10" i="16"/>
  <c r="W175" i="16" s="1"/>
  <c r="W180" i="16" s="1"/>
  <c r="H10" i="16"/>
  <c r="Q134" i="16"/>
  <c r="AD152" i="16" l="1"/>
  <c r="O244" i="16"/>
  <c r="T48" i="16"/>
  <c r="AJ164" i="16"/>
  <c r="T240" i="16"/>
  <c r="P244" i="16"/>
  <c r="Q124" i="16"/>
  <c r="S238" i="16"/>
  <c r="S240" i="16"/>
  <c r="T238" i="16"/>
  <c r="S8" i="16"/>
  <c r="U8" i="16" s="1"/>
  <c r="F152" i="16"/>
  <c r="X164" i="16"/>
  <c r="P243" i="16"/>
  <c r="R164" i="16"/>
  <c r="X175" i="16"/>
  <c r="X180" i="16" s="1"/>
  <c r="S239" i="16"/>
  <c r="AI170" i="16"/>
  <c r="AI171" i="16" s="1"/>
  <c r="AI172" i="16" s="1"/>
  <c r="R9" i="16"/>
  <c r="X9" i="16" s="1"/>
  <c r="R8" i="16"/>
  <c r="X8" i="16" s="1"/>
  <c r="AW170" i="16"/>
  <c r="AW171" i="16" s="1"/>
  <c r="AW172" i="16" s="1"/>
  <c r="AH170" i="16"/>
  <c r="AH171" i="16" s="1"/>
  <c r="AH172" i="16" s="1"/>
  <c r="P242" i="16"/>
  <c r="AH176" i="16"/>
  <c r="AH177" i="16" s="1"/>
  <c r="AH178" i="16" s="1"/>
  <c r="S9" i="16"/>
  <c r="U9" i="16" s="1"/>
  <c r="AA175" i="16"/>
  <c r="AA180" i="16" s="1"/>
  <c r="T239" i="16"/>
  <c r="AO170" i="16"/>
  <c r="AO171" i="16" s="1"/>
  <c r="AO172" i="16" s="1"/>
  <c r="R46" i="16"/>
  <c r="Z8" i="16" s="1"/>
  <c r="R152" i="16"/>
  <c r="S46" i="16"/>
  <c r="U46" i="16" s="1"/>
  <c r="BC170" i="16"/>
  <c r="BC171" i="16" s="1"/>
  <c r="BC172" i="16" s="1"/>
  <c r="Q139" i="16"/>
  <c r="BD176" i="16"/>
  <c r="BD177" i="16" s="1"/>
  <c r="BD178" i="16" s="1"/>
  <c r="AX170" i="16"/>
  <c r="AX171" i="16" s="1"/>
  <c r="AX172" i="16" s="1"/>
  <c r="R7" i="16"/>
  <c r="T7" i="16" s="1"/>
  <c r="AD164" i="16"/>
  <c r="AQ170" i="16"/>
  <c r="AQ171" i="16" s="1"/>
  <c r="AQ172" i="16" s="1"/>
  <c r="H46" i="16"/>
  <c r="J46" i="16" s="1"/>
  <c r="G47" i="16"/>
  <c r="AA9" i="16" s="1"/>
  <c r="S45" i="16"/>
  <c r="U45" i="16" s="1"/>
  <c r="L164" i="16"/>
  <c r="F124" i="16"/>
  <c r="F164" i="16"/>
  <c r="R45" i="16"/>
  <c r="Z7" i="16" s="1"/>
  <c r="AG176" i="16"/>
  <c r="AG177" i="16" s="1"/>
  <c r="AG178" i="16" s="1"/>
  <c r="BD170" i="16"/>
  <c r="BD171" i="16" s="1"/>
  <c r="BD172" i="16" s="1"/>
  <c r="AP170" i="16"/>
  <c r="AP171" i="16" s="1"/>
  <c r="AP172" i="16" s="1"/>
  <c r="G46" i="16"/>
  <c r="BG173" i="16" s="1"/>
  <c r="AA7" i="16"/>
  <c r="AO176" i="16"/>
  <c r="AO177" i="16" s="1"/>
  <c r="AO178" i="16" s="1"/>
  <c r="H7" i="16"/>
  <c r="AW176" i="16"/>
  <c r="AW177" i="16" s="1"/>
  <c r="AW178" i="16" s="1"/>
  <c r="G7" i="16"/>
  <c r="AX176" i="16"/>
  <c r="AX177" i="16" s="1"/>
  <c r="AX178" i="16" s="1"/>
  <c r="AG170" i="16"/>
  <c r="AG171" i="16" s="1"/>
  <c r="AG172" i="16" s="1"/>
  <c r="AP176" i="16"/>
  <c r="AP177" i="16" s="1"/>
  <c r="AP178" i="16" s="1"/>
  <c r="F139" i="16"/>
  <c r="H45" i="16"/>
  <c r="G8" i="16"/>
  <c r="H8" i="16"/>
  <c r="BC176" i="16"/>
  <c r="BC177" i="16" s="1"/>
  <c r="BC178" i="16" s="1"/>
  <c r="J47" i="16"/>
  <c r="U7" i="16"/>
  <c r="J10" i="16"/>
  <c r="I10" i="16"/>
  <c r="AJ152" i="16"/>
  <c r="AB175" i="16"/>
  <c r="AB180" i="16" s="1"/>
  <c r="V119" i="16"/>
  <c r="AI176" i="16"/>
  <c r="AI177" i="16" s="1"/>
  <c r="AI178" i="16" s="1"/>
  <c r="S47" i="16"/>
  <c r="R47" i="16"/>
  <c r="AQ176" i="16"/>
  <c r="AQ177" i="16" s="1"/>
  <c r="AQ178" i="16" s="1"/>
  <c r="H9" i="16"/>
  <c r="G9" i="16"/>
  <c r="W173" i="16" l="1"/>
  <c r="W178" i="16" s="1"/>
  <c r="T8" i="16"/>
  <c r="AA8" i="16"/>
  <c r="BH170" i="16"/>
  <c r="W174" i="16"/>
  <c r="W179" i="16" s="1"/>
  <c r="T9" i="16"/>
  <c r="I47" i="16"/>
  <c r="X172" i="16"/>
  <c r="X177" i="16" s="1"/>
  <c r="BH173" i="16"/>
  <c r="BG172" i="16"/>
  <c r="AA173" i="16"/>
  <c r="AA178" i="16" s="1"/>
  <c r="T46" i="16"/>
  <c r="AA172" i="16"/>
  <c r="AA177" i="16" s="1"/>
  <c r="T45" i="16"/>
  <c r="W172" i="16"/>
  <c r="W177" i="16" s="1"/>
  <c r="BG170" i="16"/>
  <c r="X7" i="16"/>
  <c r="X173" i="16"/>
  <c r="X178" i="16" s="1"/>
  <c r="I46" i="16"/>
  <c r="T47" i="16"/>
  <c r="U47" i="16"/>
  <c r="X174" i="16"/>
  <c r="X179" i="16" s="1"/>
  <c r="Z9" i="16"/>
  <c r="BH172" i="16"/>
  <c r="J45" i="16"/>
  <c r="I45" i="16"/>
  <c r="I7" i="16"/>
  <c r="J7" i="16"/>
  <c r="J9" i="16"/>
  <c r="I9" i="16"/>
  <c r="AA174" i="16"/>
  <c r="AA179" i="16" s="1"/>
  <c r="J8" i="16"/>
  <c r="I8" i="16"/>
  <c r="AB172" i="16"/>
  <c r="AB177" i="16" s="1"/>
  <c r="Y7" i="16"/>
  <c r="BG171" i="16"/>
  <c r="Y8" i="16"/>
  <c r="AB173" i="16"/>
  <c r="AB178" i="16" s="1"/>
  <c r="BH171" i="16"/>
  <c r="AB174" i="16"/>
  <c r="AB179" i="16" s="1"/>
  <c r="Y9" i="16"/>
  <c r="AC7" i="16" l="1"/>
  <c r="BG175" i="16"/>
  <c r="W182" i="16"/>
  <c r="X182" i="16"/>
  <c r="AC8" i="16"/>
  <c r="AB8" i="16"/>
  <c r="BH175" i="16"/>
  <c r="AB9" i="16"/>
  <c r="AC9" i="16"/>
  <c r="AB7" i="16"/>
  <c r="AD7" i="16" l="1"/>
  <c r="AD9" i="16"/>
  <c r="AD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<sst xmlns="http://schemas.openxmlformats.org/spreadsheetml/2006/main" count="1050" uniqueCount="118">
  <si>
    <t>M1</t>
  </si>
  <si>
    <t>M2</t>
  </si>
  <si>
    <t>M3</t>
  </si>
  <si>
    <t>M4</t>
  </si>
  <si>
    <t>M5</t>
  </si>
  <si>
    <t>M6</t>
  </si>
  <si>
    <t>(h)</t>
  </si>
  <si>
    <t>SD</t>
  </si>
  <si>
    <t>CV</t>
  </si>
  <si>
    <t>SE</t>
  </si>
  <si>
    <t>µ (h-1)</t>
  </si>
  <si>
    <t>CN11</t>
  </si>
  <si>
    <t>Yp/x</t>
  </si>
  <si>
    <t>U/g</t>
  </si>
  <si>
    <t>%</t>
  </si>
  <si>
    <t>CN11-GAP-AOX</t>
  </si>
  <si>
    <t>FTEII-Gly-CN11</t>
  </si>
  <si>
    <t>FTEII</t>
  </si>
  <si>
    <t>CV (%)</t>
  </si>
  <si>
    <t>GAPDH-Gly</t>
  </si>
  <si>
    <t>GAPDH</t>
  </si>
  <si>
    <t>FTEII-Glu-CN11</t>
  </si>
  <si>
    <t>GAPDH-Glu</t>
  </si>
  <si>
    <t>CN2</t>
  </si>
  <si>
    <t>CN2-GAP-GAP</t>
  </si>
  <si>
    <t>FTEII-Gly-CN2</t>
  </si>
  <si>
    <t>FTEII-Glu-CN2</t>
  </si>
  <si>
    <t>Exponential phase</t>
  </si>
  <si>
    <t>DCW (g/L)</t>
  </si>
  <si>
    <t>Yteo</t>
  </si>
  <si>
    <t>Xmax</t>
  </si>
  <si>
    <t>Total</t>
  </si>
  <si>
    <t>µ</t>
  </si>
  <si>
    <t>Solver</t>
  </si>
  <si>
    <t>Ratio</t>
  </si>
  <si>
    <t>Gly</t>
  </si>
  <si>
    <t>FTEII/GAPDH</t>
  </si>
  <si>
    <t>Glu</t>
  </si>
  <si>
    <t>F-test variance</t>
  </si>
  <si>
    <t>p</t>
  </si>
  <si>
    <t>t-student</t>
  </si>
  <si>
    <t>Glycerol</t>
  </si>
  <si>
    <t>CN11/CN2</t>
  </si>
  <si>
    <t>Glu/Gly</t>
  </si>
  <si>
    <t xml:space="preserve">µ </t>
  </si>
  <si>
    <t>Gly/Glu</t>
  </si>
  <si>
    <t>CN2/CN11</t>
  </si>
  <si>
    <t>GAPDH/FTEII</t>
  </si>
  <si>
    <t>6/12</t>
  </si>
  <si>
    <t>12/18</t>
  </si>
  <si>
    <t>g/L</t>
  </si>
  <si>
    <t>Ratio Xmax</t>
  </si>
  <si>
    <t>CN11-Glu</t>
  </si>
  <si>
    <t>CN11-Gly</t>
  </si>
  <si>
    <t>CN2-Glu</t>
  </si>
  <si>
    <t>CN2-Gly</t>
  </si>
  <si>
    <t>Exponential  phase</t>
  </si>
  <si>
    <t>Average</t>
  </si>
  <si>
    <t>r2 (3-12 h)</t>
  </si>
  <si>
    <t>M1-CN11 Glycerol</t>
  </si>
  <si>
    <t>M2-CN11 Glycerol</t>
  </si>
  <si>
    <t>M3-CN11 Glycerol</t>
  </si>
  <si>
    <t>M1-CN2 Glycerol</t>
  </si>
  <si>
    <t>M2-CN2 Glycerol</t>
  </si>
  <si>
    <t>M3-CN2 Glycerol</t>
  </si>
  <si>
    <t>Average Glu</t>
  </si>
  <si>
    <t>Average Gly</t>
  </si>
  <si>
    <t>FTEII CN11-CN2 Average Glu</t>
  </si>
  <si>
    <t>FTEII CN11-CN2 Average Gly</t>
  </si>
  <si>
    <t>GAPDH CN11-CN2 Average Glu</t>
  </si>
  <si>
    <t>GAPDH CN11-CN2 Average Gly</t>
  </si>
  <si>
    <t>Average todos</t>
  </si>
  <si>
    <t>{"hash":"b1e483bedc0fb9cf93c15c6a2968b1066e564b4f32d9277a58fbbaaf98bf7e6e","version":1,"value":"[[\"Puedes dar formato condicional a una columna en una hoja de cálculo, como Excel o Google Sheets, según los valores de una fila utilizando las siguientes instrucciones:\\n\\nEn Excel:\\n\\n1. Selecciona la columna a la que deseas aplicar el formato condicional.\\n2. Haz clic en la pestaña \\\"Inicio\\\" en la barra de herramientas.\\n3. En el grupo \\\"Estilos\\\", haz clic en \\\"Formato condicional\\\" y selecciona \\\"Nueva regla\\\".\\n4. En el cuadro de diálogo que aparece, elige \\\"Usar una fórmula para determinar qué celdas deben ser formateadas\\\".\\n5. En el campo \\\"Formato los valores donde esta fórmula es verdadera\\\", ingresa la fórmula que evaluará los valores de la fila. Por ejemplo, si quieres resaltar los valores mayores a 100 en la columna A, puedes ingresar la fórmula \\\"=A1&gt;100\\\".\\n6. Haz clic en el botón \\\"Formato\\\" para seleccionar el formato que deseas aplicar a las celdas que cumplan con la condición.\\n7. Haz clic en \\\"Aceptar\\\" para aplicar la regla de formato condicional.\\n\\nEn Google Sheets:\\n\\n1. Selecciona la columna a la que deseas aplicar el formato condicional.\\n2. Haz clic en \\\"Formato\\\" en la barra de herramientas.\\n3. Selecciona \\\"Reglas de formato condicional\\\" y luego \\\"Agregar regla\\\".\\n4. En el cuadro de diálogo que aparece, elige \\\"Personalizado\\\" en el menú desplegable.\\n5. En el campo \\\"Valor de la fórmula\\\", ingresa la fórmula que evaluará los valores de la fila. Por ejemplo, si quieres resaltar los valores mayores a 100 en la columna A, puedes ingresar la fórmula \\\"=A1&gt;100\\\".\\n6. Haz clic en \\\"Establecer estilo\\\" para seleccionar el formato que deseas aplicar a las celdas que cumplan con la condición.\\n7. Haz clic en \\\"Listo\\\" para aplicar la regla de formato condicional.\\n\\nUna vez que hayas configurado la regla de formato condicional, las celdas de la columna seleccionada se formatearán automáticamente según los valores de la fila especificada.\"]]"}</t>
  </si>
  <si>
    <t>{"hash":"c3b82c3e65d8e7746af8599a4c3617158866504918ca5b5834ef5b83fd15b44e","version":1,"value":"[[\"Para dar un formato condicional a una columna según los valores de una fila en Excel, puedes seguir los siguientes pasos:\\n\\n1. Selecciona la columna a la que deseas aplicar el formato condicional.\\n2. Haz clic en la pestaña \\\"Inicio\\\" en la barra de herramientas de Excel.\\n3. En el grupo \\\"Estilos\\\", haz clic en \\\"Formato Condicional\\\" y selecciona \\\"Nueva Regla\\\".\\n4. En la ventana de \\\"Nueva Regla de Formato\\\", selecciona \\\"Usar una fórmula para determinar qué celdas deben ser formateadas\\\".\\n5. En el campo \\\"Formato los valores donde esta fórmula sea verdadera\\\", ingresa la fórmula que evaluará los valores de la fila. Por ejemplo, si deseas aplicar un formato condicional a la columna A basado en los valores de la fila 1, puedes usar la fórmula \\\"=A1=valor_deseado\\\".\\n6. Haz clic en el botón \\\"Formato\\\" para seleccionar el formato que deseas aplicar a las celdas que cumplan con la condición.\\n7. Haz clic en \\\"Aceptar\\\" para aplicar el formato condicional a la columna seleccionada.\\n\\nRecuerda ajustar la fórmula y los rangos de celdas según tus necesidades específicas.\"]]"}</t>
  </si>
  <si>
    <t>{"hash":"b08b46bc1f9f1cc61a3af13f1e76a06bf9136ac5664e0edd4616265eb96e7033","version":1,"value":"[[\"Para dar un formato condicional a los valores de una columna según los valores de una fila de celdas, puedes seguir estos pasos:\\n\\n1. Selecciona la columna a la que deseas aplicar el formato condicional.\\n2. Ve a la pestaña \\\"Inicio\\\" en la barra de herramientas de Excel.\\n3. Haz clic en \\\"Formato condicional\\\" en el grupo \\\"Estilos\\\".\\n4. Selecciona \\\"Nueva regla\\\" en el menú desplegable.\\n5. En el cuadro de diálogo \\\"Nueva regla de formato\\\", elige la opción \\\"Usar una fórmula para determinar qué celdas deben ser formateadas\\\".\\n6. En el campo \\\"Formato los valores donde esta fórmula sea verdadera\\\", ingresa la fórmula que evaluará los valores de la fila de celdas.\\n7. Por ejemplo, si deseas resaltar los valores de la columna si son mayores que el valor de la celda A1, puedes usar la fórmula \\\"=A1&lt;$A$1\\\".\\n8. Haz clic en el botón \\\"Formato\\\" para seleccionar el formato que deseas aplicar a los valores que cumplan la condición.\\n9. Haz clic en \\\"Aceptar\\\" para aplicar el formato condicional a la columna seleccionada.\\n\\nDe esta manera, los valores de la columna se formatearán según los valores de la fila de celdas especificada en la fórmula. Puedes ajustar la fórmula y el formato según tus necesidades específicas.\"]]"}</t>
  </si>
  <si>
    <t>12/6</t>
  </si>
  <si>
    <t>18/12</t>
  </si>
  <si>
    <t>M4-12</t>
  </si>
  <si>
    <t>Trans vs  Yp/x ratios</t>
  </si>
  <si>
    <t>Strain</t>
  </si>
  <si>
    <t>Mean</t>
  </si>
  <si>
    <t>Glucose</t>
  </si>
  <si>
    <t>M4-CN11 Glucose</t>
  </si>
  <si>
    <t>M5-CN11 Glucose</t>
  </si>
  <si>
    <t>M6-CN11 Glucose</t>
  </si>
  <si>
    <t>M4-CN2 Glucose</t>
  </si>
  <si>
    <t>M5-CN2Glucose</t>
  </si>
  <si>
    <t>M6-CN2 Glucose</t>
  </si>
  <si>
    <r>
      <t>µ (h</t>
    </r>
    <r>
      <rPr>
        <b/>
        <vertAlign val="superscript"/>
        <sz val="11"/>
        <rFont val="Calibri"/>
        <family val="2"/>
      </rPr>
      <t>-1</t>
    </r>
    <r>
      <rPr>
        <b/>
        <sz val="11"/>
        <rFont val="Calibri"/>
        <family val="2"/>
      </rPr>
      <t>)</t>
    </r>
  </si>
  <si>
    <r>
      <t>µ (h</t>
    </r>
    <r>
      <rPr>
        <b/>
        <vertAlign val="superscript"/>
        <sz val="11"/>
        <rFont val="Calibri"/>
        <family val="2"/>
      </rPr>
      <t>-1</t>
    </r>
    <r>
      <rPr>
        <b/>
        <sz val="11"/>
        <rFont val="Calibri"/>
        <family val="2"/>
      </rPr>
      <t>) (3-12 h)</t>
    </r>
  </si>
  <si>
    <r>
      <t>h</t>
    </r>
    <r>
      <rPr>
        <b/>
        <vertAlign val="superscript"/>
        <sz val="11"/>
        <rFont val="Calibri"/>
        <family val="2"/>
        <scheme val="minor"/>
      </rPr>
      <t>-1</t>
    </r>
  </si>
  <si>
    <r>
      <rPr>
        <b/>
        <sz val="11"/>
        <rFont val="Calibri"/>
        <family val="2"/>
      </rPr>
      <t xml:space="preserve">µ 
</t>
    </r>
    <r>
      <rPr>
        <b/>
        <sz val="11"/>
        <rFont val="Calibri"/>
        <family val="2"/>
        <scheme val="minor"/>
      </rPr>
      <t>Glucose vs Glycerol</t>
    </r>
  </si>
  <si>
    <r>
      <rPr>
        <b/>
        <sz val="11"/>
        <rFont val="Calibri"/>
        <family val="2"/>
      </rPr>
      <t xml:space="preserve">µ 
</t>
    </r>
    <r>
      <rPr>
        <b/>
        <sz val="11"/>
        <rFont val="Calibri"/>
        <family val="2"/>
        <scheme val="minor"/>
      </rPr>
      <t>CN11 vs CN2</t>
    </r>
  </si>
  <si>
    <r>
      <rPr>
        <b/>
        <sz val="11"/>
        <rFont val="Calibri"/>
        <family val="2"/>
      </rPr>
      <t xml:space="preserve">FTEII
</t>
    </r>
    <r>
      <rPr>
        <b/>
        <sz val="11"/>
        <rFont val="Calibri"/>
        <family val="2"/>
        <scheme val="minor"/>
      </rPr>
      <t>Glucose vs Glycerol</t>
    </r>
  </si>
  <si>
    <r>
      <rPr>
        <b/>
        <sz val="11"/>
        <rFont val="Calibri"/>
        <family val="2"/>
      </rPr>
      <t xml:space="preserve">FTEII
</t>
    </r>
    <r>
      <rPr>
        <b/>
        <sz val="11"/>
        <rFont val="Calibri"/>
        <family val="2"/>
        <scheme val="minor"/>
      </rPr>
      <t>CN11 vs CN2</t>
    </r>
  </si>
  <si>
    <r>
      <rPr>
        <b/>
        <sz val="11"/>
        <rFont val="Calibri"/>
        <family val="2"/>
      </rPr>
      <t xml:space="preserve">GAPDH
</t>
    </r>
    <r>
      <rPr>
        <b/>
        <sz val="11"/>
        <rFont val="Calibri"/>
        <family val="2"/>
        <scheme val="minor"/>
      </rPr>
      <t>Glucose vs Glycerol</t>
    </r>
  </si>
  <si>
    <r>
      <rPr>
        <b/>
        <sz val="11"/>
        <rFont val="Calibri"/>
        <family val="2"/>
      </rPr>
      <t xml:space="preserve">GAPDH
</t>
    </r>
    <r>
      <rPr>
        <b/>
        <sz val="11"/>
        <rFont val="Calibri"/>
        <family val="2"/>
        <scheme val="minor"/>
      </rPr>
      <t>CN11 vs CN2</t>
    </r>
  </si>
  <si>
    <r>
      <rPr>
        <b/>
        <sz val="11"/>
        <rFont val="Calibri"/>
        <family val="2"/>
      </rPr>
      <t xml:space="preserve">FTEII </t>
    </r>
    <r>
      <rPr>
        <b/>
        <sz val="11"/>
        <rFont val="Calibri"/>
        <family val="2"/>
        <scheme val="minor"/>
      </rPr>
      <t>vs GAPDH</t>
    </r>
  </si>
  <si>
    <r>
      <t>Y</t>
    </r>
    <r>
      <rPr>
        <b/>
        <vertAlign val="subscript"/>
        <sz val="11"/>
        <rFont val="Calibri"/>
        <family val="2"/>
        <scheme val="minor"/>
      </rPr>
      <t>p/x</t>
    </r>
  </si>
  <si>
    <r>
      <rPr>
        <b/>
        <sz val="11"/>
        <rFont val="Calibri"/>
        <family val="2"/>
      </rPr>
      <t xml:space="preserve">Yp/x
</t>
    </r>
    <r>
      <rPr>
        <b/>
        <sz val="11"/>
        <rFont val="Calibri"/>
        <family val="2"/>
        <scheme val="minor"/>
      </rPr>
      <t>Glucose vs Glycerol</t>
    </r>
  </si>
  <si>
    <r>
      <rPr>
        <b/>
        <sz val="11"/>
        <rFont val="Calibri"/>
        <family val="2"/>
      </rPr>
      <t xml:space="preserve">Yp/x
</t>
    </r>
    <r>
      <rPr>
        <b/>
        <sz val="11"/>
        <rFont val="Calibri"/>
        <family val="2"/>
        <scheme val="minor"/>
      </rPr>
      <t>CN11 vs CN2</t>
    </r>
  </si>
  <si>
    <t>Time</t>
  </si>
  <si>
    <t>Time (h)</t>
  </si>
  <si>
    <t>Ratio Time</t>
  </si>
  <si>
    <t>µ 
CN11 vs Time</t>
  </si>
  <si>
    <t>µ 
CN2 vs Time</t>
  </si>
  <si>
    <t>FTEII 
CN11 vs Time</t>
  </si>
  <si>
    <t>FTEII
CN2 vs Time</t>
  </si>
  <si>
    <t>FTEII
CN11 vs Time</t>
  </si>
  <si>
    <t>GAPDH
CN11 vs Time</t>
  </si>
  <si>
    <t>GAPDH
CN2 vs Time</t>
  </si>
  <si>
    <t>Yp/x
CN11 vs Time</t>
  </si>
  <si>
    <t>Yp/x
CN2 vs Time</t>
  </si>
  <si>
    <t>Squared</t>
  </si>
  <si>
    <t>error</t>
  </si>
  <si>
    <t>Trancripts</t>
  </si>
  <si>
    <t>Trans/Yp/x</t>
  </si>
  <si>
    <t>Transcripts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</si>
</sst>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_ "/>
    <numFmt numFmtId="167" formatCode="0.0000"/>
  </numFmts>
  <fonts count="11" x14ac:knownFonts="1">
    <font>
      <sz val="11"/>
      <color theme="1"/>
      <name val="Calibri"/>
      <family val="2"/>
      <scheme val="minor"/>
    </font>
    <font>
      <u/>
      <sz val="11"/>
      <color theme="10"/>
      <name val="Calibri"/>
      <family val="2"/>
      <scheme val="minor"/>
    </font>
    <font>
      <sz val="11"/>
      <name val="Calibri"/>
      <family val="2"/>
    </font>
    <font>
      <sz val="11"/>
      <name val="Calibri"/>
      <family val="2"/>
      <scheme val="minor"/>
    </font>
    <font>
      <b/>
      <sz val="11"/>
      <name val="Calibri"/>
      <family val="2"/>
    </font>
    <font>
      <b/>
      <vertAlign val="superscript"/>
      <sz val="11"/>
      <name val="Calibri"/>
      <family val="2"/>
    </font>
    <font>
      <b/>
      <sz val="11"/>
      <name val="Calibri"/>
      <family val="2"/>
      <scheme val="minor"/>
    </font>
    <font>
      <u/>
      <sz val="11"/>
      <name val="Calibri"/>
      <family val="2"/>
      <scheme val="minor"/>
    </font>
    <font>
      <b/>
      <vertAlign val="superscript"/>
      <sz val="11"/>
      <name val="Calibri"/>
      <family val="2"/>
      <scheme val="minor"/>
    </font>
    <font>
      <b/>
      <vertAlign val="subscript"/>
      <sz val="11"/>
      <name val="Calibri"/>
      <family val="2"/>
      <scheme val="minor"/>
    </font>
    <font>
      <b/>
      <sz val="14"/>
      <name val="Calibri"/>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style="medium">
        <color rgb="FF000000"/>
      </left>
      <right/>
      <top/>
      <bottom/>
      <diagonal/>
    </border>
  </borders>
  <cellStyleXfs count="2">
    <xf numFmtId="0" fontId="0" fillId="0" borderId="0"/>
    <xf numFmtId="0" fontId="1" fillId="0" borderId="0" applyNumberFormat="0" applyFill="0" applyBorder="0" applyAlignment="0" applyProtection="0"/>
  </cellStyleXfs>
  <cellXfs count="255">
    <xf numFmtId="0" fontId="0" fillId="0" borderId="0" xfId="0"/>
    <xf numFmtId="164" fontId="2" fillId="0" borderId="2" xfId="0" applyNumberFormat="1" applyFont="1" applyBorder="1" applyAlignment="1">
      <alignment horizontal="center"/>
    </xf>
    <xf numFmtId="164" fontId="2" fillId="0" borderId="0" xfId="0" applyNumberFormat="1" applyFont="1" applyAlignment="1">
      <alignment horizontal="center"/>
    </xf>
    <xf numFmtId="164" fontId="2" fillId="0" borderId="7" xfId="0" applyNumberFormat="1" applyFont="1" applyBorder="1" applyAlignment="1">
      <alignment horizontal="center"/>
    </xf>
    <xf numFmtId="0" fontId="3" fillId="0" borderId="0" xfId="0" applyFont="1"/>
    <xf numFmtId="0" fontId="4" fillId="0" borderId="0" xfId="0" applyFont="1" applyAlignment="1">
      <alignment horizontal="center"/>
    </xf>
    <xf numFmtId="0" fontId="4" fillId="0" borderId="0" xfId="0" applyFont="1"/>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2" fontId="4" fillId="0" borderId="10" xfId="0" applyNumberFormat="1" applyFont="1" applyBorder="1" applyAlignment="1">
      <alignment horizontal="center"/>
    </xf>
    <xf numFmtId="2" fontId="4" fillId="0" borderId="0" xfId="0" applyNumberFormat="1" applyFont="1" applyAlignment="1">
      <alignment horizontal="center"/>
    </xf>
    <xf numFmtId="0" fontId="6" fillId="0" borderId="9" xfId="0" applyFont="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164" fontId="2" fillId="0" borderId="11" xfId="0" applyNumberFormat="1" applyFont="1" applyBorder="1" applyAlignment="1">
      <alignment horizontal="center"/>
    </xf>
    <xf numFmtId="165" fontId="2" fillId="0" borderId="11" xfId="0" applyNumberFormat="1" applyFont="1" applyBorder="1" applyAlignment="1">
      <alignment horizontal="center"/>
    </xf>
    <xf numFmtId="164" fontId="2" fillId="0" borderId="12" xfId="0" applyNumberFormat="1" applyFont="1" applyBorder="1" applyAlignment="1">
      <alignment horizontal="center"/>
    </xf>
    <xf numFmtId="0" fontId="3" fillId="0" borderId="4" xfId="0" applyFont="1" applyBorder="1" applyAlignment="1">
      <alignment horizontal="center"/>
    </xf>
    <xf numFmtId="164"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1" xfId="0" applyNumberFormat="1" applyFont="1" applyBorder="1" applyAlignment="1">
      <alignment horizontal="center"/>
    </xf>
    <xf numFmtId="165" fontId="3" fillId="0" borderId="3" xfId="0" applyNumberFormat="1" applyFont="1" applyBorder="1" applyAlignment="1">
      <alignment horizontal="center"/>
    </xf>
    <xf numFmtId="0" fontId="2" fillId="0" borderId="5" xfId="0" applyFont="1" applyBorder="1" applyAlignment="1">
      <alignment horizontal="center"/>
    </xf>
    <xf numFmtId="164" fontId="2" fillId="0" borderId="5" xfId="0" applyNumberFormat="1" applyFont="1" applyBorder="1" applyAlignment="1">
      <alignment horizontal="center"/>
    </xf>
    <xf numFmtId="0" fontId="3" fillId="0" borderId="11" xfId="0" applyFont="1" applyBorder="1" applyAlignment="1">
      <alignment horizontal="center"/>
    </xf>
    <xf numFmtId="164" fontId="3" fillId="0" borderId="0" xfId="0" applyNumberFormat="1" applyFont="1" applyAlignment="1">
      <alignment horizontal="center" vertical="center"/>
    </xf>
    <xf numFmtId="164" fontId="3" fillId="0" borderId="12" xfId="0" applyNumberFormat="1" applyFont="1" applyBorder="1" applyAlignment="1">
      <alignment horizontal="center" vertical="center"/>
    </xf>
    <xf numFmtId="164" fontId="3" fillId="0" borderId="5" xfId="0" applyNumberFormat="1" applyFont="1" applyBorder="1" applyAlignment="1">
      <alignment horizontal="center"/>
    </xf>
    <xf numFmtId="165" fontId="3" fillId="0" borderId="12" xfId="0" applyNumberFormat="1" applyFont="1" applyBorder="1" applyAlignment="1">
      <alignment horizontal="center"/>
    </xf>
    <xf numFmtId="0" fontId="2" fillId="0" borderId="6" xfId="0" applyFont="1" applyBorder="1" applyAlignment="1">
      <alignment horizontal="center"/>
    </xf>
    <xf numFmtId="164" fontId="2" fillId="0" borderId="6" xfId="0" applyNumberFormat="1" applyFont="1" applyBorder="1" applyAlignment="1">
      <alignment horizontal="center"/>
    </xf>
    <xf numFmtId="164" fontId="2" fillId="0" borderId="8" xfId="0" applyNumberFormat="1" applyFont="1" applyBorder="1" applyAlignment="1">
      <alignment horizontal="center"/>
    </xf>
    <xf numFmtId="164" fontId="2" fillId="0" borderId="9" xfId="0" applyNumberFormat="1" applyFont="1" applyBorder="1" applyAlignment="1">
      <alignment horizontal="center"/>
    </xf>
    <xf numFmtId="165" fontId="2" fillId="0" borderId="9" xfId="0" applyNumberFormat="1" applyFont="1" applyBorder="1" applyAlignment="1">
      <alignment horizontal="center"/>
    </xf>
    <xf numFmtId="0" fontId="3" fillId="0" borderId="9" xfId="0" applyFont="1" applyBorder="1" applyAlignment="1">
      <alignment horizontal="center"/>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6" xfId="0" applyNumberFormat="1" applyFont="1" applyBorder="1" applyAlignment="1">
      <alignment horizontal="center"/>
    </xf>
    <xf numFmtId="165" fontId="3" fillId="0" borderId="8" xfId="0" applyNumberFormat="1" applyFont="1" applyBorder="1" applyAlignment="1">
      <alignment horizontal="center"/>
    </xf>
    <xf numFmtId="0" fontId="2" fillId="0" borderId="10" xfId="0" applyFont="1" applyBorder="1" applyAlignment="1">
      <alignment horizontal="center"/>
    </xf>
    <xf numFmtId="164" fontId="2" fillId="0" borderId="10" xfId="0" applyNumberFormat="1" applyFont="1" applyBorder="1" applyAlignment="1">
      <alignment horizontal="center"/>
    </xf>
    <xf numFmtId="165" fontId="2" fillId="0" borderId="10" xfId="0" applyNumberFormat="1" applyFont="1" applyBorder="1" applyAlignment="1">
      <alignment horizontal="center"/>
    </xf>
    <xf numFmtId="164" fontId="2" fillId="0" borderId="14" xfId="0" applyNumberFormat="1" applyFont="1" applyBorder="1" applyAlignment="1">
      <alignment horizontal="center"/>
    </xf>
    <xf numFmtId="0" fontId="6" fillId="0" borderId="0" xfId="0" applyFont="1" applyAlignment="1">
      <alignment vertical="center"/>
    </xf>
    <xf numFmtId="166" fontId="2" fillId="0" borderId="0" xfId="0" applyNumberFormat="1" applyFont="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2" fontId="4" fillId="0" borderId="4" xfId="0" applyNumberFormat="1"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6" xfId="0" applyFont="1" applyBorder="1" applyAlignment="1">
      <alignment horizontal="center"/>
    </xf>
    <xf numFmtId="0" fontId="4" fillId="0" borderId="6" xfId="0" applyFont="1" applyBorder="1" applyAlignment="1">
      <alignment horizontal="center" vertical="center"/>
    </xf>
    <xf numFmtId="0" fontId="4" fillId="0" borderId="0" xfId="0" applyFont="1" applyAlignment="1">
      <alignment horizontal="center" vertical="center"/>
    </xf>
    <xf numFmtId="2" fontId="2" fillId="0" borderId="5" xfId="0" applyNumberFormat="1" applyFont="1" applyBorder="1" applyAlignment="1">
      <alignment horizontal="center"/>
    </xf>
    <xf numFmtId="2" fontId="2" fillId="0" borderId="0" xfId="0" applyNumberFormat="1" applyFont="1" applyAlignment="1">
      <alignment horizontal="center"/>
    </xf>
    <xf numFmtId="2" fontId="2" fillId="0" borderId="12" xfId="0" applyNumberFormat="1" applyFont="1" applyBorder="1" applyAlignment="1">
      <alignment horizontal="center"/>
    </xf>
    <xf numFmtId="164" fontId="2" fillId="0" borderId="4" xfId="0" applyNumberFormat="1" applyFont="1" applyBorder="1" applyAlignment="1">
      <alignment horizontal="center"/>
    </xf>
    <xf numFmtId="0" fontId="2" fillId="0" borderId="11" xfId="0" applyFont="1" applyBorder="1" applyAlignment="1">
      <alignment horizontal="center"/>
    </xf>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0" fontId="3" fillId="0" borderId="1" xfId="0" applyFont="1" applyBorder="1" applyAlignment="1">
      <alignment horizontal="center"/>
    </xf>
    <xf numFmtId="164" fontId="3" fillId="0" borderId="5" xfId="0" applyNumberFormat="1" applyFont="1" applyBorder="1" applyAlignment="1">
      <alignment horizontal="center" vertical="center"/>
    </xf>
    <xf numFmtId="164" fontId="3" fillId="0" borderId="0" xfId="0" applyNumberFormat="1" applyFont="1" applyAlignment="1">
      <alignment horizontal="center"/>
    </xf>
    <xf numFmtId="0" fontId="3" fillId="0" borderId="5" xfId="0"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0" fontId="2" fillId="0" borderId="9" xfId="0" applyFont="1" applyBorder="1" applyAlignment="1">
      <alignment horizontal="center"/>
    </xf>
    <xf numFmtId="0" fontId="3" fillId="0" borderId="6" xfId="0" applyFont="1" applyBorder="1" applyAlignment="1">
      <alignment horizontal="center"/>
    </xf>
    <xf numFmtId="164" fontId="3" fillId="0" borderId="6" xfId="0" applyNumberFormat="1" applyFont="1" applyBorder="1" applyAlignment="1">
      <alignment horizontal="center" vertical="center"/>
    </xf>
    <xf numFmtId="165" fontId="2" fillId="0" borderId="0" xfId="0" applyNumberFormat="1" applyFont="1" applyAlignment="1">
      <alignment horizontal="center"/>
    </xf>
    <xf numFmtId="0" fontId="2" fillId="0" borderId="0" xfId="0" applyFont="1"/>
    <xf numFmtId="164" fontId="3" fillId="0" borderId="0" xfId="0" applyNumberFormat="1" applyFont="1"/>
    <xf numFmtId="0" fontId="3" fillId="0" borderId="0" xfId="0" applyFont="1" applyAlignment="1">
      <alignment horizontal="center"/>
    </xf>
    <xf numFmtId="165" fontId="2" fillId="0" borderId="2" xfId="0" applyNumberFormat="1" applyFont="1" applyBorder="1" applyAlignment="1">
      <alignment horizontal="center"/>
    </xf>
    <xf numFmtId="2" fontId="3" fillId="0" borderId="0" xfId="0" applyNumberFormat="1" applyFont="1" applyAlignment="1">
      <alignment horizontal="center"/>
    </xf>
    <xf numFmtId="165" fontId="2" fillId="0" borderId="7" xfId="0" applyNumberFormat="1" applyFont="1" applyBorder="1" applyAlignment="1">
      <alignment horizontal="center"/>
    </xf>
    <xf numFmtId="0" fontId="2" fillId="0" borderId="12" xfId="0" applyFont="1" applyBorder="1" applyAlignment="1">
      <alignment horizontal="center"/>
    </xf>
    <xf numFmtId="164" fontId="2" fillId="0" borderId="0" xfId="0" applyNumberFormat="1" applyFont="1"/>
    <xf numFmtId="0" fontId="3" fillId="0" borderId="0" xfId="0" applyFont="1" applyAlignment="1">
      <alignment horizontal="right"/>
    </xf>
    <xf numFmtId="2" fontId="2" fillId="0" borderId="4" xfId="0" applyNumberFormat="1" applyFont="1" applyBorder="1" applyAlignment="1">
      <alignment horizontal="center"/>
    </xf>
    <xf numFmtId="2" fontId="2" fillId="0" borderId="11" xfId="0" applyNumberFormat="1" applyFont="1" applyBorder="1" applyAlignment="1">
      <alignment horizontal="center"/>
    </xf>
    <xf numFmtId="2" fontId="2" fillId="0" borderId="9" xfId="0" applyNumberFormat="1" applyFont="1" applyBorder="1" applyAlignment="1">
      <alignment horizontal="center"/>
    </xf>
    <xf numFmtId="2" fontId="3" fillId="0" borderId="0" xfId="0" applyNumberFormat="1" applyFont="1"/>
    <xf numFmtId="2" fontId="2" fillId="0" borderId="0" xfId="0" applyNumberFormat="1" applyFont="1" applyAlignment="1">
      <alignment horizontal="center" vertical="center"/>
    </xf>
    <xf numFmtId="164" fontId="2" fillId="0" borderId="3"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0" xfId="0" applyNumberFormat="1" applyFont="1" applyAlignment="1">
      <alignment horizontal="center" vertical="center"/>
    </xf>
    <xf numFmtId="0" fontId="6" fillId="0" borderId="0" xfId="0" applyFont="1"/>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2" fillId="0" borderId="4" xfId="0" applyFont="1" applyBorder="1" applyAlignment="1">
      <alignment horizontal="center"/>
    </xf>
    <xf numFmtId="164" fontId="3" fillId="0" borderId="4" xfId="0" applyNumberFormat="1" applyFont="1" applyBorder="1" applyAlignment="1">
      <alignment horizontal="center"/>
    </xf>
    <xf numFmtId="164" fontId="3" fillId="0" borderId="11" xfId="0" applyNumberFormat="1" applyFont="1" applyBorder="1" applyAlignment="1">
      <alignment horizontal="center"/>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167" fontId="2" fillId="0" borderId="0" xfId="0" applyNumberFormat="1" applyFont="1" applyAlignment="1">
      <alignment horizontal="center"/>
    </xf>
    <xf numFmtId="0" fontId="4" fillId="0" borderId="0" xfId="0" applyFont="1" applyAlignment="1">
      <alignment horizontal="left"/>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7" fillId="0" borderId="0" xfId="1" applyFont="1"/>
    <xf numFmtId="0" fontId="6" fillId="0" borderId="3" xfId="0" applyFont="1" applyBorder="1"/>
    <xf numFmtId="164" fontId="6" fillId="0" borderId="3" xfId="0" applyNumberFormat="1" applyFont="1" applyBorder="1" applyAlignment="1">
      <alignment horizontal="center"/>
    </xf>
    <xf numFmtId="0" fontId="6" fillId="0" borderId="4" xfId="0" applyFont="1" applyBorder="1"/>
    <xf numFmtId="0" fontId="3" fillId="0" borderId="0" xfId="0" applyFont="1" applyAlignment="1">
      <alignment horizontal="center" vertical="center"/>
    </xf>
    <xf numFmtId="165" fontId="4" fillId="0" borderId="15" xfId="0" applyNumberFormat="1" applyFont="1" applyBorder="1" applyAlignment="1">
      <alignment horizontal="center"/>
    </xf>
    <xf numFmtId="164" fontId="4" fillId="0" borderId="10" xfId="0" applyNumberFormat="1" applyFont="1" applyBorder="1" applyAlignment="1">
      <alignment horizontal="center"/>
    </xf>
    <xf numFmtId="0" fontId="6" fillId="0" borderId="8" xfId="0" applyFont="1" applyBorder="1" applyAlignment="1">
      <alignment horizontal="center"/>
    </xf>
    <xf numFmtId="164" fontId="6" fillId="0" borderId="5" xfId="0" applyNumberFormat="1" applyFont="1" applyBorder="1" applyAlignment="1">
      <alignment horizontal="center"/>
    </xf>
    <xf numFmtId="164" fontId="6" fillId="0" borderId="12" xfId="0" applyNumberFormat="1" applyFont="1" applyBorder="1" applyAlignment="1">
      <alignment horizontal="center"/>
    </xf>
    <xf numFmtId="0" fontId="6" fillId="0" borderId="12" xfId="0" applyFont="1" applyBorder="1" applyAlignment="1">
      <alignment horizontal="center"/>
    </xf>
    <xf numFmtId="0" fontId="6" fillId="0" borderId="5" xfId="0" applyFont="1" applyBorder="1" applyAlignment="1">
      <alignment horizontal="center" vertical="center"/>
    </xf>
    <xf numFmtId="164" fontId="4" fillId="0" borderId="12" xfId="0" applyNumberFormat="1" applyFont="1" applyBorder="1" applyAlignment="1">
      <alignment horizontal="center" vertical="center"/>
    </xf>
    <xf numFmtId="165" fontId="4" fillId="0" borderId="9" xfId="0" applyNumberFormat="1" applyFont="1" applyBorder="1" applyAlignment="1">
      <alignment horizontal="center"/>
    </xf>
    <xf numFmtId="164" fontId="3" fillId="0" borderId="2" xfId="0" applyNumberFormat="1" applyFont="1" applyBorder="1" applyAlignment="1">
      <alignment horizontal="center"/>
    </xf>
    <xf numFmtId="164" fontId="2" fillId="0" borderId="1" xfId="0" applyNumberFormat="1" applyFont="1" applyBorder="1" applyAlignment="1">
      <alignment horizontal="center" vertical="center"/>
    </xf>
    <xf numFmtId="2" fontId="2" fillId="0" borderId="15" xfId="0" applyNumberFormat="1" applyFont="1" applyBorder="1" applyAlignment="1">
      <alignment horizontal="center"/>
    </xf>
    <xf numFmtId="0" fontId="6" fillId="0" borderId="7" xfId="0" applyFont="1" applyBorder="1" applyAlignment="1">
      <alignment horizontal="center" vertical="center"/>
    </xf>
    <xf numFmtId="164" fontId="2" fillId="0" borderId="8" xfId="0" applyNumberFormat="1" applyFont="1" applyBorder="1" applyAlignment="1">
      <alignment horizontal="center" vertical="center"/>
    </xf>
    <xf numFmtId="164" fontId="3" fillId="0" borderId="1" xfId="0" applyNumberFormat="1" applyFont="1" applyBorder="1" applyAlignment="1">
      <alignment horizontal="center" vertical="center"/>
    </xf>
    <xf numFmtId="2" fontId="2" fillId="0" borderId="10" xfId="0" applyNumberFormat="1" applyFont="1" applyBorder="1" applyAlignment="1">
      <alignment horizontal="center"/>
    </xf>
    <xf numFmtId="164" fontId="2" fillId="0" borderId="6" xfId="0" applyNumberFormat="1" applyFont="1" applyBorder="1" applyAlignment="1">
      <alignment horizontal="center" vertical="center"/>
    </xf>
    <xf numFmtId="164" fontId="3" fillId="0" borderId="7" xfId="0" applyNumberFormat="1" applyFont="1" applyBorder="1" applyAlignment="1">
      <alignment horizontal="center"/>
    </xf>
    <xf numFmtId="164" fontId="3" fillId="0" borderId="12" xfId="0" applyNumberFormat="1" applyFont="1" applyBorder="1" applyAlignment="1">
      <alignment horizontal="center"/>
    </xf>
    <xf numFmtId="164" fontId="3" fillId="0" borderId="8" xfId="0" applyNumberFormat="1" applyFont="1" applyBorder="1" applyAlignment="1">
      <alignment horizontal="center"/>
    </xf>
    <xf numFmtId="164" fontId="6" fillId="0" borderId="8" xfId="0" applyNumberFormat="1" applyFont="1" applyBorder="1" applyAlignment="1">
      <alignment horizontal="center"/>
    </xf>
    <xf numFmtId="0" fontId="6" fillId="0" borderId="5" xfId="0" applyFont="1" applyBorder="1" applyAlignment="1">
      <alignment horizontal="center"/>
    </xf>
    <xf numFmtId="164" fontId="3" fillId="0" borderId="3" xfId="0" applyNumberFormat="1" applyFont="1" applyBorder="1" applyAlignment="1">
      <alignment horizontal="center"/>
    </xf>
    <xf numFmtId="0" fontId="3" fillId="0" borderId="5" xfId="0" applyFont="1" applyBorder="1" applyAlignment="1">
      <alignment horizontal="center" vertical="center"/>
    </xf>
    <xf numFmtId="0" fontId="6" fillId="0" borderId="15" xfId="0" applyFont="1" applyBorder="1" applyAlignment="1">
      <alignment horizontal="center"/>
    </xf>
    <xf numFmtId="0" fontId="6" fillId="0" borderId="3" xfId="0" applyFont="1" applyBorder="1" applyAlignment="1">
      <alignment horizontal="center"/>
    </xf>
    <xf numFmtId="49" fontId="4" fillId="0" borderId="15" xfId="0" applyNumberFormat="1" applyFont="1" applyBorder="1" applyAlignment="1">
      <alignment horizontal="center"/>
    </xf>
    <xf numFmtId="49" fontId="4" fillId="0" borderId="14" xfId="0" applyNumberFormat="1" applyFont="1" applyBorder="1" applyAlignment="1">
      <alignment horizontal="center"/>
    </xf>
    <xf numFmtId="49" fontId="4" fillId="0" borderId="13" xfId="0" applyNumberFormat="1" applyFont="1" applyBorder="1" applyAlignment="1">
      <alignment horizontal="center"/>
    </xf>
    <xf numFmtId="0" fontId="4" fillId="0" borderId="11" xfId="0" applyFont="1" applyBorder="1" applyAlignment="1">
      <alignment horizontal="center"/>
    </xf>
    <xf numFmtId="0" fontId="6" fillId="0" borderId="2" xfId="0" applyFont="1" applyBorder="1"/>
    <xf numFmtId="0" fontId="3" fillId="0" borderId="3" xfId="0" applyFont="1" applyBorder="1" applyAlignment="1">
      <alignment horizontal="center" vertical="center"/>
    </xf>
    <xf numFmtId="0" fontId="6" fillId="0" borderId="11" xfId="0" applyFont="1" applyBorder="1" applyAlignment="1">
      <alignment vertical="center"/>
    </xf>
    <xf numFmtId="2" fontId="3" fillId="2" borderId="1" xfId="0" applyNumberFormat="1" applyFont="1" applyFill="1" applyBorder="1" applyAlignment="1">
      <alignment horizontal="center"/>
    </xf>
    <xf numFmtId="2" fontId="3" fillId="2" borderId="3" xfId="0" applyNumberFormat="1" applyFont="1" applyFill="1" applyBorder="1" applyAlignment="1">
      <alignment horizontal="center"/>
    </xf>
    <xf numFmtId="0" fontId="3" fillId="0" borderId="12" xfId="0" applyFont="1" applyBorder="1"/>
    <xf numFmtId="0" fontId="3" fillId="0" borderId="12" xfId="0" applyFont="1" applyBorder="1" applyAlignment="1">
      <alignment horizontal="center"/>
    </xf>
    <xf numFmtId="2" fontId="3" fillId="2" borderId="5" xfId="0" applyNumberFormat="1" applyFont="1" applyFill="1" applyBorder="1" applyAlignment="1">
      <alignment horizontal="center"/>
    </xf>
    <xf numFmtId="2" fontId="3" fillId="2" borderId="12" xfId="0" applyNumberFormat="1" applyFont="1" applyFill="1" applyBorder="1" applyAlignment="1">
      <alignment horizontal="center"/>
    </xf>
    <xf numFmtId="0" fontId="6" fillId="0" borderId="7" xfId="0" applyFont="1" applyBorder="1"/>
    <xf numFmtId="0" fontId="3" fillId="0" borderId="8" xfId="0" applyFont="1" applyBorder="1" applyAlignment="1">
      <alignment horizontal="center" vertical="center"/>
    </xf>
    <xf numFmtId="0" fontId="6" fillId="0" borderId="9" xfId="0" applyFont="1" applyBorder="1" applyAlignment="1">
      <alignment vertical="center"/>
    </xf>
    <xf numFmtId="2" fontId="3" fillId="2" borderId="6" xfId="0" applyNumberFormat="1" applyFont="1" applyFill="1" applyBorder="1" applyAlignment="1">
      <alignment horizontal="center"/>
    </xf>
    <xf numFmtId="2" fontId="3" fillId="2" borderId="8" xfId="0" applyNumberFormat="1" applyFont="1" applyFill="1" applyBorder="1" applyAlignment="1">
      <alignment horizontal="center"/>
    </xf>
    <xf numFmtId="0" fontId="6" fillId="0" borderId="15" xfId="0" applyFont="1" applyBorder="1"/>
    <xf numFmtId="0" fontId="6" fillId="0" borderId="13" xfId="0" applyFont="1" applyBorder="1"/>
    <xf numFmtId="0" fontId="6" fillId="0" borderId="14" xfId="0" applyFont="1" applyBorder="1"/>
    <xf numFmtId="0" fontId="6" fillId="0" borderId="10" xfId="0" applyFont="1" applyBorder="1" applyAlignment="1">
      <alignment vertical="center"/>
    </xf>
    <xf numFmtId="165" fontId="3" fillId="0" borderId="13" xfId="0" applyNumberFormat="1" applyFont="1" applyBorder="1" applyAlignment="1">
      <alignment horizontal="center"/>
    </xf>
    <xf numFmtId="165" fontId="3" fillId="0" borderId="14" xfId="0" applyNumberFormat="1" applyFont="1" applyBorder="1" applyAlignment="1">
      <alignment horizontal="center"/>
    </xf>
    <xf numFmtId="0" fontId="6" fillId="0" borderId="10" xfId="0" applyFont="1" applyBorder="1" applyAlignment="1">
      <alignment horizontal="center"/>
    </xf>
    <xf numFmtId="2" fontId="3" fillId="0" borderId="15" xfId="0" applyNumberFormat="1" applyFont="1" applyBorder="1" applyAlignment="1">
      <alignment horizontal="center"/>
    </xf>
    <xf numFmtId="2" fontId="3" fillId="0" borderId="14" xfId="0" applyNumberFormat="1" applyFont="1" applyBorder="1" applyAlignment="1">
      <alignment horizontal="center"/>
    </xf>
    <xf numFmtId="0" fontId="3" fillId="0" borderId="0" xfId="0" quotePrefix="1" applyFont="1" applyAlignment="1">
      <alignment horizontal="right"/>
    </xf>
    <xf numFmtId="165" fontId="3" fillId="0" borderId="0" xfId="0" applyNumberFormat="1" applyFont="1" applyAlignment="1">
      <alignment horizontal="center"/>
    </xf>
    <xf numFmtId="0" fontId="6" fillId="0" borderId="0" xfId="0" applyFont="1" applyAlignment="1">
      <alignment horizontal="center"/>
    </xf>
    <xf numFmtId="0" fontId="6" fillId="0" borderId="15"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0" xfId="0" applyFont="1" applyBorder="1"/>
    <xf numFmtId="2" fontId="3" fillId="0" borderId="1" xfId="0" applyNumberFormat="1" applyFont="1" applyBorder="1" applyAlignment="1">
      <alignment horizontal="center"/>
    </xf>
    <xf numFmtId="2" fontId="3" fillId="0" borderId="3" xfId="0" applyNumberFormat="1" applyFont="1" applyBorder="1" applyAlignment="1">
      <alignment horizontal="center"/>
    </xf>
    <xf numFmtId="2" fontId="3" fillId="0" borderId="5"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Border="1" applyAlignment="1">
      <alignment horizontal="center"/>
    </xf>
    <xf numFmtId="2" fontId="3" fillId="0" borderId="6" xfId="0" applyNumberFormat="1" applyFont="1" applyBorder="1" applyAlignment="1">
      <alignment horizontal="center"/>
    </xf>
    <xf numFmtId="2" fontId="3" fillId="0" borderId="8" xfId="0" applyNumberFormat="1" applyFont="1" applyBorder="1" applyAlignment="1">
      <alignment horizontal="center"/>
    </xf>
    <xf numFmtId="0" fontId="6" fillId="0" borderId="1" xfId="0" applyFont="1" applyBorder="1" applyAlignment="1">
      <alignment vertical="center"/>
    </xf>
    <xf numFmtId="2" fontId="3" fillId="0" borderId="2" xfId="0" applyNumberFormat="1" applyFont="1" applyBorder="1" applyAlignment="1">
      <alignment horizontal="center"/>
    </xf>
    <xf numFmtId="2" fontId="3" fillId="0" borderId="4" xfId="0" applyNumberFormat="1" applyFont="1" applyBorder="1" applyAlignment="1">
      <alignment horizontal="center"/>
    </xf>
    <xf numFmtId="2" fontId="3" fillId="0" borderId="11" xfId="0" applyNumberFormat="1" applyFont="1" applyBorder="1" applyAlignment="1">
      <alignment horizontal="center"/>
    </xf>
    <xf numFmtId="0" fontId="6" fillId="0" borderId="6" xfId="0" applyFont="1" applyBorder="1" applyAlignment="1">
      <alignment vertical="center"/>
    </xf>
    <xf numFmtId="2" fontId="3" fillId="0" borderId="7" xfId="0" applyNumberFormat="1" applyFont="1" applyBorder="1" applyAlignment="1">
      <alignment horizontal="center"/>
    </xf>
    <xf numFmtId="2" fontId="3" fillId="0" borderId="9" xfId="0" applyNumberFormat="1" applyFont="1" applyBorder="1" applyAlignment="1">
      <alignment horizontal="center"/>
    </xf>
    <xf numFmtId="49" fontId="4" fillId="0" borderId="10" xfId="0" applyNumberFormat="1" applyFont="1" applyBorder="1" applyAlignment="1">
      <alignment horizontal="center"/>
    </xf>
    <xf numFmtId="0" fontId="6" fillId="0" borderId="11" xfId="0" applyFont="1" applyBorder="1" applyAlignment="1">
      <alignment horizontal="center"/>
    </xf>
    <xf numFmtId="0" fontId="3" fillId="0" borderId="2" xfId="0" applyFont="1" applyBorder="1"/>
    <xf numFmtId="0" fontId="3" fillId="0" borderId="3" xfId="0" applyFont="1" applyBorder="1"/>
    <xf numFmtId="0" fontId="6" fillId="0" borderId="7" xfId="0" applyFont="1" applyBorder="1" applyAlignment="1">
      <alignment horizontal="center"/>
    </xf>
    <xf numFmtId="2" fontId="4" fillId="0" borderId="9" xfId="0" applyNumberFormat="1" applyFont="1" applyBorder="1" applyAlignment="1">
      <alignment horizontal="center"/>
    </xf>
    <xf numFmtId="165" fontId="3" fillId="0" borderId="7" xfId="0" applyNumberFormat="1" applyFont="1" applyBorder="1" applyAlignment="1">
      <alignment horizontal="center"/>
    </xf>
    <xf numFmtId="165" fontId="3" fillId="0" borderId="1" xfId="0" applyNumberFormat="1" applyFont="1" applyBorder="1" applyAlignment="1">
      <alignment horizontal="center"/>
    </xf>
    <xf numFmtId="0" fontId="6" fillId="0" borderId="5" xfId="0" applyFont="1" applyBorder="1" applyAlignment="1">
      <alignment vertical="center"/>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2" fontId="6" fillId="0" borderId="9" xfId="0" applyNumberFormat="1" applyFont="1" applyBorder="1" applyAlignment="1">
      <alignment horizontal="center"/>
    </xf>
    <xf numFmtId="2" fontId="6" fillId="0" borderId="6" xfId="0" applyNumberFormat="1" applyFont="1" applyBorder="1" applyAlignment="1">
      <alignment horizontal="center"/>
    </xf>
    <xf numFmtId="1" fontId="3" fillId="0" borderId="1" xfId="0" applyNumberFormat="1" applyFont="1" applyBorder="1" applyAlignment="1">
      <alignment horizontal="center"/>
    </xf>
    <xf numFmtId="165" fontId="3" fillId="0" borderId="2" xfId="0" applyNumberFormat="1" applyFont="1" applyBorder="1" applyAlignment="1">
      <alignment horizontal="center"/>
    </xf>
    <xf numFmtId="165" fontId="3" fillId="0" borderId="3" xfId="0" applyNumberFormat="1" applyFont="1" applyBorder="1" applyAlignment="1">
      <alignment horizontal="center" vertical="center"/>
    </xf>
    <xf numFmtId="1" fontId="3" fillId="0" borderId="5" xfId="0" applyNumberFormat="1" applyFont="1" applyBorder="1" applyAlignment="1">
      <alignment horizontal="center"/>
    </xf>
    <xf numFmtId="165" fontId="3" fillId="0" borderId="12" xfId="0" applyNumberFormat="1" applyFont="1" applyBorder="1" applyAlignment="1">
      <alignment horizontal="center" vertical="center"/>
    </xf>
    <xf numFmtId="1" fontId="3" fillId="0" borderId="6" xfId="0" applyNumberFormat="1" applyFont="1" applyBorder="1" applyAlignment="1">
      <alignment horizontal="center"/>
    </xf>
    <xf numFmtId="165" fontId="3" fillId="0" borderId="8" xfId="0" applyNumberFormat="1" applyFont="1" applyBorder="1" applyAlignment="1">
      <alignment horizontal="center" vertical="center"/>
    </xf>
    <xf numFmtId="0" fontId="10" fillId="0" borderId="0" xfId="0" applyFont="1" applyAlignment="1">
      <alignment horizontal="center"/>
    </xf>
    <xf numFmtId="0" fontId="10" fillId="0" borderId="0" xfId="0" applyFont="1"/>
    <xf numFmtId="164" fontId="6" fillId="0" borderId="0" xfId="0" applyNumberFormat="1" applyFont="1" applyAlignment="1">
      <alignment horizont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wrapText="1"/>
    </xf>
    <xf numFmtId="0" fontId="6" fillId="0" borderId="13" xfId="0" applyFont="1" applyBorder="1" applyAlignment="1">
      <alignment horizontal="center" wrapText="1"/>
    </xf>
    <xf numFmtId="0" fontId="6" fillId="0" borderId="1" xfId="0" applyFont="1" applyBorder="1" applyAlignment="1">
      <alignment horizontal="center"/>
    </xf>
    <xf numFmtId="0" fontId="6" fillId="0" borderId="3" xfId="0" applyFont="1" applyBorder="1" applyAlignment="1">
      <alignment horizontal="center"/>
    </xf>
    <xf numFmtId="165" fontId="4" fillId="0" borderId="15" xfId="0" applyNumberFormat="1" applyFont="1" applyBorder="1" applyAlignment="1">
      <alignment horizontal="center"/>
    </xf>
    <xf numFmtId="165" fontId="4" fillId="0" borderId="14" xfId="0" applyNumberFormat="1" applyFont="1" applyBorder="1" applyAlignment="1">
      <alignment horizontal="center"/>
    </xf>
    <xf numFmtId="0" fontId="6"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14" xfId="0" applyFont="1" applyBorder="1" applyAlignment="1">
      <alignment horizont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cellXfs>
  <cellStyles count="2">
    <cellStyle name="Hyperlink" xfId="1" builtinId="8"/>
    <cellStyle name="Normal" xfId="0" builtinId="0"/>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0000"/>
      </font>
      <fill>
        <patternFill>
          <bgColor rgb="FFFFFF00"/>
        </patternFill>
      </fill>
    </dxf>
    <dxf>
      <fill>
        <patternFill>
          <bgColor rgb="FFFFFF00"/>
        </patternFill>
      </fill>
    </dxf>
  </dxfs>
  <tableStyles count="0" defaultTableStyle="TableStyleMedium2" defaultPivotStyle="PivotStyleLight16"/>
  <colors>
    <mruColors>
      <color rgb="FFFF944D"/>
      <color rgb="FFFFD4B2"/>
      <color rgb="FF4A87C9"/>
      <color rgb="FFA7C7E7"/>
      <color rgb="FF94C8FF"/>
      <color rgb="FFFFFFFF"/>
      <color rgb="FFE67300"/>
      <color rgb="FFFFB78C"/>
      <color rgb="FFFF9655"/>
      <color rgb="FFFFB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theme" Target="theme/theme1.xml"/><Relationship Id="rId5" Type="http://schemas.openxmlformats.org/officeDocument/2006/relationships/chartsheet" Target="chartsheets/sheet4.xml"/><Relationship Id="rId15" Type="http://schemas.openxmlformats.org/officeDocument/2006/relationships/calcChain" Target="calcChain.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0-F9A6-4BC4-9916-1761776F10E7}"/>
            </c:ext>
          </c:extLst>
        </c:ser>
        <c:ser>
          <c:idx val="4"/>
          <c:order val="1"/>
          <c:tx>
            <c:v>CN11-Glu</c:v>
          </c:tx>
          <c:spPr>
            <a:solidFill>
              <a:schemeClr val="bg1"/>
            </a:solidFill>
            <a:ln>
              <a:solidFill>
                <a:schemeClr val="tx1"/>
              </a:solidFill>
            </a:ln>
            <a:effectLst/>
          </c:spPr>
          <c:invertIfNegative val="0"/>
          <c:errBars>
            <c:errBarType val="plus"/>
            <c:errValType val="cust"/>
            <c:noEndCap val="0"/>
            <c:plus>
              <c:numRef>
                <c:f>'Raw-data'!$U$27:$U$29</c:f>
                <c:numCache>
                  <c:formatCode>General</c:formatCode>
                  <c:ptCount val="3"/>
                  <c:pt idx="0">
                    <c:v>4.5041435148189652</c:v>
                  </c:pt>
                  <c:pt idx="1">
                    <c:v>8.2197303796547772</c:v>
                  </c:pt>
                  <c:pt idx="2">
                    <c:v>18.570014862005966</c:v>
                  </c:pt>
                </c:numCache>
              </c:numRef>
            </c:plus>
            <c:minus>
              <c:numRef>
                <c:f>'Raw-data'!$U$27:$U$29</c:f>
                <c:numCache>
                  <c:formatCode>General</c:formatCode>
                  <c:ptCount val="3"/>
                  <c:pt idx="0">
                    <c:v>4.5041435148189652</c:v>
                  </c:pt>
                  <c:pt idx="1">
                    <c:v>8.2197303796547772</c:v>
                  </c:pt>
                  <c:pt idx="2">
                    <c:v>18.570014862005966</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'Raw-data'!$R$27:$R$29</c:f>
              <c:numCache>
                <c:formatCode>0.000</c:formatCode>
                <c:ptCount val="3"/>
                <c:pt idx="0">
                  <c:v>391.79696010036315</c:v>
                </c:pt>
                <c:pt idx="1">
                  <c:v>181.93810489946478</c:v>
                </c:pt>
                <c:pt idx="2">
                  <c:v>162.84341372192435</c:v>
                </c:pt>
              </c:numCache>
            </c:numRef>
          </c:val>
          <c:extLst>
            <c:ext xmlns:c16="http://schemas.microsoft.com/office/drawing/2014/chart" uri="{C3380CC4-5D6E-409C-BE32-E72D297353CC}">
              <c16:uniqueId val="{00000001-F9A6-4BC4-9916-1761776F10E7}"/>
            </c:ext>
          </c:extLst>
        </c:ser>
        <c:ser>
          <c:idx val="1"/>
          <c:order val="2"/>
          <c:tx>
            <c:v>CN11-Glu</c:v>
          </c:tx>
          <c:spPr>
            <a:pattFill prst="pct5">
              <a:fgClr>
                <a:schemeClr val="tx1"/>
              </a:fgClr>
              <a:bgClr>
                <a:schemeClr val="bg1"/>
              </a:bgClr>
            </a:pattFill>
            <a:ln>
              <a:solidFill>
                <a:schemeClr val="tx1"/>
              </a:solidFill>
            </a:ln>
            <a:effectLst/>
          </c:spPr>
          <c:invertIfNegative val="0"/>
          <c:errBars>
            <c:errBarType val="plus"/>
            <c:errValType val="cust"/>
            <c:noEndCap val="0"/>
            <c:plus>
              <c:numRef>
                <c:f>'Raw-data'!$U$34:$U$36</c:f>
                <c:numCache>
                  <c:formatCode>General</c:formatCode>
                  <c:ptCount val="3"/>
                  <c:pt idx="0">
                    <c:v>7.3146986814835353</c:v>
                  </c:pt>
                  <c:pt idx="1">
                    <c:v>18.756036043442915</c:v>
                  </c:pt>
                  <c:pt idx="2">
                    <c:v>5.0249790456490544</c:v>
                  </c:pt>
                </c:numCache>
              </c:numRef>
            </c:plus>
            <c:minus>
              <c:numRef>
                <c:f>'Raw-data'!$U$34:$U$36</c:f>
                <c:numCache>
                  <c:formatCode>General</c:formatCode>
                  <c:ptCount val="3"/>
                  <c:pt idx="0">
                    <c:v>7.3146986814835353</c:v>
                  </c:pt>
                  <c:pt idx="1">
                    <c:v>18.756036043442915</c:v>
                  </c:pt>
                  <c:pt idx="2">
                    <c:v>5.0249790456490544</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'Raw-data'!$R$34:$R$36</c:f>
              <c:numCache>
                <c:formatCode>0.000</c:formatCode>
                <c:ptCount val="3"/>
                <c:pt idx="0">
                  <c:v>547.8548832078219</c:v>
                </c:pt>
                <c:pt idx="1">
                  <c:v>367.60856416412275</c:v>
                </c:pt>
                <c:pt idx="2">
                  <c:v>56.958931858667704</c:v>
                </c:pt>
              </c:numCache>
            </c:numRef>
          </c:val>
          <c:extLst>
            <c:ext xmlns:c16="http://schemas.microsoft.com/office/drawing/2014/chart" uri="{C3380CC4-5D6E-409C-BE32-E72D297353CC}">
              <c16:uniqueId val="{00000002-F9A6-4BC4-9916-1761776F10E7}"/>
            </c:ext>
          </c:extLst>
        </c:ser>
        <c:ser>
          <c:idx val="8"/>
          <c:order val="3"/>
          <c:tx>
            <c:v>espaciador</c:v>
          </c:tx>
          <c:spPr>
            <a:solidFill>
              <a:schemeClr val="accent3">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3-F9A6-4BC4-9916-1761776F10E7}"/>
            </c:ext>
          </c:extLst>
        </c:ser>
        <c:ser>
          <c:idx val="5"/>
          <c:order val="4"/>
          <c:tx>
            <c:v>CN2-Glu</c:v>
          </c:tx>
          <c:spPr>
            <a:solidFill>
              <a:schemeClr val="bg2">
                <a:lumMod val="90000"/>
              </a:schemeClr>
            </a:solidFill>
            <a:ln>
              <a:solidFill>
                <a:schemeClr val="tx1"/>
              </a:solidFill>
            </a:ln>
            <a:effectLst/>
          </c:spPr>
          <c:invertIfNegative val="0"/>
          <c:errBars>
            <c:errBarType val="plus"/>
            <c:errValType val="cust"/>
            <c:noEndCap val="0"/>
            <c:plus>
              <c:numRef>
                <c:f>'Raw-data'!$U$66:$U$68</c:f>
                <c:numCache>
                  <c:formatCode>General</c:formatCode>
                  <c:ptCount val="3"/>
                  <c:pt idx="0">
                    <c:v>27.434844739478212</c:v>
                  </c:pt>
                  <c:pt idx="1">
                    <c:v>2.5877124465710972</c:v>
                  </c:pt>
                  <c:pt idx="2">
                    <c:v>2.7324789978383026</c:v>
                  </c:pt>
                </c:numCache>
              </c:numRef>
            </c:plus>
            <c:minus>
              <c:numRef>
                <c:f>'Raw-data'!$U$66:$U$68</c:f>
                <c:numCache>
                  <c:formatCode>General</c:formatCode>
                  <c:ptCount val="3"/>
                  <c:pt idx="0">
                    <c:v>27.434844739478212</c:v>
                  </c:pt>
                  <c:pt idx="1">
                    <c:v>2.5877124465710972</c:v>
                  </c:pt>
                  <c:pt idx="2">
                    <c:v>2.7324789978383026</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'Raw-data'!$R$66:$R$68</c:f>
              <c:numCache>
                <c:formatCode>0.000</c:formatCode>
                <c:ptCount val="3"/>
                <c:pt idx="0">
                  <c:v>398.14929004810227</c:v>
                </c:pt>
                <c:pt idx="1">
                  <c:v>123.92843454339005</c:v>
                </c:pt>
                <c:pt idx="2">
                  <c:v>13.241162521794507</c:v>
                </c:pt>
              </c:numCache>
            </c:numRef>
          </c:val>
          <c:extLst>
            <c:ext xmlns:c16="http://schemas.microsoft.com/office/drawing/2014/chart" uri="{C3380CC4-5D6E-409C-BE32-E72D297353CC}">
              <c16:uniqueId val="{00000004-F9A6-4BC4-9916-1761776F10E7}"/>
            </c:ext>
          </c:extLst>
        </c:ser>
        <c:ser>
          <c:idx val="0"/>
          <c:order val="5"/>
          <c:tx>
            <c:v>CN2-Glu</c:v>
          </c:tx>
          <c:spPr>
            <a:pattFill prst="pct5">
              <a:fgClr>
                <a:schemeClr val="tx1"/>
              </a:fgClr>
              <a:bgClr>
                <a:schemeClr val="bg2">
                  <a:lumMod val="90000"/>
                </a:schemeClr>
              </a:bgClr>
            </a:pattFill>
            <a:ln>
              <a:solidFill>
                <a:schemeClr val="tx1"/>
              </a:solidFill>
            </a:ln>
            <a:effectLst/>
          </c:spPr>
          <c:invertIfNegative val="0"/>
          <c:errBars>
            <c:errBarType val="plus"/>
            <c:errValType val="cust"/>
            <c:noEndCap val="0"/>
            <c:plus>
              <c:numRef>
                <c:f>'Raw-data'!$U$73:$U$75</c:f>
                <c:numCache>
                  <c:formatCode>General</c:formatCode>
                  <c:ptCount val="3"/>
                  <c:pt idx="0">
                    <c:v>10.750716050956372</c:v>
                  </c:pt>
                  <c:pt idx="1">
                    <c:v>18.719720166474488</c:v>
                  </c:pt>
                  <c:pt idx="2">
                    <c:v>9.4973716758386981</c:v>
                  </c:pt>
                </c:numCache>
              </c:numRef>
            </c:plus>
            <c:minus>
              <c:numRef>
                <c:f>'Raw-data'!$U$73:$U$75</c:f>
                <c:numCache>
                  <c:formatCode>General</c:formatCode>
                  <c:ptCount val="3"/>
                  <c:pt idx="0">
                    <c:v>10.750716050956372</c:v>
                  </c:pt>
                  <c:pt idx="1">
                    <c:v>18.719720166474488</c:v>
                  </c:pt>
                  <c:pt idx="2">
                    <c:v>9.4973716758386981</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'Raw-data'!$R$73:$R$75</c:f>
              <c:numCache>
                <c:formatCode>0.000</c:formatCode>
                <c:ptCount val="3"/>
                <c:pt idx="0">
                  <c:v>339.49343007240526</c:v>
                </c:pt>
                <c:pt idx="1">
                  <c:v>105.36266666666666</c:v>
                </c:pt>
                <c:pt idx="2">
                  <c:v>34.500629188130716</c:v>
                </c:pt>
              </c:numCache>
            </c:numRef>
          </c:val>
          <c:extLst>
            <c:ext xmlns:c16="http://schemas.microsoft.com/office/drawing/2014/chart" uri="{C3380CC4-5D6E-409C-BE32-E72D297353CC}">
              <c16:uniqueId val="{00000005-F9A6-4BC4-9916-1761776F10E7}"/>
            </c:ext>
          </c:extLst>
        </c:ser>
        <c:ser>
          <c:idx val="9"/>
          <c:order val="6"/>
          <c:tx>
            <c:v>Espaciador 2</c:v>
          </c:tx>
          <c:spPr>
            <a:solidFill>
              <a:schemeClr val="accent4">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6-F9A6-4BC4-9916-1761776F10E7}"/>
            </c:ext>
          </c:extLst>
        </c:ser>
        <c:ser>
          <c:idx val="6"/>
          <c:order val="7"/>
          <c:tx>
            <c:v>CN11-Gly</c:v>
          </c:tx>
          <c:spPr>
            <a:solidFill>
              <a:schemeClr val="tx1"/>
            </a:solidFill>
            <a:ln>
              <a:solidFill>
                <a:schemeClr val="tx1"/>
              </a:solidFill>
            </a:ln>
            <a:effectLst/>
          </c:spPr>
          <c:invertIfNegative val="0"/>
          <c:errBars>
            <c:errBarType val="plus"/>
            <c:errValType val="cust"/>
            <c:noEndCap val="0"/>
            <c:plus>
              <c:numRef>
                <c:f>'Raw-data'!$J$27:$J$29</c:f>
                <c:numCache>
                  <c:formatCode>General</c:formatCode>
                  <c:ptCount val="3"/>
                  <c:pt idx="0">
                    <c:v>6.1856915986583969</c:v>
                  </c:pt>
                  <c:pt idx="1">
                    <c:v>6.7605944121504109</c:v>
                  </c:pt>
                  <c:pt idx="2">
                    <c:v>7.3505551835863532</c:v>
                  </c:pt>
                </c:numCache>
              </c:numRef>
            </c:plus>
            <c:minus>
              <c:numRef>
                <c:f>'Raw-data'!$J$27:$J$29</c:f>
                <c:numCache>
                  <c:formatCode>General</c:formatCode>
                  <c:ptCount val="3"/>
                  <c:pt idx="0">
                    <c:v>6.1856915986583969</c:v>
                  </c:pt>
                  <c:pt idx="1">
                    <c:v>6.7605944121504109</c:v>
                  </c:pt>
                  <c:pt idx="2">
                    <c:v>7.3505551835863532</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'Raw-data'!$G$27:$G$29</c:f>
              <c:numCache>
                <c:formatCode>0.000</c:formatCode>
                <c:ptCount val="3"/>
                <c:pt idx="0">
                  <c:v>182.65041081772756</c:v>
                </c:pt>
                <c:pt idx="1">
                  <c:v>132.65407334913823</c:v>
                </c:pt>
                <c:pt idx="2">
                  <c:v>137.43072087512599</c:v>
                </c:pt>
              </c:numCache>
            </c:numRef>
          </c:val>
          <c:extLst>
            <c:ext xmlns:c16="http://schemas.microsoft.com/office/drawing/2014/chart" uri="{C3380CC4-5D6E-409C-BE32-E72D297353CC}">
              <c16:uniqueId val="{00000007-F9A6-4BC4-9916-1761776F10E7}"/>
            </c:ext>
          </c:extLst>
        </c:ser>
        <c:ser>
          <c:idx val="2"/>
          <c:order val="8"/>
          <c:tx>
            <c:v>CN11-Gly</c:v>
          </c:tx>
          <c:spPr>
            <a:pattFill prst="pct5">
              <a:fgClr>
                <a:schemeClr val="bg1"/>
              </a:fgClr>
              <a:bgClr>
                <a:schemeClr val="tx1"/>
              </a:bgClr>
            </a:pattFill>
            <a:ln>
              <a:solidFill>
                <a:schemeClr val="tx1"/>
              </a:solidFill>
            </a:ln>
            <a:effectLst/>
          </c:spPr>
          <c:invertIfNegative val="0"/>
          <c:errBars>
            <c:errBarType val="plus"/>
            <c:errValType val="cust"/>
            <c:noEndCap val="0"/>
            <c:plus>
              <c:numRef>
                <c:f>'Raw-data'!$J$34:$J$36</c:f>
                <c:numCache>
                  <c:formatCode>General</c:formatCode>
                  <c:ptCount val="3"/>
                  <c:pt idx="0">
                    <c:v>22.048519792824212</c:v>
                  </c:pt>
                  <c:pt idx="1">
                    <c:v>22.327397327291564</c:v>
                  </c:pt>
                  <c:pt idx="2">
                    <c:v>8.1365333368494372</c:v>
                  </c:pt>
                </c:numCache>
              </c:numRef>
            </c:plus>
            <c:minus>
              <c:numRef>
                <c:f>'Raw-data'!$J$34:$J$36</c:f>
                <c:numCache>
                  <c:formatCode>General</c:formatCode>
                  <c:ptCount val="3"/>
                  <c:pt idx="0">
                    <c:v>22.048519792824212</c:v>
                  </c:pt>
                  <c:pt idx="1">
                    <c:v>22.327397327291564</c:v>
                  </c:pt>
                  <c:pt idx="2">
                    <c:v>8.1365333368494372</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'Raw-data'!$G$34:$G$36</c:f>
              <c:numCache>
                <c:formatCode>0.000</c:formatCode>
                <c:ptCount val="3"/>
                <c:pt idx="0">
                  <c:v>208.61862598332664</c:v>
                </c:pt>
                <c:pt idx="1">
                  <c:v>268.8405779371019</c:v>
                </c:pt>
                <c:pt idx="2">
                  <c:v>106.19248811863679</c:v>
                </c:pt>
              </c:numCache>
            </c:numRef>
          </c:val>
          <c:extLst>
            <c:ext xmlns:c16="http://schemas.microsoft.com/office/drawing/2014/chart" uri="{C3380CC4-5D6E-409C-BE32-E72D297353CC}">
              <c16:uniqueId val="{00000008-F9A6-4BC4-9916-1761776F10E7}"/>
            </c:ext>
          </c:extLst>
        </c:ser>
        <c:ser>
          <c:idx val="10"/>
          <c:order val="9"/>
          <c:tx>
            <c:v>Espaciador 3</c:v>
          </c:tx>
          <c:spPr>
            <a:solidFill>
              <a:schemeClr val="accent5">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9-F9A6-4BC4-9916-1761776F10E7}"/>
            </c:ext>
          </c:extLst>
        </c:ser>
        <c:ser>
          <c:idx val="7"/>
          <c:order val="10"/>
          <c:tx>
            <c:v>CN2-Gly</c:v>
          </c:tx>
          <c:spPr>
            <a:solidFill>
              <a:schemeClr val="bg2">
                <a:lumMod val="50000"/>
              </a:schemeClr>
            </a:solidFill>
            <a:ln>
              <a:solidFill>
                <a:schemeClr val="tx1"/>
              </a:solidFill>
            </a:ln>
            <a:effectLst/>
          </c:spPr>
          <c:invertIfNegative val="0"/>
          <c:errBars>
            <c:errBarType val="plus"/>
            <c:errValType val="cust"/>
            <c:noEndCap val="0"/>
            <c:plus>
              <c:numRef>
                <c:f>'Raw-data'!$J$66:$J$68</c:f>
                <c:numCache>
                  <c:formatCode>General</c:formatCode>
                  <c:ptCount val="3"/>
                  <c:pt idx="0">
                    <c:v>30.397326367100561</c:v>
                  </c:pt>
                  <c:pt idx="1">
                    <c:v>19.744332516216851</c:v>
                  </c:pt>
                  <c:pt idx="2">
                    <c:v>5.0409928574331193</c:v>
                  </c:pt>
                </c:numCache>
              </c:numRef>
            </c:plus>
            <c:minus>
              <c:numRef>
                <c:f>'Raw-data'!$J$66:$J$68</c:f>
                <c:numCache>
                  <c:formatCode>General</c:formatCode>
                  <c:ptCount val="3"/>
                  <c:pt idx="0">
                    <c:v>30.397326367100561</c:v>
                  </c:pt>
                  <c:pt idx="1">
                    <c:v>19.744332516216851</c:v>
                  </c:pt>
                  <c:pt idx="2">
                    <c:v>5.0409928574331193</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'Raw-data'!$G$66:$G$68</c:f>
              <c:numCache>
                <c:formatCode>0.000</c:formatCode>
                <c:ptCount val="3"/>
                <c:pt idx="0">
                  <c:v>270.22007079497359</c:v>
                </c:pt>
                <c:pt idx="1">
                  <c:v>262.32558237829375</c:v>
                </c:pt>
                <c:pt idx="2">
                  <c:v>54.731028800887827</c:v>
                </c:pt>
              </c:numCache>
            </c:numRef>
          </c:val>
          <c:extLst>
            <c:ext xmlns:c16="http://schemas.microsoft.com/office/drawing/2014/chart" uri="{C3380CC4-5D6E-409C-BE32-E72D297353CC}">
              <c16:uniqueId val="{0000000A-F9A6-4BC4-9916-1761776F10E7}"/>
            </c:ext>
          </c:extLst>
        </c:ser>
        <c:ser>
          <c:idx val="3"/>
          <c:order val="11"/>
          <c:tx>
            <c:v>CN2-Gly</c:v>
          </c:tx>
          <c:spPr>
            <a:pattFill prst="pct5">
              <a:fgClr>
                <a:schemeClr val="bg1"/>
              </a:fgClr>
              <a:bgClr>
                <a:schemeClr val="bg2">
                  <a:lumMod val="50000"/>
                </a:schemeClr>
              </a:bgClr>
            </a:pattFill>
            <a:ln>
              <a:solidFill>
                <a:schemeClr val="tx1"/>
              </a:solidFill>
            </a:ln>
            <a:effectLst/>
          </c:spPr>
          <c:invertIfNegative val="0"/>
          <c:errBars>
            <c:errBarType val="plus"/>
            <c:errValType val="cust"/>
            <c:noEndCap val="0"/>
            <c:plus>
              <c:numRef>
                <c:f>'Raw-data'!$J$73:$J$75</c:f>
                <c:numCache>
                  <c:formatCode>General</c:formatCode>
                  <c:ptCount val="3"/>
                  <c:pt idx="0">
                    <c:v>33.763702684186399</c:v>
                  </c:pt>
                  <c:pt idx="1">
                    <c:v>22.659650410132855</c:v>
                  </c:pt>
                  <c:pt idx="2">
                    <c:v>8.3830128858246322</c:v>
                  </c:pt>
                </c:numCache>
              </c:numRef>
            </c:plus>
            <c:minus>
              <c:numRef>
                <c:f>'Raw-data'!$J$73:$J$75</c:f>
                <c:numCache>
                  <c:formatCode>General</c:formatCode>
                  <c:ptCount val="3"/>
                  <c:pt idx="0">
                    <c:v>33.763702684186399</c:v>
                  </c:pt>
                  <c:pt idx="1">
                    <c:v>22.659650410132855</c:v>
                  </c:pt>
                  <c:pt idx="2">
                    <c:v>8.3830128858246322</c:v>
                  </c:pt>
                </c:numCache>
              </c:numRef>
            </c:minus>
            <c:spPr>
              <a:noFill/>
              <a:ln w="952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'Raw-data'!$G$73:$G$75</c:f>
              <c:numCache>
                <c:formatCode>0.000</c:formatCode>
                <c:ptCount val="3"/>
                <c:pt idx="0">
                  <c:v>271.55605166930303</c:v>
                </c:pt>
                <c:pt idx="1">
                  <c:v>199.58721154945883</c:v>
                </c:pt>
                <c:pt idx="2">
                  <c:v>52.25885307411378</c:v>
                </c:pt>
              </c:numCache>
            </c:numRef>
          </c:val>
          <c:extLst>
            <c:ext xmlns:c16="http://schemas.microsoft.com/office/drawing/2014/chart" uri="{C3380CC4-5D6E-409C-BE32-E72D297353CC}">
              <c16:uniqueId val="{0000000B-F9A6-4BC4-9916-1761776F10E7}"/>
            </c:ext>
          </c:extLst>
        </c:ser>
        <c:ser>
          <c:idx val="12"/>
          <c:order val="12"/>
          <c:tx>
            <c:v>Espaciador-final</c:v>
          </c:tx>
          <c:spPr>
            <a:solidFill>
              <a:schemeClr val="accent1">
                <a:lumMod val="80000"/>
                <a:lumOff val="2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C-F9A6-4BC4-9916-1761776F10E7}"/>
            </c:ext>
          </c:extLst>
        </c:ser>
        <c:dLbls>
          <c:showLegendKey val="0"/>
          <c:showVal val="0"/>
          <c:showCatName val="0"/>
          <c:showSerName val="0"/>
          <c:showPercent val="0"/>
          <c:showBubbleSize val="0"/>
        </c:dLbls>
        <c:gapWidth val="0"/>
        <c:axId val="644709136"/>
        <c:axId val="644709464"/>
      </c:barChart>
      <c:catAx>
        <c:axId val="64470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MX">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6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MX" i="1">
                    <a:solidFill>
                      <a:schemeClr val="tx1"/>
                    </a:solidFill>
                    <a:latin typeface="Arial" panose="020B0604020202020204" pitchFamily="34" charset="0"/>
                    <a:cs typeface="Arial" panose="020B0604020202020204" pitchFamily="34" charset="0"/>
                  </a:rPr>
                  <a:t>FTEII</a:t>
                </a:r>
                <a:r>
                  <a:rPr lang="es-MX">
                    <a:solidFill>
                      <a:schemeClr val="tx1"/>
                    </a:solidFill>
                    <a:latin typeface="Arial" panose="020B0604020202020204" pitchFamily="34" charset="0"/>
                    <a:cs typeface="Arial" panose="020B0604020202020204" pitchFamily="34" charset="0"/>
                  </a:rPr>
                  <a:t>- and </a:t>
                </a:r>
                <a:r>
                  <a:rPr lang="es-MX" i="1">
                    <a:solidFill>
                      <a:schemeClr val="tx1"/>
                    </a:solidFill>
                    <a:latin typeface="Arial" panose="020B0604020202020204" pitchFamily="34" charset="0"/>
                    <a:cs typeface="Arial" panose="020B0604020202020204" pitchFamily="34" charset="0"/>
                  </a:rPr>
                  <a:t>GAPDH-</a:t>
                </a:r>
                <a:r>
                  <a:rPr lang="es-MX">
                    <a:solidFill>
                      <a:schemeClr val="tx1"/>
                    </a:solidFill>
                    <a:latin typeface="Arial" panose="020B0604020202020204" pitchFamily="34" charset="0"/>
                    <a:cs typeface="Arial" panose="020B0604020202020204" pitchFamily="34" charset="0"/>
                  </a:rPr>
                  <a:t>transcript levels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legend>
      <c:legendPos val="t"/>
      <c:legendEntry>
        <c:idx val="0"/>
        <c:delete val="1"/>
      </c:legendEntry>
      <c:legendEntry>
        <c:idx val="3"/>
        <c:delete val="1"/>
      </c:legendEntry>
      <c:legendEntry>
        <c:idx val="6"/>
        <c:delete val="1"/>
      </c:legendEntry>
      <c:legendEntry>
        <c:idx val="9"/>
        <c:delete val="1"/>
      </c:legendEntry>
      <c:legendEntry>
        <c:idx val="12"/>
        <c:delete val="1"/>
      </c:legendEntry>
      <c:overlay val="1"/>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0"/>
          <c:tx>
            <c:v>CN11-Glu</c:v>
          </c:tx>
          <c:spPr>
            <a:ln w="15875" cap="rnd">
              <a:noFill/>
              <a:round/>
            </a:ln>
            <a:effectLst/>
          </c:spPr>
          <c:marker>
            <c:symbol val="square"/>
            <c:size val="7"/>
            <c:spPr>
              <a:solidFill>
                <a:srgbClr val="A7C7E7"/>
              </a:solidFill>
              <a:ln w="15875">
                <a:solidFill>
                  <a:schemeClr val="tx1"/>
                </a:solidFill>
              </a:ln>
              <a:effectLst/>
            </c:spPr>
          </c:marker>
          <c:errBars>
            <c:errDir val="y"/>
            <c:errBarType val="both"/>
            <c:errValType val="cust"/>
            <c:noEndCap val="0"/>
            <c:plus>
              <c:numRef>
                <c:f>'Raw-data'!$U$84:$U$89</c:f>
                <c:numCache>
                  <c:formatCode>General</c:formatCode>
                  <c:ptCount val="6"/>
                  <c:pt idx="0">
                    <c:v>3.513308032799476E-3</c:v>
                  </c:pt>
                  <c:pt idx="1">
                    <c:v>5.8404718226450726E-3</c:v>
                  </c:pt>
                  <c:pt idx="2">
                    <c:v>1.132803797859297E-2</c:v>
                  </c:pt>
                  <c:pt idx="3">
                    <c:v>4.1229277623229525E-2</c:v>
                  </c:pt>
                  <c:pt idx="4">
                    <c:v>1.9349791844990138E-2</c:v>
                  </c:pt>
                  <c:pt idx="5">
                    <c:v>6.0852280154486023E-3</c:v>
                  </c:pt>
                </c:numCache>
              </c:numRef>
            </c:plus>
            <c:minus>
              <c:numRef>
                <c:f>'Raw-data'!$U$84:$U$89</c:f>
                <c:numCache>
                  <c:formatCode>General</c:formatCode>
                  <c:ptCount val="6"/>
                  <c:pt idx="0">
                    <c:v>3.513308032799476E-3</c:v>
                  </c:pt>
                  <c:pt idx="1">
                    <c:v>5.8404718226450726E-3</c:v>
                  </c:pt>
                  <c:pt idx="2">
                    <c:v>1.132803797859297E-2</c:v>
                  </c:pt>
                  <c:pt idx="3">
                    <c:v>4.1229277623229525E-2</c:v>
                  </c:pt>
                  <c:pt idx="4">
                    <c:v>1.9349791844990138E-2</c:v>
                  </c:pt>
                  <c:pt idx="5">
                    <c:v>6.0852280154486023E-3</c:v>
                  </c:pt>
                </c:numCache>
              </c:numRef>
            </c:minus>
            <c:spPr>
              <a:noFill/>
              <a:ln w="15875" cap="flat" cmpd="sng" algn="ctr">
                <a:solidFill>
                  <a:schemeClr val="tx1"/>
                </a:solidFill>
                <a:round/>
              </a:ln>
              <a:effectLst/>
            </c:spPr>
          </c:errBars>
          <c:xVal>
            <c:numRef>
              <c:f>'Raw-data'!$C$84:$C$89</c:f>
              <c:numCache>
                <c:formatCode>General</c:formatCode>
                <c:ptCount val="6"/>
                <c:pt idx="0">
                  <c:v>0</c:v>
                </c:pt>
                <c:pt idx="1">
                  <c:v>3</c:v>
                </c:pt>
                <c:pt idx="2">
                  <c:v>6</c:v>
                </c:pt>
                <c:pt idx="3">
                  <c:v>12</c:v>
                </c:pt>
                <c:pt idx="4">
                  <c:v>18</c:v>
                </c:pt>
                <c:pt idx="5">
                  <c:v>24</c:v>
                </c:pt>
              </c:numCache>
            </c:numRef>
          </c:xVal>
          <c:yVal>
            <c:numRef>
              <c:f>'Raw-data'!$R$84:$R$89</c:f>
              <c:numCache>
                <c:formatCode>0.000</c:formatCode>
                <c:ptCount val="6"/>
                <c:pt idx="0">
                  <c:v>5.0600000000000006E-2</c:v>
                </c:pt>
                <c:pt idx="1">
                  <c:v>0.13133333333333333</c:v>
                </c:pt>
                <c:pt idx="2">
                  <c:v>0.17086666666666669</c:v>
                </c:pt>
                <c:pt idx="3">
                  <c:v>1.1200999999999999</c:v>
                </c:pt>
                <c:pt idx="4">
                  <c:v>1.6989333333333334</c:v>
                </c:pt>
                <c:pt idx="5">
                  <c:v>1.7457</c:v>
                </c:pt>
              </c:numCache>
            </c:numRef>
          </c:yVal>
          <c:smooth val="1"/>
          <c:extLst>
            <c:ext xmlns:c16="http://schemas.microsoft.com/office/drawing/2014/chart" uri="{C3380CC4-5D6E-409C-BE32-E72D297353CC}">
              <c16:uniqueId val="{00000000-9EBB-4134-8A5A-85954BD266DF}"/>
            </c:ext>
          </c:extLst>
        </c:ser>
        <c:ser>
          <c:idx val="0"/>
          <c:order val="1"/>
          <c:tx>
            <c:v>CN2-Glu</c:v>
          </c:tx>
          <c:spPr>
            <a:ln w="15875" cap="rnd">
              <a:noFill/>
              <a:round/>
            </a:ln>
            <a:effectLst/>
          </c:spPr>
          <c:marker>
            <c:symbol val="square"/>
            <c:size val="7"/>
            <c:spPr>
              <a:solidFill>
                <a:srgbClr val="FFD4B2"/>
              </a:solidFill>
              <a:ln w="15875">
                <a:solidFill>
                  <a:schemeClr val="tx1"/>
                </a:solidFill>
              </a:ln>
              <a:effectLst/>
            </c:spPr>
          </c:marker>
          <c:errBars>
            <c:errDir val="y"/>
            <c:errBarType val="both"/>
            <c:errValType val="cust"/>
            <c:noEndCap val="0"/>
            <c:plus>
              <c:numRef>
                <c:f>'Raw-data'!$U$99:$U$104</c:f>
                <c:numCache>
                  <c:formatCode>General</c:formatCode>
                  <c:ptCount val="6"/>
                  <c:pt idx="0">
                    <c:v>1.5333333333333288E-3</c:v>
                  </c:pt>
                  <c:pt idx="1">
                    <c:v>9.9666666666666914E-3</c:v>
                  </c:pt>
                  <c:pt idx="2">
                    <c:v>8.8416313225809541E-3</c:v>
                  </c:pt>
                  <c:pt idx="3">
                    <c:v>1.3078353617077907E-2</c:v>
                  </c:pt>
                  <c:pt idx="4">
                    <c:v>1.8606480352584453E-2</c:v>
                  </c:pt>
                  <c:pt idx="5">
                    <c:v>1.956127126066538E-2</c:v>
                  </c:pt>
                </c:numCache>
              </c:numRef>
            </c:plus>
            <c:minus>
              <c:numRef>
                <c:f>'Raw-data'!$U$99:$U$104</c:f>
                <c:numCache>
                  <c:formatCode>General</c:formatCode>
                  <c:ptCount val="6"/>
                  <c:pt idx="0">
                    <c:v>1.5333333333333288E-3</c:v>
                  </c:pt>
                  <c:pt idx="1">
                    <c:v>9.9666666666666914E-3</c:v>
                  </c:pt>
                  <c:pt idx="2">
                    <c:v>8.8416313225809541E-3</c:v>
                  </c:pt>
                  <c:pt idx="3">
                    <c:v>1.3078353617077907E-2</c:v>
                  </c:pt>
                  <c:pt idx="4">
                    <c:v>1.8606480352584453E-2</c:v>
                  </c:pt>
                  <c:pt idx="5">
                    <c:v>1.956127126066538E-2</c:v>
                  </c:pt>
                </c:numCache>
              </c:numRef>
            </c:minus>
            <c:spPr>
              <a:noFill/>
              <a:ln w="9525" cap="flat" cmpd="sng" algn="ctr">
                <a:solidFill>
                  <a:schemeClr val="tx1"/>
                </a:solidFill>
                <a:round/>
              </a:ln>
              <a:effectLst/>
            </c:spPr>
          </c:errBars>
          <c:xVal>
            <c:numRef>
              <c:f>'Raw-data'!$C$99:$C$104</c:f>
              <c:numCache>
                <c:formatCode>General</c:formatCode>
                <c:ptCount val="6"/>
                <c:pt idx="0">
                  <c:v>0</c:v>
                </c:pt>
                <c:pt idx="1">
                  <c:v>3</c:v>
                </c:pt>
                <c:pt idx="2">
                  <c:v>6</c:v>
                </c:pt>
                <c:pt idx="3">
                  <c:v>12</c:v>
                </c:pt>
                <c:pt idx="4">
                  <c:v>18</c:v>
                </c:pt>
                <c:pt idx="5">
                  <c:v>24</c:v>
                </c:pt>
              </c:numCache>
            </c:numRef>
          </c:xVal>
          <c:yVal>
            <c:numRef>
              <c:f>'Raw-data'!$R$99:$R$104</c:f>
              <c:numCache>
                <c:formatCode>0.000</c:formatCode>
                <c:ptCount val="6"/>
                <c:pt idx="0">
                  <c:v>5.1366666666666672E-2</c:v>
                </c:pt>
                <c:pt idx="1">
                  <c:v>0.12343333333333333</c:v>
                </c:pt>
                <c:pt idx="2">
                  <c:v>0.1778666666666667</c:v>
                </c:pt>
                <c:pt idx="3">
                  <c:v>0.81879999999999997</c:v>
                </c:pt>
                <c:pt idx="4">
                  <c:v>1.5256666666666667</c:v>
                </c:pt>
                <c:pt idx="5">
                  <c:v>1.7158</c:v>
                </c:pt>
              </c:numCache>
            </c:numRef>
          </c:yVal>
          <c:smooth val="1"/>
          <c:extLst>
            <c:ext xmlns:c16="http://schemas.microsoft.com/office/drawing/2014/chart" uri="{C3380CC4-5D6E-409C-BE32-E72D297353CC}">
              <c16:uniqueId val="{00000001-9EBB-4134-8A5A-85954BD266DF}"/>
            </c:ext>
          </c:extLst>
        </c:ser>
        <c:ser>
          <c:idx val="2"/>
          <c:order val="2"/>
          <c:tx>
            <c:v>CN11-Gly</c:v>
          </c:tx>
          <c:spPr>
            <a:ln w="15875" cap="rnd">
              <a:noFill/>
              <a:round/>
            </a:ln>
            <a:effectLst/>
          </c:spPr>
          <c:marker>
            <c:symbol val="square"/>
            <c:size val="7"/>
            <c:spPr>
              <a:solidFill>
                <a:srgbClr val="4A87C9"/>
              </a:solidFill>
              <a:ln w="15875">
                <a:solidFill>
                  <a:schemeClr val="tx1"/>
                </a:solidFill>
              </a:ln>
              <a:effectLst/>
            </c:spPr>
          </c:marker>
          <c:errBars>
            <c:errDir val="y"/>
            <c:errBarType val="both"/>
            <c:errValType val="cust"/>
            <c:noEndCap val="0"/>
            <c:plus>
              <c:numRef>
                <c:f>'Raw-data'!$J$84:$J$89</c:f>
                <c:numCache>
                  <c:formatCode>General</c:formatCode>
                  <c:ptCount val="6"/>
                  <c:pt idx="0">
                    <c:v>6.6505847696106974E-3</c:v>
                  </c:pt>
                  <c:pt idx="1">
                    <c:v>1.0170764201594894E-2</c:v>
                  </c:pt>
                  <c:pt idx="2">
                    <c:v>1.3433085192083676E-2</c:v>
                  </c:pt>
                  <c:pt idx="3">
                    <c:v>3.4181212350906716E-2</c:v>
                  </c:pt>
                  <c:pt idx="4">
                    <c:v>1.4940167706927215E-2</c:v>
                  </c:pt>
                  <c:pt idx="5">
                    <c:v>3.6889734344394548E-2</c:v>
                  </c:pt>
                </c:numCache>
              </c:numRef>
            </c:plus>
            <c:minus>
              <c:numRef>
                <c:f>'Raw-data'!$J$84:$J$89</c:f>
                <c:numCache>
                  <c:formatCode>General</c:formatCode>
                  <c:ptCount val="6"/>
                  <c:pt idx="0">
                    <c:v>6.6505847696106974E-3</c:v>
                  </c:pt>
                  <c:pt idx="1">
                    <c:v>1.0170764201594894E-2</c:v>
                  </c:pt>
                  <c:pt idx="2">
                    <c:v>1.3433085192083676E-2</c:v>
                  </c:pt>
                  <c:pt idx="3">
                    <c:v>3.4181212350906716E-2</c:v>
                  </c:pt>
                  <c:pt idx="4">
                    <c:v>1.4940167706927215E-2</c:v>
                  </c:pt>
                  <c:pt idx="5">
                    <c:v>3.6889734344394548E-2</c:v>
                  </c:pt>
                </c:numCache>
              </c:numRef>
            </c:minus>
            <c:spPr>
              <a:noFill/>
              <a:ln w="15875" cap="flat" cmpd="sng" algn="ctr">
                <a:solidFill>
                  <a:schemeClr val="tx1"/>
                </a:solidFill>
                <a:round/>
              </a:ln>
              <a:effectLst/>
            </c:spPr>
          </c:errBars>
          <c:xVal>
            <c:numRef>
              <c:f>'Raw-data'!$C$84:$C$89</c:f>
              <c:numCache>
                <c:formatCode>General</c:formatCode>
                <c:ptCount val="6"/>
                <c:pt idx="0">
                  <c:v>0</c:v>
                </c:pt>
                <c:pt idx="1">
                  <c:v>3</c:v>
                </c:pt>
                <c:pt idx="2">
                  <c:v>6</c:v>
                </c:pt>
                <c:pt idx="3">
                  <c:v>12</c:v>
                </c:pt>
                <c:pt idx="4">
                  <c:v>18</c:v>
                </c:pt>
                <c:pt idx="5">
                  <c:v>24</c:v>
                </c:pt>
              </c:numCache>
            </c:numRef>
          </c:xVal>
          <c:yVal>
            <c:numRef>
              <c:f>'Raw-data'!$G$84:$G$89</c:f>
              <c:numCache>
                <c:formatCode>0.000</c:formatCode>
                <c:ptCount val="6"/>
                <c:pt idx="0">
                  <c:v>4.331666666666667E-2</c:v>
                </c:pt>
                <c:pt idx="1">
                  <c:v>0.13</c:v>
                </c:pt>
                <c:pt idx="2">
                  <c:v>0.21428333333333335</c:v>
                </c:pt>
                <c:pt idx="3">
                  <c:v>0.87553333333333327</c:v>
                </c:pt>
                <c:pt idx="4">
                  <c:v>1.0346166666666667</c:v>
                </c:pt>
                <c:pt idx="5">
                  <c:v>1.2063499999999998</c:v>
                </c:pt>
              </c:numCache>
            </c:numRef>
          </c:yVal>
          <c:smooth val="1"/>
          <c:extLst>
            <c:ext xmlns:c16="http://schemas.microsoft.com/office/drawing/2014/chart" uri="{C3380CC4-5D6E-409C-BE32-E72D297353CC}">
              <c16:uniqueId val="{00000002-9EBB-4134-8A5A-85954BD266DF}"/>
            </c:ext>
          </c:extLst>
        </c:ser>
        <c:ser>
          <c:idx val="3"/>
          <c:order val="3"/>
          <c:tx>
            <c:v>CN2-Gly</c:v>
          </c:tx>
          <c:spPr>
            <a:ln w="15875" cap="rnd">
              <a:noFill/>
              <a:round/>
            </a:ln>
            <a:effectLst/>
          </c:spPr>
          <c:marker>
            <c:symbol val="square"/>
            <c:size val="7"/>
            <c:spPr>
              <a:solidFill>
                <a:srgbClr val="FF944D"/>
              </a:solidFill>
              <a:ln w="15875">
                <a:solidFill>
                  <a:schemeClr val="tx1"/>
                </a:solidFill>
              </a:ln>
              <a:effectLst/>
            </c:spPr>
          </c:marker>
          <c:errBars>
            <c:errDir val="y"/>
            <c:errBarType val="both"/>
            <c:errValType val="cust"/>
            <c:noEndCap val="0"/>
            <c:plus>
              <c:numRef>
                <c:f>'Raw-data'!$J$99:$J$104</c:f>
                <c:numCache>
                  <c:formatCode>General</c:formatCode>
                  <c:ptCount val="6"/>
                  <c:pt idx="0">
                    <c:v>7.5410543029472898E-3</c:v>
                  </c:pt>
                  <c:pt idx="1">
                    <c:v>1.2055427546683498E-2</c:v>
                  </c:pt>
                  <c:pt idx="2">
                    <c:v>2.1950645396738005E-2</c:v>
                  </c:pt>
                  <c:pt idx="3">
                    <c:v>1.5911796811729904E-2</c:v>
                  </c:pt>
                  <c:pt idx="4">
                    <c:v>1.5314735097647334E-2</c:v>
                  </c:pt>
                  <c:pt idx="5">
                    <c:v>2.5854291713369379E-2</c:v>
                  </c:pt>
                </c:numCache>
              </c:numRef>
            </c:plus>
            <c:minus>
              <c:numRef>
                <c:f>'Raw-data'!$J$99:$J$104</c:f>
                <c:numCache>
                  <c:formatCode>General</c:formatCode>
                  <c:ptCount val="6"/>
                  <c:pt idx="0">
                    <c:v>7.5410543029472898E-3</c:v>
                  </c:pt>
                  <c:pt idx="1">
                    <c:v>1.2055427546683498E-2</c:v>
                  </c:pt>
                  <c:pt idx="2">
                    <c:v>2.1950645396738005E-2</c:v>
                  </c:pt>
                  <c:pt idx="3">
                    <c:v>1.5911796811729904E-2</c:v>
                  </c:pt>
                  <c:pt idx="4">
                    <c:v>1.5314735097647334E-2</c:v>
                  </c:pt>
                  <c:pt idx="5">
                    <c:v>2.5854291713369379E-2</c:v>
                  </c:pt>
                </c:numCache>
              </c:numRef>
            </c:minus>
            <c:spPr>
              <a:noFill/>
              <a:ln w="9525" cap="flat" cmpd="sng" algn="ctr">
                <a:solidFill>
                  <a:schemeClr val="tx1">
                    <a:alpha val="98000"/>
                  </a:schemeClr>
                </a:solidFill>
                <a:round/>
              </a:ln>
              <a:effectLst/>
            </c:spPr>
          </c:errBars>
          <c:xVal>
            <c:numRef>
              <c:f>'Raw-data'!$C$99:$C$104</c:f>
              <c:numCache>
                <c:formatCode>General</c:formatCode>
                <c:ptCount val="6"/>
                <c:pt idx="0">
                  <c:v>0</c:v>
                </c:pt>
                <c:pt idx="1">
                  <c:v>3</c:v>
                </c:pt>
                <c:pt idx="2">
                  <c:v>6</c:v>
                </c:pt>
                <c:pt idx="3">
                  <c:v>12</c:v>
                </c:pt>
                <c:pt idx="4">
                  <c:v>18</c:v>
                </c:pt>
                <c:pt idx="5">
                  <c:v>24</c:v>
                </c:pt>
              </c:numCache>
            </c:numRef>
          </c:xVal>
          <c:yVal>
            <c:numRef>
              <c:f>'Raw-data'!$G$99:$G$104</c:f>
              <c:numCache>
                <c:formatCode>0.000</c:formatCode>
                <c:ptCount val="6"/>
                <c:pt idx="0">
                  <c:v>4.9450000000000001E-2</c:v>
                </c:pt>
                <c:pt idx="1">
                  <c:v>0.11199999999999999</c:v>
                </c:pt>
                <c:pt idx="2">
                  <c:v>0.16905000000000001</c:v>
                </c:pt>
                <c:pt idx="3">
                  <c:v>0.71568333333333334</c:v>
                </c:pt>
                <c:pt idx="4">
                  <c:v>0.87463333333333326</c:v>
                </c:pt>
                <c:pt idx="5">
                  <c:v>1.0589199999999999</c:v>
                </c:pt>
              </c:numCache>
            </c:numRef>
          </c:yVal>
          <c:smooth val="1"/>
          <c:extLst>
            <c:ext xmlns:c16="http://schemas.microsoft.com/office/drawing/2014/chart" uri="{C3380CC4-5D6E-409C-BE32-E72D297353CC}">
              <c16:uniqueId val="{00000003-9EBB-4134-8A5A-85954BD266DF}"/>
            </c:ext>
          </c:extLst>
        </c:ser>
        <c:ser>
          <c:idx val="4"/>
          <c:order val="4"/>
          <c:spPr>
            <a:ln w="15875" cap="rnd">
              <a:solidFill>
                <a:schemeClr val="tx1"/>
              </a:solidFill>
              <a:round/>
            </a:ln>
            <a:effectLst/>
          </c:spPr>
          <c:marker>
            <c:symbol val="none"/>
          </c:marker>
          <c:xVal>
            <c:numRef>
              <c:f>'Raw-data'!$C$118:$C$123</c:f>
              <c:numCache>
                <c:formatCode>General</c:formatCode>
                <c:ptCount val="6"/>
                <c:pt idx="0">
                  <c:v>0</c:v>
                </c:pt>
                <c:pt idx="1">
                  <c:v>3</c:v>
                </c:pt>
                <c:pt idx="2">
                  <c:v>6</c:v>
                </c:pt>
                <c:pt idx="3">
                  <c:v>12</c:v>
                </c:pt>
                <c:pt idx="4">
                  <c:v>18</c:v>
                </c:pt>
                <c:pt idx="5">
                  <c:v>24</c:v>
                </c:pt>
              </c:numCache>
            </c:numRef>
          </c:xVal>
          <c:yVal>
            <c:numRef>
              <c:f>'Raw-data'!$E$118:$E$123</c:f>
              <c:numCache>
                <c:formatCode>0.000</c:formatCode>
                <c:ptCount val="6"/>
                <c:pt idx="0">
                  <c:v>4.331666666666667E-2</c:v>
                </c:pt>
                <c:pt idx="1">
                  <c:v>0.11457957102256294</c:v>
                </c:pt>
                <c:pt idx="2">
                  <c:v>0.274425713708351</c:v>
                </c:pt>
                <c:pt idx="3">
                  <c:v>0.82859311948875369</c:v>
                </c:pt>
                <c:pt idx="4">
                  <c:v>1.109429722402077</c:v>
                </c:pt>
                <c:pt idx="5">
                  <c:v>1.1586569050016209</c:v>
                </c:pt>
              </c:numCache>
            </c:numRef>
          </c:yVal>
          <c:smooth val="1"/>
          <c:extLst>
            <c:ext xmlns:c16="http://schemas.microsoft.com/office/drawing/2014/chart" uri="{C3380CC4-5D6E-409C-BE32-E72D297353CC}">
              <c16:uniqueId val="{00000004-9EBB-4134-8A5A-85954BD266DF}"/>
            </c:ext>
          </c:extLst>
        </c:ser>
        <c:ser>
          <c:idx val="5"/>
          <c:order val="5"/>
          <c:spPr>
            <a:ln w="15875" cap="rnd">
              <a:solidFill>
                <a:schemeClr val="tx1"/>
              </a:solidFill>
              <a:round/>
            </a:ln>
            <a:effectLst/>
          </c:spPr>
          <c:marker>
            <c:symbol val="none"/>
          </c:marker>
          <c:xVal>
            <c:numRef>
              <c:f>'Raw-data'!$C$118:$C$123</c:f>
              <c:numCache>
                <c:formatCode>General</c:formatCode>
                <c:ptCount val="6"/>
                <c:pt idx="0">
                  <c:v>0</c:v>
                </c:pt>
                <c:pt idx="1">
                  <c:v>3</c:v>
                </c:pt>
                <c:pt idx="2">
                  <c:v>6</c:v>
                </c:pt>
                <c:pt idx="3">
                  <c:v>12</c:v>
                </c:pt>
                <c:pt idx="4">
                  <c:v>18</c:v>
                </c:pt>
                <c:pt idx="5">
                  <c:v>24</c:v>
                </c:pt>
              </c:numCache>
            </c:numRef>
          </c:xVal>
          <c:yVal>
            <c:numRef>
              <c:f>'Raw-data'!$P$118:$P$123</c:f>
              <c:numCache>
                <c:formatCode>0.000</c:formatCode>
                <c:ptCount val="6"/>
                <c:pt idx="0">
                  <c:v>5.0599999999999999E-2</c:v>
                </c:pt>
                <c:pt idx="1">
                  <c:v>0.13033013067752916</c:v>
                </c:pt>
                <c:pt idx="2">
                  <c:v>0.31330020306906176</c:v>
                </c:pt>
                <c:pt idx="3">
                  <c:v>1.0923583490665534</c:v>
                </c:pt>
                <c:pt idx="4">
                  <c:v>1.6590831094328851</c:v>
                </c:pt>
                <c:pt idx="5">
                  <c:v>1.7863982925404596</c:v>
                </c:pt>
              </c:numCache>
            </c:numRef>
          </c:yVal>
          <c:smooth val="1"/>
          <c:extLst>
            <c:ext xmlns:c16="http://schemas.microsoft.com/office/drawing/2014/chart" uri="{C3380CC4-5D6E-409C-BE32-E72D297353CC}">
              <c16:uniqueId val="{00000005-9EBB-4134-8A5A-85954BD266DF}"/>
            </c:ext>
          </c:extLst>
        </c:ser>
        <c:ser>
          <c:idx val="6"/>
          <c:order val="6"/>
          <c:spPr>
            <a:ln w="15875" cap="rnd">
              <a:solidFill>
                <a:schemeClr val="tx1"/>
              </a:solidFill>
              <a:round/>
            </a:ln>
            <a:effectLst/>
          </c:spPr>
          <c:marker>
            <c:symbol val="none"/>
          </c:marker>
          <c:xVal>
            <c:numRef>
              <c:f>'Raw-data'!$C$118:$C$123</c:f>
              <c:numCache>
                <c:formatCode>General</c:formatCode>
                <c:ptCount val="6"/>
                <c:pt idx="0">
                  <c:v>0</c:v>
                </c:pt>
                <c:pt idx="1">
                  <c:v>3</c:v>
                </c:pt>
                <c:pt idx="2">
                  <c:v>6</c:v>
                </c:pt>
                <c:pt idx="3">
                  <c:v>12</c:v>
                </c:pt>
                <c:pt idx="4">
                  <c:v>18</c:v>
                </c:pt>
                <c:pt idx="5">
                  <c:v>24</c:v>
                </c:pt>
              </c:numCache>
            </c:numRef>
          </c:xVal>
          <c:yVal>
            <c:numRef>
              <c:f>'Raw-data'!$E$133:$E$138</c:f>
              <c:numCache>
                <c:formatCode>0.000</c:formatCode>
                <c:ptCount val="6"/>
                <c:pt idx="0">
                  <c:v>4.9450000000000001E-2</c:v>
                </c:pt>
                <c:pt idx="1">
                  <c:v>0.11248370573065598</c:v>
                </c:pt>
                <c:pt idx="2">
                  <c:v>0.23659626517603827</c:v>
                </c:pt>
                <c:pt idx="3">
                  <c:v>0.65893266022499319</c:v>
                </c:pt>
                <c:pt idx="4">
                  <c:v>0.94444972887268153</c:v>
                </c:pt>
                <c:pt idx="5">
                  <c:v>1.0192446463054139</c:v>
                </c:pt>
              </c:numCache>
            </c:numRef>
          </c:yVal>
          <c:smooth val="1"/>
          <c:extLst>
            <c:ext xmlns:c16="http://schemas.microsoft.com/office/drawing/2014/chart" uri="{C3380CC4-5D6E-409C-BE32-E72D297353CC}">
              <c16:uniqueId val="{00000006-9EBB-4134-8A5A-85954BD266DF}"/>
            </c:ext>
          </c:extLst>
        </c:ser>
        <c:ser>
          <c:idx val="7"/>
          <c:order val="7"/>
          <c:spPr>
            <a:ln w="15875" cap="rnd">
              <a:solidFill>
                <a:schemeClr val="tx1"/>
              </a:solidFill>
              <a:round/>
            </a:ln>
            <a:effectLst/>
          </c:spPr>
          <c:marker>
            <c:symbol val="none"/>
          </c:marker>
          <c:xVal>
            <c:numRef>
              <c:f>'Raw-data'!$C$118:$C$123</c:f>
              <c:numCache>
                <c:formatCode>General</c:formatCode>
                <c:ptCount val="6"/>
                <c:pt idx="0">
                  <c:v>0</c:v>
                </c:pt>
                <c:pt idx="1">
                  <c:v>3</c:v>
                </c:pt>
                <c:pt idx="2">
                  <c:v>6</c:v>
                </c:pt>
                <c:pt idx="3">
                  <c:v>12</c:v>
                </c:pt>
                <c:pt idx="4">
                  <c:v>18</c:v>
                </c:pt>
                <c:pt idx="5">
                  <c:v>24</c:v>
                </c:pt>
              </c:numCache>
            </c:numRef>
          </c:xVal>
          <c:yVal>
            <c:numRef>
              <c:f>'Raw-data'!$P$133:$P$138</c:f>
              <c:numCache>
                <c:formatCode>0.000</c:formatCode>
                <c:ptCount val="6"/>
                <c:pt idx="0">
                  <c:v>5.1366666666666665E-2</c:v>
                </c:pt>
                <c:pt idx="1">
                  <c:v>0.11493054870620067</c:v>
                </c:pt>
                <c:pt idx="2">
                  <c:v>0.2461518874126099</c:v>
                </c:pt>
                <c:pt idx="3">
                  <c:v>0.83089580920285189</c:v>
                </c:pt>
                <c:pt idx="4">
                  <c:v>1.4860418370415376</c:v>
                </c:pt>
                <c:pt idx="5">
                  <c:v>1.7407703459210815</c:v>
                </c:pt>
              </c:numCache>
            </c:numRef>
          </c:yVal>
          <c:smooth val="1"/>
          <c:extLst>
            <c:ext xmlns:c16="http://schemas.microsoft.com/office/drawing/2014/chart" uri="{C3380CC4-5D6E-409C-BE32-E72D297353CC}">
              <c16:uniqueId val="{00000007-9EBB-4134-8A5A-85954BD266DF}"/>
            </c:ext>
          </c:extLst>
        </c:ser>
        <c:dLbls>
          <c:showLegendKey val="0"/>
          <c:showVal val="0"/>
          <c:showCatName val="0"/>
          <c:showSerName val="0"/>
          <c:showPercent val="0"/>
          <c:showBubbleSize val="0"/>
        </c:dLbls>
        <c:axId val="644709136"/>
        <c:axId val="644709464"/>
      </c:scatterChart>
      <c:valAx>
        <c:axId val="644709136"/>
        <c:scaling>
          <c:orientation val="minMax"/>
          <c:max val="25"/>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cross"/>
        <c:minorTickMark val="out"/>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crossBetween val="midCat"/>
      </c:valAx>
      <c:valAx>
        <c:axId val="644709464"/>
        <c:scaling>
          <c:orientation val="minMax"/>
          <c:max val="1.8"/>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Biomass concentration (g/L)</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v>CN11-Glu</c:v>
          </c:tx>
          <c:spPr>
            <a:solidFill>
              <a:srgbClr val="A7C7E7"/>
            </a:solidFill>
            <a:ln w="15875">
              <a:solidFill>
                <a:schemeClr val="tx1"/>
              </a:solidFill>
            </a:ln>
            <a:effectLst/>
          </c:spPr>
          <c:invertIfNegative val="0"/>
          <c:errBars>
            <c:errBarType val="plus"/>
            <c:errValType val="cust"/>
            <c:noEndCap val="0"/>
            <c:plus>
              <c:numRef>
                <c:f>'Raw-data'!$U$7:$U$10</c:f>
                <c:numCache>
                  <c:formatCode>General</c:formatCode>
                  <c:ptCount val="4"/>
                  <c:pt idx="0">
                    <c:v>7.6045864463775833E-3</c:v>
                  </c:pt>
                  <c:pt idx="1">
                    <c:v>4.0773682485418308E-3</c:v>
                  </c:pt>
                  <c:pt idx="2">
                    <c:v>2.7094973142823926E-3</c:v>
                  </c:pt>
                  <c:pt idx="3">
                    <c:v>7.2372219474010988E-3</c:v>
                  </c:pt>
                </c:numCache>
              </c:numRef>
            </c:plus>
            <c:minus>
              <c:numRef>
                <c:f>'Raw-data'!$U$7:$U$10</c:f>
                <c:numCache>
                  <c:formatCode>General</c:formatCode>
                  <c:ptCount val="4"/>
                  <c:pt idx="0">
                    <c:v>7.6045864463775833E-3</c:v>
                  </c:pt>
                  <c:pt idx="1">
                    <c:v>4.0773682485418308E-3</c:v>
                  </c:pt>
                  <c:pt idx="2">
                    <c:v>2.7094973142823926E-3</c:v>
                  </c:pt>
                  <c:pt idx="3">
                    <c:v>7.2372219474010988E-3</c:v>
                  </c:pt>
                </c:numCache>
              </c:numRef>
            </c:minus>
            <c:spPr>
              <a:noFill/>
              <a:ln w="15875" cap="flat" cmpd="sng" algn="ctr">
                <a:solidFill>
                  <a:schemeClr val="tx1"/>
                </a:solidFill>
                <a:round/>
              </a:ln>
              <a:effectLst/>
            </c:spPr>
          </c:errBars>
          <c:cat>
            <c:strRef>
              <c:f>'Raw-data'!$C$7:$C$10</c:f>
              <c:strCache>
                <c:ptCount val="4"/>
                <c:pt idx="0">
                  <c:v>6</c:v>
                </c:pt>
                <c:pt idx="1">
                  <c:v>12</c:v>
                </c:pt>
                <c:pt idx="2">
                  <c:v>18</c:v>
                </c:pt>
                <c:pt idx="3">
                  <c:v>Exponential phase</c:v>
                </c:pt>
              </c:strCache>
            </c:strRef>
          </c:cat>
          <c:val>
            <c:numRef>
              <c:f>'Raw-data'!$R$7:$R$10</c:f>
              <c:numCache>
                <c:formatCode>0.000</c:formatCode>
                <c:ptCount val="4"/>
                <c:pt idx="0">
                  <c:v>0.27397317510176272</c:v>
                </c:pt>
                <c:pt idx="1">
                  <c:v>0.13090219761334534</c:v>
                </c:pt>
                <c:pt idx="2">
                  <c:v>2.7477208526919972E-2</c:v>
                </c:pt>
                <c:pt idx="3">
                  <c:v>0.2490277516662435</c:v>
                </c:pt>
              </c:numCache>
            </c:numRef>
          </c:val>
          <c:extLst>
            <c:ext xmlns:c16="http://schemas.microsoft.com/office/drawing/2014/chart" uri="{C3380CC4-5D6E-409C-BE32-E72D297353CC}">
              <c16:uniqueId val="{00000000-C526-4D3A-BB54-E6EAB013232B}"/>
            </c:ext>
          </c:extLst>
        </c:ser>
        <c:ser>
          <c:idx val="0"/>
          <c:order val="1"/>
          <c:tx>
            <c:v>CN2-Glu</c:v>
          </c:tx>
          <c:spPr>
            <a:solidFill>
              <a:srgbClr val="FFD4B2"/>
            </a:solidFill>
            <a:ln w="15875">
              <a:solidFill>
                <a:schemeClr val="tx1"/>
              </a:solidFill>
            </a:ln>
            <a:effectLst/>
          </c:spPr>
          <c:invertIfNegative val="0"/>
          <c:errBars>
            <c:errBarType val="plus"/>
            <c:errValType val="cust"/>
            <c:noEndCap val="0"/>
            <c:plus>
              <c:numRef>
                <c:f>'Raw-data'!$U$45:$U$48</c:f>
                <c:numCache>
                  <c:formatCode>General</c:formatCode>
                  <c:ptCount val="4"/>
                  <c:pt idx="0">
                    <c:v>4.7779120103458974E-3</c:v>
                  </c:pt>
                  <c:pt idx="1">
                    <c:v>6.2942307498510509E-4</c:v>
                  </c:pt>
                  <c:pt idx="2">
                    <c:v>2.6854528471361694E-3</c:v>
                  </c:pt>
                  <c:pt idx="3">
                    <c:v>1.0639184831215034E-2</c:v>
                  </c:pt>
                </c:numCache>
              </c:numRef>
            </c:plus>
            <c:minus>
              <c:numRef>
                <c:f>'Raw-data'!$U$45:$U$48</c:f>
                <c:numCache>
                  <c:formatCode>General</c:formatCode>
                  <c:ptCount val="4"/>
                  <c:pt idx="0">
                    <c:v>4.7779120103458974E-3</c:v>
                  </c:pt>
                  <c:pt idx="1">
                    <c:v>6.2942307498510509E-4</c:v>
                  </c:pt>
                  <c:pt idx="2">
                    <c:v>2.6854528471361694E-3</c:v>
                  </c:pt>
                  <c:pt idx="3">
                    <c:v>1.0639184831215034E-2</c:v>
                  </c:pt>
                </c:numCache>
              </c:numRef>
            </c:minus>
            <c:spPr>
              <a:noFill/>
              <a:ln w="15875" cap="flat" cmpd="sng" algn="ctr">
                <a:solidFill>
                  <a:schemeClr val="tx1"/>
                </a:solidFill>
                <a:round/>
              </a:ln>
              <a:effectLst/>
            </c:spPr>
          </c:errBars>
          <c:cat>
            <c:strRef>
              <c:f>'Raw-data'!$C$7:$C$10</c:f>
              <c:strCache>
                <c:ptCount val="4"/>
                <c:pt idx="0">
                  <c:v>6</c:v>
                </c:pt>
                <c:pt idx="1">
                  <c:v>12</c:v>
                </c:pt>
                <c:pt idx="2">
                  <c:v>18</c:v>
                </c:pt>
                <c:pt idx="3">
                  <c:v>Exponential phase</c:v>
                </c:pt>
              </c:strCache>
            </c:strRef>
          </c:cat>
          <c:val>
            <c:numRef>
              <c:f>'Raw-data'!$R$45:$R$48</c:f>
              <c:numCache>
                <c:formatCode>0.000</c:formatCode>
                <c:ptCount val="4"/>
                <c:pt idx="0">
                  <c:v>0.24262199790869829</c:v>
                </c:pt>
                <c:pt idx="1">
                  <c:v>0.15189012972891217</c:v>
                </c:pt>
                <c:pt idx="2">
                  <c:v>5.0553220044520973E-2</c:v>
                </c:pt>
                <c:pt idx="3">
                  <c:v>0.21724438166282697</c:v>
                </c:pt>
              </c:numCache>
            </c:numRef>
          </c:val>
          <c:extLst>
            <c:ext xmlns:c16="http://schemas.microsoft.com/office/drawing/2014/chart" uri="{C3380CC4-5D6E-409C-BE32-E72D297353CC}">
              <c16:uniqueId val="{00000001-C526-4D3A-BB54-E6EAB013232B}"/>
            </c:ext>
          </c:extLst>
        </c:ser>
        <c:ser>
          <c:idx val="4"/>
          <c:order val="2"/>
          <c:tx>
            <c:v>Espaciador</c:v>
          </c:tx>
          <c:spPr>
            <a:solidFill>
              <a:schemeClr val="accent5"/>
            </a:solidFill>
            <a:ln>
              <a:noFill/>
            </a:ln>
            <a:effectLst/>
          </c:spPr>
          <c:invertIfNegative val="0"/>
          <c:val>
            <c:numRef>
              <c:f>'Raw-data'!$AE$7:$AE$9</c:f>
              <c:numCache>
                <c:formatCode>General</c:formatCode>
                <c:ptCount val="3"/>
              </c:numCache>
            </c:numRef>
          </c:val>
          <c:extLst>
            <c:ext xmlns:c16="http://schemas.microsoft.com/office/drawing/2014/chart" uri="{C3380CC4-5D6E-409C-BE32-E72D297353CC}">
              <c16:uniqueId val="{00000002-C526-4D3A-BB54-E6EAB013232B}"/>
            </c:ext>
          </c:extLst>
        </c:ser>
        <c:ser>
          <c:idx val="2"/>
          <c:order val="3"/>
          <c:tx>
            <c:v>CN11-Gly</c:v>
          </c:tx>
          <c:spPr>
            <a:solidFill>
              <a:srgbClr val="4A87C9"/>
            </a:solidFill>
            <a:ln w="15875">
              <a:solidFill>
                <a:schemeClr val="tx1"/>
              </a:solidFill>
            </a:ln>
            <a:effectLst/>
          </c:spPr>
          <c:invertIfNegative val="0"/>
          <c:errBars>
            <c:errBarType val="plus"/>
            <c:errValType val="cust"/>
            <c:noEndCap val="0"/>
            <c:plus>
              <c:numRef>
                <c:f>'Raw-data'!$J$7:$J$10</c:f>
                <c:numCache>
                  <c:formatCode>General</c:formatCode>
                  <c:ptCount val="4"/>
                  <c:pt idx="0">
                    <c:v>1.7482922341870336E-2</c:v>
                  </c:pt>
                  <c:pt idx="1">
                    <c:v>1.0150531585331529E-2</c:v>
                  </c:pt>
                  <c:pt idx="2">
                    <c:v>4.3776923952192582E-3</c:v>
                  </c:pt>
                  <c:pt idx="3">
                    <c:v>1.1322666382210057E-2</c:v>
                  </c:pt>
                </c:numCache>
              </c:numRef>
            </c:plus>
            <c:minus>
              <c:numRef>
                <c:f>'Raw-data'!$J$7:$J$10</c:f>
                <c:numCache>
                  <c:formatCode>General</c:formatCode>
                  <c:ptCount val="4"/>
                  <c:pt idx="0">
                    <c:v>1.7482922341870336E-2</c:v>
                  </c:pt>
                  <c:pt idx="1">
                    <c:v>1.0150531585331529E-2</c:v>
                  </c:pt>
                  <c:pt idx="2">
                    <c:v>4.3776923952192582E-3</c:v>
                  </c:pt>
                  <c:pt idx="3">
                    <c:v>1.1322666382210057E-2</c:v>
                  </c:pt>
                </c:numCache>
              </c:numRef>
            </c:minus>
            <c:spPr>
              <a:noFill/>
              <a:ln w="15875" cap="flat" cmpd="sng" algn="ctr">
                <a:solidFill>
                  <a:schemeClr val="tx1"/>
                </a:solidFill>
                <a:round/>
              </a:ln>
              <a:effectLst/>
            </c:spPr>
          </c:errBars>
          <c:cat>
            <c:strRef>
              <c:f>'Raw-data'!$C$7:$C$10</c:f>
              <c:strCache>
                <c:ptCount val="4"/>
                <c:pt idx="0">
                  <c:v>6</c:v>
                </c:pt>
                <c:pt idx="1">
                  <c:v>12</c:v>
                </c:pt>
                <c:pt idx="2">
                  <c:v>18</c:v>
                </c:pt>
                <c:pt idx="3">
                  <c:v>Exponential phase</c:v>
                </c:pt>
              </c:strCache>
            </c:strRef>
          </c:cat>
          <c:val>
            <c:numRef>
              <c:f>'Raw-data'!$G$7:$G$10</c:f>
              <c:numCache>
                <c:formatCode>0.000</c:formatCode>
                <c:ptCount val="4"/>
                <c:pt idx="0">
                  <c:v>0.26606937998140068</c:v>
                </c:pt>
                <c:pt idx="1">
                  <c:v>0.10084529798850429</c:v>
                </c:pt>
                <c:pt idx="2">
                  <c:v>1.793868864087857E-2</c:v>
                </c:pt>
                <c:pt idx="3">
                  <c:v>0.22865457137139966</c:v>
                </c:pt>
              </c:numCache>
            </c:numRef>
          </c:val>
          <c:extLst>
            <c:ext xmlns:c16="http://schemas.microsoft.com/office/drawing/2014/chart" uri="{C3380CC4-5D6E-409C-BE32-E72D297353CC}">
              <c16:uniqueId val="{00000003-C526-4D3A-BB54-E6EAB013232B}"/>
            </c:ext>
          </c:extLst>
        </c:ser>
        <c:ser>
          <c:idx val="3"/>
          <c:order val="4"/>
          <c:tx>
            <c:v>CN2-Gly</c:v>
          </c:tx>
          <c:spPr>
            <a:solidFill>
              <a:srgbClr val="FF944D"/>
            </a:solidFill>
            <a:ln w="15875">
              <a:solidFill>
                <a:schemeClr val="tx1"/>
              </a:solidFill>
            </a:ln>
            <a:effectLst/>
          </c:spPr>
          <c:invertIfNegative val="0"/>
          <c:errBars>
            <c:errBarType val="plus"/>
            <c:errValType val="cust"/>
            <c:noEndCap val="0"/>
            <c:plus>
              <c:numRef>
                <c:f>'Raw-data'!$J$45:$J$48</c:f>
                <c:numCache>
                  <c:formatCode>General</c:formatCode>
                  <c:ptCount val="4"/>
                  <c:pt idx="0">
                    <c:v>1.588762846312846E-2</c:v>
                  </c:pt>
                  <c:pt idx="1">
                    <c:v>3.8319613224146341E-3</c:v>
                  </c:pt>
                  <c:pt idx="2">
                    <c:v>1.5136516201735791E-3</c:v>
                  </c:pt>
                  <c:pt idx="3">
                    <c:v>1.3283986743237549E-2</c:v>
                  </c:pt>
                </c:numCache>
              </c:numRef>
            </c:plus>
            <c:minus>
              <c:numRef>
                <c:f>'Raw-data'!$J$45:$J$48</c:f>
                <c:numCache>
                  <c:formatCode>General</c:formatCode>
                  <c:ptCount val="4"/>
                  <c:pt idx="0">
                    <c:v>1.588762846312846E-2</c:v>
                  </c:pt>
                  <c:pt idx="1">
                    <c:v>3.8319613224146341E-3</c:v>
                  </c:pt>
                  <c:pt idx="2">
                    <c:v>1.5136516201735791E-3</c:v>
                  </c:pt>
                  <c:pt idx="3">
                    <c:v>1.3283986743237549E-2</c:v>
                  </c:pt>
                </c:numCache>
              </c:numRef>
            </c:minus>
            <c:spPr>
              <a:noFill/>
              <a:ln w="15875" cap="flat" cmpd="sng" algn="ctr">
                <a:solidFill>
                  <a:schemeClr val="tx1"/>
                </a:solidFill>
                <a:round/>
              </a:ln>
              <a:effectLst/>
            </c:spPr>
          </c:errBars>
          <c:cat>
            <c:strRef>
              <c:f>'Raw-data'!$C$7:$C$10</c:f>
              <c:strCache>
                <c:ptCount val="4"/>
                <c:pt idx="0">
                  <c:v>6</c:v>
                </c:pt>
                <c:pt idx="1">
                  <c:v>12</c:v>
                </c:pt>
                <c:pt idx="2">
                  <c:v>18</c:v>
                </c:pt>
                <c:pt idx="3">
                  <c:v>Exponential phase</c:v>
                </c:pt>
              </c:strCache>
            </c:strRef>
          </c:cat>
          <c:val>
            <c:numRef>
              <c:f>'Raw-data'!$G$45:$G$48</c:f>
              <c:numCache>
                <c:formatCode>0.000</c:formatCode>
                <c:ptCount val="4"/>
                <c:pt idx="0">
                  <c:v>0.2310758787114173</c:v>
                </c:pt>
                <c:pt idx="1">
                  <c:v>0.10822792909637914</c:v>
                </c:pt>
                <c:pt idx="2">
                  <c:v>2.5945045647236781E-2</c:v>
                </c:pt>
                <c:pt idx="3">
                  <c:v>0.21257496038027587</c:v>
                </c:pt>
              </c:numCache>
            </c:numRef>
          </c:val>
          <c:extLst>
            <c:ext xmlns:c16="http://schemas.microsoft.com/office/drawing/2014/chart" uri="{C3380CC4-5D6E-409C-BE32-E72D297353CC}">
              <c16:uniqueId val="{00000004-C526-4D3A-BB54-E6EAB013232B}"/>
            </c:ext>
          </c:extLst>
        </c:ser>
        <c:dLbls>
          <c:showLegendKey val="0"/>
          <c:showVal val="0"/>
          <c:showCatName val="0"/>
          <c:showSerName val="0"/>
          <c:showPercent val="0"/>
          <c:showBubbleSize val="0"/>
        </c:dLbls>
        <c:gapWidth val="219"/>
        <c:axId val="644709136"/>
        <c:axId val="644709464"/>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µ</a:t>
                </a:r>
                <a:r>
                  <a:rPr lang="es-MX" sz="1800" baseline="0">
                    <a:solidFill>
                      <a:schemeClr val="tx1"/>
                    </a:solidFill>
                    <a:latin typeface="Arial" panose="020B0604020202020204" pitchFamily="34" charset="0"/>
                    <a:cs typeface="Arial" panose="020B0604020202020204" pitchFamily="34" charset="0"/>
                  </a:rPr>
                  <a:t> (h</a:t>
                </a:r>
                <a:r>
                  <a:rPr lang="es-MX" sz="1800" baseline="30000">
                    <a:solidFill>
                      <a:schemeClr val="tx1"/>
                    </a:solidFill>
                    <a:latin typeface="Arial" panose="020B0604020202020204" pitchFamily="34" charset="0"/>
                    <a:cs typeface="Arial" panose="020B0604020202020204" pitchFamily="34" charset="0"/>
                  </a:rPr>
                  <a:t>-1</a:t>
                </a:r>
                <a:r>
                  <a:rPr lang="es-MX" sz="1800" baseline="0">
                    <a:solidFill>
                      <a:schemeClr val="tx1"/>
                    </a:solidFill>
                    <a:latin typeface="Arial" panose="020B0604020202020204" pitchFamily="34" charset="0"/>
                    <a:cs typeface="Arial" panose="020B0604020202020204" pitchFamily="34" charset="0"/>
                  </a:rPr>
                  <a:t>)</a:t>
                </a:r>
                <a:endParaRPr lang="es-MX" sz="1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0-BCD7-4C40-96B4-6429AB2D1938}"/>
            </c:ext>
          </c:extLst>
        </c:ser>
        <c:ser>
          <c:idx val="4"/>
          <c:order val="1"/>
          <c:tx>
            <c:v>CN11-Glu</c:v>
          </c:tx>
          <c:spPr>
            <a:solidFill>
              <a:srgbClr val="A7C7E7"/>
            </a:solidFill>
            <a:ln w="15875">
              <a:solidFill>
                <a:schemeClr val="tx1"/>
              </a:solidFill>
            </a:ln>
            <a:effectLst/>
          </c:spPr>
          <c:invertIfNegative val="0"/>
          <c:errBars>
            <c:errBarType val="plus"/>
            <c:errValType val="cust"/>
            <c:noEndCap val="0"/>
            <c:plus>
              <c:numRef>
                <c:f>'Raw-data'!$U$27:$U$29</c:f>
                <c:numCache>
                  <c:formatCode>General</c:formatCode>
                  <c:ptCount val="3"/>
                  <c:pt idx="0">
                    <c:v>4.5041435148189652</c:v>
                  </c:pt>
                  <c:pt idx="1">
                    <c:v>8.2197303796547772</c:v>
                  </c:pt>
                  <c:pt idx="2">
                    <c:v>18.570014862005966</c:v>
                  </c:pt>
                </c:numCache>
              </c:numRef>
            </c:plus>
            <c:minus>
              <c:numRef>
                <c:f>'Raw-data'!$U$27:$U$29</c:f>
                <c:numCache>
                  <c:formatCode>General</c:formatCode>
                  <c:ptCount val="3"/>
                  <c:pt idx="0">
                    <c:v>4.5041435148189652</c:v>
                  </c:pt>
                  <c:pt idx="1">
                    <c:v>8.2197303796547772</c:v>
                  </c:pt>
                  <c:pt idx="2">
                    <c:v>18.570014862005966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'Raw-data'!$R$27:$R$29</c:f>
              <c:numCache>
                <c:formatCode>0.000</c:formatCode>
                <c:ptCount val="3"/>
                <c:pt idx="0">
                  <c:v>391.79696010036315</c:v>
                </c:pt>
                <c:pt idx="1">
                  <c:v>181.93810489946478</c:v>
                </c:pt>
                <c:pt idx="2">
                  <c:v>162.84341372192435</c:v>
                </c:pt>
              </c:numCache>
            </c:numRef>
          </c:val>
          <c:extLst>
            <c:ext xmlns:c16="http://schemas.microsoft.com/office/drawing/2014/chart" uri="{C3380CC4-5D6E-409C-BE32-E72D297353CC}">
              <c16:uniqueId val="{00000001-BCD7-4C40-96B4-6429AB2D1938}"/>
            </c:ext>
          </c:extLst>
        </c:ser>
        <c:ser>
          <c:idx val="1"/>
          <c:order val="2"/>
          <c:tx>
            <c:v>CN11-Glu</c:v>
          </c:tx>
          <c:spPr>
            <a:solidFill>
              <a:srgbClr val="66A3E0"/>
            </a:solidFill>
            <a:ln w="15875">
              <a:solidFill>
                <a:schemeClr val="tx1"/>
              </a:solidFill>
            </a:ln>
            <a:effectLst/>
          </c:spPr>
          <c:invertIfNegative val="0"/>
          <c:errBars>
            <c:errBarType val="plus"/>
            <c:errValType val="cust"/>
            <c:noEndCap val="0"/>
            <c:plus>
              <c:numRef>
                <c:f>'Raw-data'!$U$34:$U$36</c:f>
                <c:numCache>
                  <c:formatCode>General</c:formatCode>
                  <c:ptCount val="3"/>
                  <c:pt idx="0">
                    <c:v>7.3146986814835353</c:v>
                  </c:pt>
                  <c:pt idx="1">
                    <c:v>18.756036043442915</c:v>
                  </c:pt>
                  <c:pt idx="2">
                    <c:v>5.0249790456490544</c:v>
                  </c:pt>
                </c:numCache>
              </c:numRef>
            </c:plus>
            <c:minus>
              <c:numRef>
                <c:f>'Raw-data'!$U$34:$U$36</c:f>
                <c:numCache>
                  <c:formatCode>General</c:formatCode>
                  <c:ptCount val="3"/>
                  <c:pt idx="0">
                    <c:v>7.3146986814835353</c:v>
                  </c:pt>
                  <c:pt idx="1">
                    <c:v>18.756036043442915</c:v>
                  </c:pt>
                  <c:pt idx="2">
                    <c:v>5.0249790456490544</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'Raw-data'!$R$34:$R$36</c:f>
              <c:numCache>
                <c:formatCode>0.000</c:formatCode>
                <c:ptCount val="3"/>
                <c:pt idx="0">
                  <c:v>547.8548832078219</c:v>
                </c:pt>
                <c:pt idx="1">
                  <c:v>367.60856416412275</c:v>
                </c:pt>
                <c:pt idx="2">
                  <c:v>56.958931858667704</c:v>
                </c:pt>
              </c:numCache>
            </c:numRef>
          </c:val>
          <c:extLst>
            <c:ext xmlns:c16="http://schemas.microsoft.com/office/drawing/2014/chart" uri="{C3380CC4-5D6E-409C-BE32-E72D297353CC}">
              <c16:uniqueId val="{00000002-BCD7-4C40-96B4-6429AB2D1938}"/>
            </c:ext>
          </c:extLst>
        </c:ser>
        <c:ser>
          <c:idx val="8"/>
          <c:order val="3"/>
          <c:tx>
            <c:v>espaciador</c:v>
          </c:tx>
          <c:spPr>
            <a:solidFill>
              <a:schemeClr val="accent3">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3-BCD7-4C40-96B4-6429AB2D1938}"/>
            </c:ext>
          </c:extLst>
        </c:ser>
        <c:ser>
          <c:idx val="5"/>
          <c:order val="4"/>
          <c:tx>
            <c:v>CN2-Glu</c:v>
          </c:tx>
          <c:spPr>
            <a:solidFill>
              <a:srgbClr val="FFD4B2"/>
            </a:solidFill>
            <a:ln w="15875">
              <a:solidFill>
                <a:schemeClr val="tx1"/>
              </a:solidFill>
            </a:ln>
            <a:effectLst/>
          </c:spPr>
          <c:invertIfNegative val="0"/>
          <c:errBars>
            <c:errBarType val="plus"/>
            <c:errValType val="cust"/>
            <c:noEndCap val="0"/>
            <c:plus>
              <c:numRef>
                <c:f>'Raw-data'!$U$66:$U$68</c:f>
                <c:numCache>
                  <c:formatCode>General</c:formatCode>
                  <c:ptCount val="3"/>
                  <c:pt idx="0">
                    <c:v>27.434844739478212</c:v>
                  </c:pt>
                  <c:pt idx="1">
                    <c:v>2.5877124465710972</c:v>
                  </c:pt>
                  <c:pt idx="2">
                    <c:v>2.7324789978383026</c:v>
                  </c:pt>
                </c:numCache>
              </c:numRef>
            </c:plus>
            <c:minus>
              <c:numRef>
                <c:f>'Raw-data'!$U$66:$U$68</c:f>
                <c:numCache>
                  <c:formatCode>General</c:formatCode>
                  <c:ptCount val="3"/>
                  <c:pt idx="0">
                    <c:v>27.434844739478212</c:v>
                  </c:pt>
                  <c:pt idx="1">
                    <c:v>2.5877124465710972</c:v>
                  </c:pt>
                  <c:pt idx="2">
                    <c:v>2.7324789978383026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'Raw-data'!$R$66:$R$68</c:f>
              <c:numCache>
                <c:formatCode>0.000</c:formatCode>
                <c:ptCount val="3"/>
                <c:pt idx="0">
                  <c:v>398.14929004810227</c:v>
                </c:pt>
                <c:pt idx="1">
                  <c:v>123.92843454339005</c:v>
                </c:pt>
                <c:pt idx="2">
                  <c:v>13.241162521794507</c:v>
                </c:pt>
              </c:numCache>
            </c:numRef>
          </c:val>
          <c:extLst>
            <c:ext xmlns:c16="http://schemas.microsoft.com/office/drawing/2014/chart" uri="{C3380CC4-5D6E-409C-BE32-E72D297353CC}">
              <c16:uniqueId val="{00000004-BCD7-4C40-96B4-6429AB2D1938}"/>
            </c:ext>
          </c:extLst>
        </c:ser>
        <c:ser>
          <c:idx val="0"/>
          <c:order val="5"/>
          <c:tx>
            <c:v>CN2-Glu</c:v>
          </c:tx>
          <c:spPr>
            <a:solidFill>
              <a:srgbClr val="FFB78C"/>
            </a:solidFill>
            <a:ln w="15875">
              <a:solidFill>
                <a:schemeClr val="tx1"/>
              </a:solidFill>
            </a:ln>
            <a:effectLst/>
          </c:spPr>
          <c:invertIfNegative val="0"/>
          <c:errBars>
            <c:errBarType val="plus"/>
            <c:errValType val="cust"/>
            <c:noEndCap val="0"/>
            <c:plus>
              <c:numRef>
                <c:f>'Raw-data'!$U$73:$U$75</c:f>
                <c:numCache>
                  <c:formatCode>General</c:formatCode>
                  <c:ptCount val="3"/>
                  <c:pt idx="0">
                    <c:v>10.750716050956372</c:v>
                  </c:pt>
                  <c:pt idx="1">
                    <c:v>18.719720166474488</c:v>
                  </c:pt>
                  <c:pt idx="2">
                    <c:v>9.4973716758386981</c:v>
                  </c:pt>
                </c:numCache>
              </c:numRef>
            </c:plus>
            <c:minus>
              <c:numRef>
                <c:f>'Raw-data'!$U$73:$U$75</c:f>
                <c:numCache>
                  <c:formatCode>General</c:formatCode>
                  <c:ptCount val="3"/>
                  <c:pt idx="0">
                    <c:v>10.750716050956372</c:v>
                  </c:pt>
                  <c:pt idx="1">
                    <c:v>18.719720166474488</c:v>
                  </c:pt>
                  <c:pt idx="2">
                    <c:v>9.4973716758386981</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'Raw-data'!$R$73:$R$75</c:f>
              <c:numCache>
                <c:formatCode>0.000</c:formatCode>
                <c:ptCount val="3"/>
                <c:pt idx="0">
                  <c:v>339.49343007240526</c:v>
                </c:pt>
                <c:pt idx="1">
                  <c:v>105.36266666666666</c:v>
                </c:pt>
                <c:pt idx="2">
                  <c:v>34.500629188130716</c:v>
                </c:pt>
              </c:numCache>
            </c:numRef>
          </c:val>
          <c:extLst>
            <c:ext xmlns:c16="http://schemas.microsoft.com/office/drawing/2014/chart" uri="{C3380CC4-5D6E-409C-BE32-E72D297353CC}">
              <c16:uniqueId val="{00000005-BCD7-4C40-96B4-6429AB2D1938}"/>
            </c:ext>
          </c:extLst>
        </c:ser>
        <c:ser>
          <c:idx val="9"/>
          <c:order val="6"/>
          <c:tx>
            <c:v>Espaciador 2</c:v>
          </c:tx>
          <c:spPr>
            <a:solidFill>
              <a:schemeClr val="accent4">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6-BCD7-4C40-96B4-6429AB2D1938}"/>
            </c:ext>
          </c:extLst>
        </c:ser>
        <c:dLbls>
          <c:showLegendKey val="0"/>
          <c:showVal val="0"/>
          <c:showCatName val="0"/>
          <c:showSerName val="0"/>
          <c:showPercent val="0"/>
          <c:showBubbleSize val="0"/>
        </c:dLbls>
        <c:gapWidth val="0"/>
        <c:axId val="644709136"/>
        <c:axId val="644709464"/>
        <c:extLst>
          <c:ext xmlns:c15="http://schemas.microsoft.com/office/drawing/2012/chart" uri="{02D57815-91ED-43cb-92C2-25804820EDAC}">
            <c15:filteredBarSeries>
              <c15:ser>
                <c:idx val="6"/>
                <c:order val="7"/>
                <c:tx>
                  <c:v>CN11-Gly</c:v>
                </c:tx>
                <c:spPr>
                  <a:solidFill>
                    <a:srgbClr val="0066CC"/>
                  </a:solidFill>
                  <a:ln w="15875">
                    <a:solidFill>
                      <a:schemeClr val="tx1"/>
                    </a:solidFill>
                  </a:ln>
                  <a:effectLst/>
                </c:spPr>
                <c:invertIfNegative val="0"/>
                <c:errBars>
                  <c:errBarType val="plus"/>
                  <c:errValType val="cust"/>
                  <c:noEndCap val="0"/>
                  <c:pl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plus>
                  <c:min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minus>
                  <c:spPr>
                    <a:noFill/>
                    <a:ln w="15875" cap="flat" cmpd="sng" algn="ctr">
                      <a:solidFill>
                        <a:schemeClr val="tx1"/>
                      </a:solidFill>
                      <a:round/>
                    </a:ln>
                    <a:effectLst/>
                  </c:spPr>
                </c:errBars>
                <c:cat>
                  <c:numRef>
                    <c:extLst>
                      <c:ext uri="{02D57815-91ED-43cb-92C2-25804820EDAC}">
                        <c15:formulaRef>
                          <c15:sqref>'Raw-data'!$N$27:$N$29</c15:sqref>
                        </c15:formulaRef>
                      </c:ext>
                    </c:extLst>
                    <c:numCache>
                      <c:formatCode>General</c:formatCode>
                      <c:ptCount val="3"/>
                      <c:pt idx="0">
                        <c:v>6</c:v>
                      </c:pt>
                      <c:pt idx="1">
                        <c:v>12</c:v>
                      </c:pt>
                      <c:pt idx="2">
                        <c:v>18</c:v>
                      </c:pt>
                    </c:numCache>
                  </c:numRef>
                </c:cat>
                <c:val>
                  <c:numRef>
                    <c:extLst>
                      <c:ext uri="{02D57815-91ED-43cb-92C2-25804820EDAC}">
                        <c15:formulaRef>
                          <c15:sqref>'Raw-data'!$G$27:$G$29</c15:sqref>
                        </c15:formulaRef>
                      </c:ext>
                    </c:extLst>
                    <c:numCache>
                      <c:formatCode>0.000</c:formatCode>
                      <c:ptCount val="3"/>
                      <c:pt idx="0">
                        <c:v>182.65041081772756</c:v>
                      </c:pt>
                      <c:pt idx="1">
                        <c:v>132.65407334913823</c:v>
                      </c:pt>
                      <c:pt idx="2">
                        <c:v>137.43072087512599</c:v>
                      </c:pt>
                    </c:numCache>
                  </c:numRef>
                </c:val>
                <c:extLst>
                  <c:ext xmlns:c16="http://schemas.microsoft.com/office/drawing/2014/chart" uri="{C3380CC4-5D6E-409C-BE32-E72D297353CC}">
                    <c16:uniqueId val="{00000007-BCD7-4C40-96B4-6429AB2D1938}"/>
                  </c:ext>
                </c:extLst>
              </c15:ser>
            </c15:filteredBarSeries>
            <c15:filteredBarSeries>
              <c15:ser>
                <c:idx val="2"/>
                <c:order val="8"/>
                <c:tx>
                  <c:v>CN11-Gly</c:v>
                </c:tx>
                <c:spPr>
                  <a:pattFill prst="ltUpDiag">
                    <a:fgClr>
                      <a:schemeClr val="tx1"/>
                    </a:fgClr>
                    <a:bgClr>
                      <a:srgbClr val="0066CC"/>
                    </a:bgClr>
                  </a:patt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plus>
                  <c:min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minus>
                  <c:spPr>
                    <a:noFill/>
                    <a:ln w="15875"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'Raw-data'!$G$34:$G$36</c15:sqref>
                        </c15:formulaRef>
                      </c:ext>
                    </c:extLst>
                    <c:numCache>
                      <c:formatCode>0.000</c:formatCode>
                      <c:ptCount val="3"/>
                      <c:pt idx="0">
                        <c:v>208.61862598332664</c:v>
                      </c:pt>
                      <c:pt idx="1">
                        <c:v>268.8405779371019</c:v>
                      </c:pt>
                      <c:pt idx="2">
                        <c:v>106.19248811863679</c:v>
                      </c:pt>
                    </c:numCache>
                  </c:numRef>
                </c:val>
                <c:extLst xmlns:c15="http://schemas.microsoft.com/office/drawing/2012/chart">
                  <c:ext xmlns:c16="http://schemas.microsoft.com/office/drawing/2014/chart" uri="{C3380CC4-5D6E-409C-BE32-E72D297353CC}">
                    <c16:uniqueId val="{00000008-BCD7-4C40-96B4-6429AB2D1938}"/>
                  </c:ext>
                </c:extLst>
              </c15:ser>
            </c15:filteredBarSeries>
            <c15:filteredBarSeries>
              <c15:ser>
                <c:idx val="10"/>
                <c:order val="9"/>
                <c:tx>
                  <c:v>Espaciador 3</c:v>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BCD7-4C40-96B4-6429AB2D1938}"/>
                  </c:ext>
                </c:extLst>
              </c15:ser>
            </c15:filteredBarSeries>
            <c15:filteredBarSeries>
              <c15:ser>
                <c:idx val="7"/>
                <c:order val="10"/>
                <c:tx>
                  <c:v>CN2-Gly</c:v>
                </c:tx>
                <c:spPr>
                  <a:solidFill>
                    <a:srgbClr val="666666"/>
                  </a:solid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plus>
                  <c:min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minus>
                  <c:spPr>
                    <a:noFill/>
                    <a:ln w="15875"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'Raw-data'!$G$66:$G$68</c15:sqref>
                        </c15:formulaRef>
                      </c:ext>
                    </c:extLst>
                    <c:numCache>
                      <c:formatCode>0.000</c:formatCode>
                      <c:ptCount val="3"/>
                      <c:pt idx="0">
                        <c:v>270.22007079497359</c:v>
                      </c:pt>
                      <c:pt idx="1">
                        <c:v>262.32558237829375</c:v>
                      </c:pt>
                      <c:pt idx="2">
                        <c:v>54.731028800887827</c:v>
                      </c:pt>
                    </c:numCache>
                  </c:numRef>
                </c:val>
                <c:extLst xmlns:c15="http://schemas.microsoft.com/office/drawing/2012/chart">
                  <c:ext xmlns:c16="http://schemas.microsoft.com/office/drawing/2014/chart" uri="{C3380CC4-5D6E-409C-BE32-E72D297353CC}">
                    <c16:uniqueId val="{0000000A-BCD7-4C40-96B4-6429AB2D1938}"/>
                  </c:ext>
                </c:extLst>
              </c15:ser>
            </c15:filteredBarSeries>
            <c15:filteredBarSeries>
              <c15:ser>
                <c:idx val="3"/>
                <c:order val="11"/>
                <c:tx>
                  <c:v>CN2-Gly</c:v>
                </c:tx>
                <c:spPr>
                  <a:pattFill prst="dkUpDiag">
                    <a:fgClr>
                      <a:schemeClr val="tx1"/>
                    </a:fgClr>
                    <a:bgClr>
                      <a:srgbClr val="666666"/>
                    </a:bgClr>
                  </a:patt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plus>
                  <c:min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minus>
                  <c:spPr>
                    <a:noFill/>
                    <a:ln w="12700"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'Raw-data'!$G$73:$G$75</c15:sqref>
                        </c15:formulaRef>
                      </c:ext>
                    </c:extLst>
                    <c:numCache>
                      <c:formatCode>0.000</c:formatCode>
                      <c:ptCount val="3"/>
                      <c:pt idx="0">
                        <c:v>271.55605166930303</c:v>
                      </c:pt>
                      <c:pt idx="1">
                        <c:v>199.58721154945883</c:v>
                      </c:pt>
                      <c:pt idx="2">
                        <c:v>52.25885307411378</c:v>
                      </c:pt>
                    </c:numCache>
                  </c:numRef>
                </c:val>
                <c:extLst xmlns:c15="http://schemas.microsoft.com/office/drawing/2012/chart">
                  <c:ext xmlns:c16="http://schemas.microsoft.com/office/drawing/2014/chart" uri="{C3380CC4-5D6E-409C-BE32-E72D297353CC}">
                    <c16:uniqueId val="{0000000B-BCD7-4C40-96B4-6429AB2D1938}"/>
                  </c:ext>
                </c:extLst>
              </c15:ser>
            </c15:filteredBarSeries>
            <c15:filteredBarSeries>
              <c15:ser>
                <c:idx val="12"/>
                <c:order val="12"/>
                <c:tx>
                  <c:v>Espaciador-final</c:v>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BCD7-4C40-96B4-6429AB2D1938}"/>
                  </c:ext>
                </c:extLst>
              </c15:ser>
            </c15:filteredBarSeries>
          </c:ext>
        </c:extLst>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600"/>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i="1">
                    <a:solidFill>
                      <a:schemeClr val="tx1"/>
                    </a:solidFill>
                    <a:latin typeface="Arial" panose="020B0604020202020204" pitchFamily="34" charset="0"/>
                    <a:cs typeface="Arial" panose="020B0604020202020204" pitchFamily="34" charset="0"/>
                  </a:rPr>
                  <a:t>FTEII</a:t>
                </a:r>
                <a:r>
                  <a:rPr lang="es-MX" sz="1800">
                    <a:solidFill>
                      <a:schemeClr val="tx1"/>
                    </a:solidFill>
                    <a:latin typeface="Arial" panose="020B0604020202020204" pitchFamily="34" charset="0"/>
                    <a:cs typeface="Arial" panose="020B0604020202020204" pitchFamily="34" charset="0"/>
                  </a:rPr>
                  <a:t>- and </a:t>
                </a:r>
                <a:r>
                  <a:rPr lang="es-MX" sz="1800" i="1">
                    <a:solidFill>
                      <a:schemeClr val="tx1"/>
                    </a:solidFill>
                    <a:latin typeface="Arial" panose="020B0604020202020204" pitchFamily="34" charset="0"/>
                    <a:cs typeface="Arial" panose="020B0604020202020204" pitchFamily="34" charset="0"/>
                  </a:rPr>
                  <a:t>GAPDH-</a:t>
                </a:r>
                <a:r>
                  <a:rPr lang="es-MX" sz="1800">
                    <a:solidFill>
                      <a:schemeClr val="tx1"/>
                    </a:solidFill>
                    <a:latin typeface="Arial" panose="020B0604020202020204" pitchFamily="34" charset="0"/>
                    <a:cs typeface="Arial" panose="020B0604020202020204" pitchFamily="34" charset="0"/>
                  </a:rPr>
                  <a:t>transcript levels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0-3E17-4D58-9395-8B1296316DD0}"/>
            </c:ext>
          </c:extLst>
        </c:ser>
        <c:ser>
          <c:idx val="6"/>
          <c:order val="7"/>
          <c:tx>
            <c:v>CN11-Gly</c:v>
          </c:tx>
          <c:spPr>
            <a:solidFill>
              <a:srgbClr val="4A87C9"/>
            </a:solidFill>
            <a:ln w="15875">
              <a:solidFill>
                <a:schemeClr val="tx1"/>
              </a:solidFill>
            </a:ln>
            <a:effectLst/>
          </c:spPr>
          <c:invertIfNegative val="0"/>
          <c:errBars>
            <c:errBarType val="plus"/>
            <c:errValType val="cust"/>
            <c:noEndCap val="0"/>
            <c:plus>
              <c:numRef>
                <c:f>'Raw-data'!$J$27:$J$29</c:f>
                <c:numCache>
                  <c:formatCode>General</c:formatCode>
                  <c:ptCount val="3"/>
                  <c:pt idx="0">
                    <c:v>6.1856915986583969</c:v>
                  </c:pt>
                  <c:pt idx="1">
                    <c:v>6.7605944121504109</c:v>
                  </c:pt>
                  <c:pt idx="2">
                    <c:v>7.3505551835863532</c:v>
                  </c:pt>
                </c:numCache>
                <c:extLst xmlns:c15="http://schemas.microsoft.com/office/drawing/2012/chart"/>
              </c:numRef>
            </c:plus>
            <c:minus>
              <c:numRef>
                <c:f>'Raw-data'!$J$27:$J$29</c:f>
                <c:numCache>
                  <c:formatCode>General</c:formatCode>
                  <c:ptCount val="3"/>
                  <c:pt idx="0">
                    <c:v>6.1856915986583969</c:v>
                  </c:pt>
                  <c:pt idx="1">
                    <c:v>6.7605944121504109</c:v>
                  </c:pt>
                  <c:pt idx="2">
                    <c:v>7.3505551835863532</c:v>
                  </c:pt>
                </c:numCache>
                <c:extLst xmlns:c15="http://schemas.microsoft.com/office/drawing/2012/chart"/>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extLst xmlns:c15="http://schemas.microsoft.com/office/drawing/2012/chart"/>
            </c:numRef>
          </c:cat>
          <c:val>
            <c:numRef>
              <c:f>'Raw-data'!$G$27:$G$29</c:f>
              <c:numCache>
                <c:formatCode>0.000</c:formatCode>
                <c:ptCount val="3"/>
                <c:pt idx="0">
                  <c:v>182.65041081772756</c:v>
                </c:pt>
                <c:pt idx="1">
                  <c:v>132.65407334913823</c:v>
                </c:pt>
                <c:pt idx="2">
                  <c:v>137.43072087512599</c:v>
                </c:pt>
              </c:numCache>
              <c:extLst xmlns:c15="http://schemas.microsoft.com/office/drawing/2012/chart"/>
            </c:numRef>
          </c:val>
          <c:extLst xmlns:c15="http://schemas.microsoft.com/office/drawing/2012/chart">
            <c:ext xmlns:c16="http://schemas.microsoft.com/office/drawing/2014/chart" uri="{C3380CC4-5D6E-409C-BE32-E72D297353CC}">
              <c16:uniqueId val="{00000001-3E17-4D58-9395-8B1296316DD0}"/>
            </c:ext>
          </c:extLst>
        </c:ser>
        <c:ser>
          <c:idx val="2"/>
          <c:order val="8"/>
          <c:tx>
            <c:v>CN11-Gly</c:v>
          </c:tx>
          <c:spPr>
            <a:solidFill>
              <a:srgbClr val="0F4981"/>
            </a:solidFill>
            <a:ln w="15875">
              <a:solidFill>
                <a:schemeClr val="tx1"/>
              </a:solidFill>
            </a:ln>
            <a:effectLst/>
          </c:spPr>
          <c:invertIfNegative val="0"/>
          <c:errBars>
            <c:errBarType val="plus"/>
            <c:errValType val="cust"/>
            <c:noEndCap val="0"/>
            <c:plus>
              <c:numRef>
                <c:f>'Raw-data'!$J$34:$J$36</c:f>
                <c:numCache>
                  <c:formatCode>General</c:formatCode>
                  <c:ptCount val="3"/>
                  <c:pt idx="0">
                    <c:v>22.048519792824212</c:v>
                  </c:pt>
                  <c:pt idx="1">
                    <c:v>22.327397327291564</c:v>
                  </c:pt>
                  <c:pt idx="2">
                    <c:v>8.1365333368494372</c:v>
                  </c:pt>
                </c:numCache>
                <c:extLst xmlns:c15="http://schemas.microsoft.com/office/drawing/2012/chart"/>
              </c:numRef>
            </c:plus>
            <c:minus>
              <c:numRef>
                <c:f>'Raw-data'!$J$34:$J$36</c:f>
                <c:numCache>
                  <c:formatCode>General</c:formatCode>
                  <c:ptCount val="3"/>
                  <c:pt idx="0">
                    <c:v>22.048519792824212</c:v>
                  </c:pt>
                  <c:pt idx="1">
                    <c:v>22.327397327291564</c:v>
                  </c:pt>
                  <c:pt idx="2">
                    <c:v>8.1365333368494372</c:v>
                  </c:pt>
                </c:numCache>
                <c:extLst xmlns:c15="http://schemas.microsoft.com/office/drawing/2012/chart"/>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extLst xmlns:c15="http://schemas.microsoft.com/office/drawing/2012/chart"/>
            </c:numRef>
          </c:cat>
          <c:val>
            <c:numRef>
              <c:f>'Raw-data'!$G$34:$G$36</c:f>
              <c:numCache>
                <c:formatCode>0.000</c:formatCode>
                <c:ptCount val="3"/>
                <c:pt idx="0">
                  <c:v>208.61862598332664</c:v>
                </c:pt>
                <c:pt idx="1">
                  <c:v>268.8405779371019</c:v>
                </c:pt>
                <c:pt idx="2">
                  <c:v>106.19248811863679</c:v>
                </c:pt>
              </c:numCache>
              <c:extLst xmlns:c15="http://schemas.microsoft.com/office/drawing/2012/chart"/>
            </c:numRef>
          </c:val>
          <c:extLst xmlns:c15="http://schemas.microsoft.com/office/drawing/2012/chart">
            <c:ext xmlns:c16="http://schemas.microsoft.com/office/drawing/2014/chart" uri="{C3380CC4-5D6E-409C-BE32-E72D297353CC}">
              <c16:uniqueId val="{00000002-3E17-4D58-9395-8B1296316DD0}"/>
            </c:ext>
          </c:extLst>
        </c:ser>
        <c:ser>
          <c:idx val="10"/>
          <c:order val="9"/>
          <c:tx>
            <c:v>Espaciador 3</c:v>
          </c:tx>
          <c:spPr>
            <a:solidFill>
              <a:schemeClr val="accent5">
                <a:lumMod val="60000"/>
              </a:schemeClr>
            </a:solidFill>
            <a:ln>
              <a:noFill/>
            </a:ln>
            <a:effectLst/>
          </c:spPr>
          <c:invertIfNegative val="0"/>
          <c:val>
            <c:numRef>
              <c:f>'Raw-data'!$BX$205:$BX$207</c:f>
              <c:numCache>
                <c:formatCode>General</c:formatCode>
                <c:ptCount val="3"/>
              </c:numCache>
              <c:extLst xmlns:c15="http://schemas.microsoft.com/office/drawing/2012/chart"/>
            </c:numRef>
          </c:val>
          <c:extLst xmlns:c15="http://schemas.microsoft.com/office/drawing/2012/chart">
            <c:ext xmlns:c16="http://schemas.microsoft.com/office/drawing/2014/chart" uri="{C3380CC4-5D6E-409C-BE32-E72D297353CC}">
              <c16:uniqueId val="{00000003-3E17-4D58-9395-8B1296316DD0}"/>
            </c:ext>
          </c:extLst>
        </c:ser>
        <c:ser>
          <c:idx val="7"/>
          <c:order val="10"/>
          <c:tx>
            <c:v>CN2-Gly</c:v>
          </c:tx>
          <c:spPr>
            <a:solidFill>
              <a:srgbClr val="FF944D"/>
            </a:solidFill>
            <a:ln w="15875">
              <a:solidFill>
                <a:schemeClr val="tx1"/>
              </a:solidFill>
            </a:ln>
            <a:effectLst/>
          </c:spPr>
          <c:invertIfNegative val="0"/>
          <c:errBars>
            <c:errBarType val="plus"/>
            <c:errValType val="cust"/>
            <c:noEndCap val="0"/>
            <c:plus>
              <c:numRef>
                <c:f>'Raw-data'!$J$66:$J$68</c:f>
                <c:numCache>
                  <c:formatCode>General</c:formatCode>
                  <c:ptCount val="3"/>
                  <c:pt idx="0">
                    <c:v>30.397326367100561</c:v>
                  </c:pt>
                  <c:pt idx="1">
                    <c:v>19.744332516216851</c:v>
                  </c:pt>
                  <c:pt idx="2">
                    <c:v>5.0409928574331193</c:v>
                  </c:pt>
                </c:numCache>
                <c:extLst xmlns:c15="http://schemas.microsoft.com/office/drawing/2012/chart"/>
              </c:numRef>
            </c:plus>
            <c:minus>
              <c:numRef>
                <c:f>'Raw-data'!$J$66:$J$68</c:f>
                <c:numCache>
                  <c:formatCode>General</c:formatCode>
                  <c:ptCount val="3"/>
                  <c:pt idx="0">
                    <c:v>30.397326367100561</c:v>
                  </c:pt>
                  <c:pt idx="1">
                    <c:v>19.744332516216851</c:v>
                  </c:pt>
                  <c:pt idx="2">
                    <c:v>5.0409928574331193</c:v>
                  </c:pt>
                </c:numCache>
                <c:extLst xmlns:c15="http://schemas.microsoft.com/office/drawing/2012/chart"/>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extLst xmlns:c15="http://schemas.microsoft.com/office/drawing/2012/chart"/>
            </c:numRef>
          </c:cat>
          <c:val>
            <c:numRef>
              <c:f>'Raw-data'!$G$66:$G$68</c:f>
              <c:numCache>
                <c:formatCode>0.000</c:formatCode>
                <c:ptCount val="3"/>
                <c:pt idx="0">
                  <c:v>270.22007079497359</c:v>
                </c:pt>
                <c:pt idx="1">
                  <c:v>262.32558237829375</c:v>
                </c:pt>
                <c:pt idx="2">
                  <c:v>54.731028800887827</c:v>
                </c:pt>
              </c:numCache>
              <c:extLst xmlns:c15="http://schemas.microsoft.com/office/drawing/2012/chart"/>
            </c:numRef>
          </c:val>
          <c:extLst xmlns:c15="http://schemas.microsoft.com/office/drawing/2012/chart">
            <c:ext xmlns:c16="http://schemas.microsoft.com/office/drawing/2014/chart" uri="{C3380CC4-5D6E-409C-BE32-E72D297353CC}">
              <c16:uniqueId val="{00000004-3E17-4D58-9395-8B1296316DD0}"/>
            </c:ext>
          </c:extLst>
        </c:ser>
        <c:ser>
          <c:idx val="3"/>
          <c:order val="11"/>
          <c:tx>
            <c:v>CN2-Gly</c:v>
          </c:tx>
          <c:spPr>
            <a:solidFill>
              <a:srgbClr val="E67300"/>
            </a:solidFill>
            <a:ln w="15875">
              <a:solidFill>
                <a:schemeClr val="tx1"/>
              </a:solidFill>
            </a:ln>
            <a:effectLst/>
          </c:spPr>
          <c:invertIfNegative val="0"/>
          <c:errBars>
            <c:errBarType val="plus"/>
            <c:errValType val="cust"/>
            <c:noEndCap val="0"/>
            <c:plus>
              <c:numRef>
                <c:f>'Raw-data'!$J$73:$J$75</c:f>
                <c:numCache>
                  <c:formatCode>General</c:formatCode>
                  <c:ptCount val="3"/>
                  <c:pt idx="0">
                    <c:v>33.763702684186399</c:v>
                  </c:pt>
                  <c:pt idx="1">
                    <c:v>22.659650410132855</c:v>
                  </c:pt>
                  <c:pt idx="2">
                    <c:v>8.3830128858246322</c:v>
                  </c:pt>
                </c:numCache>
                <c:extLst xmlns:c15="http://schemas.microsoft.com/office/drawing/2012/chart"/>
              </c:numRef>
            </c:plus>
            <c:minus>
              <c:numRef>
                <c:f>'Raw-data'!$J$73:$J$75</c:f>
                <c:numCache>
                  <c:formatCode>General</c:formatCode>
                  <c:ptCount val="3"/>
                  <c:pt idx="0">
                    <c:v>33.763702684186399</c:v>
                  </c:pt>
                  <c:pt idx="1">
                    <c:v>22.659650410132855</c:v>
                  </c:pt>
                  <c:pt idx="2">
                    <c:v>8.3830128858246322</c:v>
                  </c:pt>
                </c:numCache>
                <c:extLst xmlns:c15="http://schemas.microsoft.com/office/drawing/2012/chart"/>
              </c:numRef>
            </c:minus>
            <c:spPr>
              <a:noFill/>
              <a:ln w="12700" cap="flat" cmpd="sng" algn="ctr">
                <a:solidFill>
                  <a:schemeClr val="tx1"/>
                </a:solidFill>
                <a:round/>
              </a:ln>
              <a:effectLst/>
            </c:spPr>
          </c:errBars>
          <c:cat>
            <c:numRef>
              <c:f>'Raw-data'!$N$27:$N$29</c:f>
              <c:numCache>
                <c:formatCode>General</c:formatCode>
                <c:ptCount val="3"/>
                <c:pt idx="0">
                  <c:v>6</c:v>
                </c:pt>
                <c:pt idx="1">
                  <c:v>12</c:v>
                </c:pt>
                <c:pt idx="2">
                  <c:v>18</c:v>
                </c:pt>
              </c:numCache>
              <c:extLst xmlns:c15="http://schemas.microsoft.com/office/drawing/2012/chart"/>
            </c:numRef>
          </c:cat>
          <c:val>
            <c:numRef>
              <c:f>'Raw-data'!$G$73:$G$75</c:f>
              <c:numCache>
                <c:formatCode>0.000</c:formatCode>
                <c:ptCount val="3"/>
                <c:pt idx="0">
                  <c:v>271.55605166930303</c:v>
                </c:pt>
                <c:pt idx="1">
                  <c:v>199.58721154945883</c:v>
                </c:pt>
                <c:pt idx="2">
                  <c:v>52.25885307411378</c:v>
                </c:pt>
              </c:numCache>
              <c:extLst xmlns:c15="http://schemas.microsoft.com/office/drawing/2012/chart"/>
            </c:numRef>
          </c:val>
          <c:extLst xmlns:c15="http://schemas.microsoft.com/office/drawing/2012/chart">
            <c:ext xmlns:c16="http://schemas.microsoft.com/office/drawing/2014/chart" uri="{C3380CC4-5D6E-409C-BE32-E72D297353CC}">
              <c16:uniqueId val="{00000005-3E17-4D58-9395-8B1296316DD0}"/>
            </c:ext>
          </c:extLst>
        </c:ser>
        <c:ser>
          <c:idx val="12"/>
          <c:order val="12"/>
          <c:tx>
            <c:v>Espaciador-final</c:v>
          </c:tx>
          <c:spPr>
            <a:solidFill>
              <a:schemeClr val="accent1">
                <a:lumMod val="80000"/>
                <a:lumOff val="20000"/>
              </a:schemeClr>
            </a:solidFill>
            <a:ln>
              <a:noFill/>
            </a:ln>
            <a:effectLst/>
          </c:spPr>
          <c:invertIfNegative val="0"/>
          <c:val>
            <c:numRef>
              <c:f>'Raw-data'!$BX$205:$BX$207</c:f>
              <c:numCache>
                <c:formatCode>General</c:formatCode>
                <c:ptCount val="3"/>
              </c:numCache>
              <c:extLst xmlns:c15="http://schemas.microsoft.com/office/drawing/2012/chart"/>
            </c:numRef>
          </c:val>
          <c:extLst xmlns:c15="http://schemas.microsoft.com/office/drawing/2012/chart">
            <c:ext xmlns:c16="http://schemas.microsoft.com/office/drawing/2014/chart" uri="{C3380CC4-5D6E-409C-BE32-E72D297353CC}">
              <c16:uniqueId val="{00000006-3E17-4D58-9395-8B1296316DD0}"/>
            </c:ext>
          </c:extLst>
        </c:ser>
        <c:dLbls>
          <c:showLegendKey val="0"/>
          <c:showVal val="0"/>
          <c:showCatName val="0"/>
          <c:showSerName val="0"/>
          <c:showPercent val="0"/>
          <c:showBubbleSize val="0"/>
        </c:dLbls>
        <c:gapWidth val="0"/>
        <c:axId val="644709136"/>
        <c:axId val="644709464"/>
        <c:extLst>
          <c:ext xmlns:c15="http://schemas.microsoft.com/office/drawing/2012/chart" uri="{02D57815-91ED-43cb-92C2-25804820EDAC}">
            <c15:filteredBarSeries>
              <c15:ser>
                <c:idx val="4"/>
                <c:order val="1"/>
                <c:tx>
                  <c:v>CN11-Glu</c:v>
                </c:tx>
                <c:spPr>
                  <a:solidFill>
                    <a:srgbClr val="94C8FF"/>
                  </a:solidFill>
                  <a:ln w="15875">
                    <a:solidFill>
                      <a:schemeClr val="tx1"/>
                    </a:solidFill>
                  </a:ln>
                  <a:effectLst/>
                </c:spPr>
                <c:invertIfNegative val="0"/>
                <c:errBars>
                  <c:errBarType val="plus"/>
                  <c:errValType val="cust"/>
                  <c:noEndCap val="0"/>
                  <c:plus>
                    <c:numRef>
                      <c:extLst>
                        <c:ext uri="{02D57815-91ED-43cb-92C2-25804820EDAC}">
                          <c15:formulaRef>
                            <c15:sqref>'Raw-data'!$U$27:$U$29</c15:sqref>
                          </c15:formulaRef>
                        </c:ext>
                      </c:extLst>
                      <c:numCache>
                        <c:formatCode>General</c:formatCode>
                        <c:ptCount val="3"/>
                        <c:pt idx="0">
                          <c:v>4.5041435148189652</c:v>
                        </c:pt>
                        <c:pt idx="1">
                          <c:v>8.2197303796547772</c:v>
                        </c:pt>
                        <c:pt idx="2">
                          <c:v>18.570014862005966</c:v>
                        </c:pt>
                      </c:numCache>
                    </c:numRef>
                  </c:plus>
                  <c:minus>
                    <c:numRef>
                      <c:extLst>
                        <c:ext uri="{02D57815-91ED-43cb-92C2-25804820EDAC}">
                          <c15:formulaRef>
                            <c15:sqref>'Raw-data'!$U$27:$U$29</c15:sqref>
                          </c15:formulaRef>
                        </c:ext>
                      </c:extLst>
                      <c:numCache>
                        <c:formatCode>General</c:formatCode>
                        <c:ptCount val="3"/>
                        <c:pt idx="0">
                          <c:v>4.5041435148189652</c:v>
                        </c:pt>
                        <c:pt idx="1">
                          <c:v>8.2197303796547772</c:v>
                        </c:pt>
                        <c:pt idx="2">
                          <c:v>18.570014862005966</c:v>
                        </c:pt>
                      </c:numCache>
                    </c:numRef>
                  </c:minus>
                  <c:spPr>
                    <a:noFill/>
                    <a:ln w="15875" cap="flat" cmpd="sng" algn="ctr">
                      <a:solidFill>
                        <a:schemeClr val="tx1"/>
                      </a:solidFill>
                      <a:round/>
                    </a:ln>
                    <a:effectLst/>
                  </c:spPr>
                </c:errBars>
                <c:cat>
                  <c:numRef>
                    <c:extLst>
                      <c:ext uri="{02D57815-91ED-43cb-92C2-25804820EDAC}">
                        <c15:formulaRef>
                          <c15:sqref>'Raw-data'!$N$27:$N$29</c15:sqref>
                        </c15:formulaRef>
                      </c:ext>
                    </c:extLst>
                    <c:numCache>
                      <c:formatCode>General</c:formatCode>
                      <c:ptCount val="3"/>
                      <c:pt idx="0">
                        <c:v>6</c:v>
                      </c:pt>
                      <c:pt idx="1">
                        <c:v>12</c:v>
                      </c:pt>
                      <c:pt idx="2">
                        <c:v>18</c:v>
                      </c:pt>
                    </c:numCache>
                  </c:numRef>
                </c:cat>
                <c:val>
                  <c:numRef>
                    <c:extLst>
                      <c:ext uri="{02D57815-91ED-43cb-92C2-25804820EDAC}">
                        <c15:formulaRef>
                          <c15:sqref>'Raw-data'!$R$27:$R$29</c15:sqref>
                        </c15:formulaRef>
                      </c:ext>
                    </c:extLst>
                    <c:numCache>
                      <c:formatCode>0.000</c:formatCode>
                      <c:ptCount val="3"/>
                      <c:pt idx="0">
                        <c:v>391.79696010036315</c:v>
                      </c:pt>
                      <c:pt idx="1">
                        <c:v>181.93810489946478</c:v>
                      </c:pt>
                      <c:pt idx="2">
                        <c:v>162.84341372192435</c:v>
                      </c:pt>
                    </c:numCache>
                  </c:numRef>
                </c:val>
                <c:extLst>
                  <c:ext xmlns:c16="http://schemas.microsoft.com/office/drawing/2014/chart" uri="{C3380CC4-5D6E-409C-BE32-E72D297353CC}">
                    <c16:uniqueId val="{00000007-3E17-4D58-9395-8B1296316DD0}"/>
                  </c:ext>
                </c:extLst>
              </c15:ser>
            </c15:filteredBarSeries>
            <c15:filteredBarSeries>
              <c15:ser>
                <c:idx val="1"/>
                <c:order val="2"/>
                <c:tx>
                  <c:v>CN11-Glu</c:v>
                </c:tx>
                <c:spPr>
                  <a:pattFill prst="ltUpDiag">
                    <a:fgClr>
                      <a:schemeClr val="tx1"/>
                    </a:fgClr>
                    <a:bgClr>
                      <a:srgbClr val="94C8FF"/>
                    </a:bgClr>
                  </a:patt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'Raw-data'!$U$34:$U$36</c15:sqref>
                          </c15:formulaRef>
                        </c:ext>
                      </c:extLst>
                      <c:numCache>
                        <c:formatCode>General</c:formatCode>
                        <c:ptCount val="3"/>
                        <c:pt idx="0">
                          <c:v>7.3146986814835353</c:v>
                        </c:pt>
                        <c:pt idx="1">
                          <c:v>18.756036043442915</c:v>
                        </c:pt>
                        <c:pt idx="2">
                          <c:v>5.0249790456490544</c:v>
                        </c:pt>
                      </c:numCache>
                    </c:numRef>
                  </c:plus>
                  <c:minus>
                    <c:numRef>
                      <c:extLst xmlns:c15="http://schemas.microsoft.com/office/drawing/2012/chart">
                        <c:ext xmlns:c15="http://schemas.microsoft.com/office/drawing/2012/chart" uri="{02D57815-91ED-43cb-92C2-25804820EDAC}">
                          <c15:formulaRef>
                            <c15:sqref>'Raw-data'!$U$34:$U$36</c15:sqref>
                          </c15:formulaRef>
                        </c:ext>
                      </c:extLst>
                      <c:numCache>
                        <c:formatCode>General</c:formatCode>
                        <c:ptCount val="3"/>
                        <c:pt idx="0">
                          <c:v>7.3146986814835353</c:v>
                        </c:pt>
                        <c:pt idx="1">
                          <c:v>18.756036043442915</c:v>
                        </c:pt>
                        <c:pt idx="2">
                          <c:v>5.0249790456490544</c:v>
                        </c:pt>
                      </c:numCache>
                    </c:numRef>
                  </c:minus>
                  <c:spPr>
                    <a:noFill/>
                    <a:ln w="15875"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'Raw-data'!$R$34:$R$36</c15:sqref>
                        </c15:formulaRef>
                      </c:ext>
                    </c:extLst>
                    <c:numCache>
                      <c:formatCode>0.000</c:formatCode>
                      <c:ptCount val="3"/>
                      <c:pt idx="0">
                        <c:v>547.8548832078219</c:v>
                      </c:pt>
                      <c:pt idx="1">
                        <c:v>367.60856416412275</c:v>
                      </c:pt>
                      <c:pt idx="2">
                        <c:v>56.958931858667704</c:v>
                      </c:pt>
                    </c:numCache>
                  </c:numRef>
                </c:val>
                <c:extLst xmlns:c15="http://schemas.microsoft.com/office/drawing/2012/chart">
                  <c:ext xmlns:c16="http://schemas.microsoft.com/office/drawing/2014/chart" uri="{C3380CC4-5D6E-409C-BE32-E72D297353CC}">
                    <c16:uniqueId val="{00000008-3E17-4D58-9395-8B1296316DD0}"/>
                  </c:ext>
                </c:extLst>
              </c15:ser>
            </c15:filteredBarSeries>
            <c15:filteredBarSeries>
              <c15:ser>
                <c:idx val="8"/>
                <c:order val="3"/>
                <c:tx>
                  <c:v>espaciador</c:v>
                </c:tx>
                <c:spPr>
                  <a:solidFill>
                    <a:schemeClr val="accent3">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3E17-4D58-9395-8B1296316DD0}"/>
                  </c:ext>
                </c:extLst>
              </c15:ser>
            </c15:filteredBarSeries>
            <c15:filteredBarSeries>
              <c15:ser>
                <c:idx val="5"/>
                <c:order val="4"/>
                <c:tx>
                  <c:v>CN2-Glu</c:v>
                </c:tx>
                <c:spPr>
                  <a:solidFill>
                    <a:schemeClr val="accent3">
                      <a:lumMod val="40000"/>
                      <a:lumOff val="60000"/>
                    </a:schemeClr>
                  </a:solid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'Raw-data'!$U$66:$U$68</c15:sqref>
                          </c15:formulaRef>
                        </c:ext>
                      </c:extLst>
                      <c:numCache>
                        <c:formatCode>General</c:formatCode>
                        <c:ptCount val="3"/>
                        <c:pt idx="0">
                          <c:v>27.434844739478212</c:v>
                        </c:pt>
                        <c:pt idx="1">
                          <c:v>2.5877124465710972</c:v>
                        </c:pt>
                        <c:pt idx="2">
                          <c:v>2.7324789978383026</c:v>
                        </c:pt>
                      </c:numCache>
                    </c:numRef>
                  </c:plus>
                  <c:minus>
                    <c:numRef>
                      <c:extLst xmlns:c15="http://schemas.microsoft.com/office/drawing/2012/chart">
                        <c:ext xmlns:c15="http://schemas.microsoft.com/office/drawing/2012/chart" uri="{02D57815-91ED-43cb-92C2-25804820EDAC}">
                          <c15:formulaRef>
                            <c15:sqref>'Raw-data'!$U$66:$U$68</c15:sqref>
                          </c15:formulaRef>
                        </c:ext>
                      </c:extLst>
                      <c:numCache>
                        <c:formatCode>General</c:formatCode>
                        <c:ptCount val="3"/>
                        <c:pt idx="0">
                          <c:v>27.434844739478212</c:v>
                        </c:pt>
                        <c:pt idx="1">
                          <c:v>2.5877124465710972</c:v>
                        </c:pt>
                        <c:pt idx="2">
                          <c:v>2.7324789978383026</c:v>
                        </c:pt>
                      </c:numCache>
                    </c:numRef>
                  </c:minus>
                  <c:spPr>
                    <a:noFill/>
                    <a:ln w="15875"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'Raw-data'!$R$66:$R$68</c15:sqref>
                        </c15:formulaRef>
                      </c:ext>
                    </c:extLst>
                    <c:numCache>
                      <c:formatCode>0.000</c:formatCode>
                      <c:ptCount val="3"/>
                      <c:pt idx="0">
                        <c:v>398.14929004810227</c:v>
                      </c:pt>
                      <c:pt idx="1">
                        <c:v>123.92843454339005</c:v>
                      </c:pt>
                      <c:pt idx="2">
                        <c:v>13.241162521794507</c:v>
                      </c:pt>
                    </c:numCache>
                  </c:numRef>
                </c:val>
                <c:extLst xmlns:c15="http://schemas.microsoft.com/office/drawing/2012/chart">
                  <c:ext xmlns:c16="http://schemas.microsoft.com/office/drawing/2014/chart" uri="{C3380CC4-5D6E-409C-BE32-E72D297353CC}">
                    <c16:uniqueId val="{0000000A-3E17-4D58-9395-8B1296316DD0}"/>
                  </c:ext>
                </c:extLst>
              </c15:ser>
            </c15:filteredBarSeries>
            <c15:filteredBarSeries>
              <c15:ser>
                <c:idx val="0"/>
                <c:order val="5"/>
                <c:tx>
                  <c:v>CN2-Glu</c:v>
                </c:tx>
                <c:spPr>
                  <a:pattFill prst="ltUpDiag">
                    <a:fgClr>
                      <a:schemeClr val="tx1"/>
                    </a:fgClr>
                    <a:bgClr>
                      <a:schemeClr val="accent3">
                        <a:lumMod val="40000"/>
                        <a:lumOff val="60000"/>
                      </a:schemeClr>
                    </a:bgClr>
                  </a:pattFill>
                  <a:ln w="15875">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'Raw-data'!$U$73:$U$75</c15:sqref>
                          </c15:formulaRef>
                        </c:ext>
                      </c:extLst>
                      <c:numCache>
                        <c:formatCode>General</c:formatCode>
                        <c:ptCount val="3"/>
                        <c:pt idx="0">
                          <c:v>10.750716050956372</c:v>
                        </c:pt>
                        <c:pt idx="1">
                          <c:v>18.719720166474488</c:v>
                        </c:pt>
                        <c:pt idx="2">
                          <c:v>9.4973716758386981</c:v>
                        </c:pt>
                      </c:numCache>
                    </c:numRef>
                  </c:plus>
                  <c:minus>
                    <c:numRef>
                      <c:extLst xmlns:c15="http://schemas.microsoft.com/office/drawing/2012/chart">
                        <c:ext xmlns:c15="http://schemas.microsoft.com/office/drawing/2012/chart" uri="{02D57815-91ED-43cb-92C2-25804820EDAC}">
                          <c15:formulaRef>
                            <c15:sqref>'Raw-data'!$U$73:$U$75</c15:sqref>
                          </c15:formulaRef>
                        </c:ext>
                      </c:extLst>
                      <c:numCache>
                        <c:formatCode>General</c:formatCode>
                        <c:ptCount val="3"/>
                        <c:pt idx="0">
                          <c:v>10.750716050956372</c:v>
                        </c:pt>
                        <c:pt idx="1">
                          <c:v>18.719720166474488</c:v>
                        </c:pt>
                        <c:pt idx="2">
                          <c:v>9.4973716758386981</c:v>
                        </c:pt>
                      </c:numCache>
                    </c:numRef>
                  </c:minus>
                  <c:spPr>
                    <a:noFill/>
                    <a:ln w="15875" cap="flat" cmpd="sng" algn="ctr">
                      <a:solidFill>
                        <a:schemeClr val="tx1"/>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'Raw-data'!$R$73:$R$75</c15:sqref>
                        </c15:formulaRef>
                      </c:ext>
                    </c:extLst>
                    <c:numCache>
                      <c:formatCode>0.000</c:formatCode>
                      <c:ptCount val="3"/>
                      <c:pt idx="0">
                        <c:v>339.49343007240526</c:v>
                      </c:pt>
                      <c:pt idx="1">
                        <c:v>105.36266666666666</c:v>
                      </c:pt>
                      <c:pt idx="2">
                        <c:v>34.500629188130716</c:v>
                      </c:pt>
                    </c:numCache>
                  </c:numRef>
                </c:val>
                <c:extLst xmlns:c15="http://schemas.microsoft.com/office/drawing/2012/chart">
                  <c:ext xmlns:c16="http://schemas.microsoft.com/office/drawing/2014/chart" uri="{C3380CC4-5D6E-409C-BE32-E72D297353CC}">
                    <c16:uniqueId val="{0000000B-3E17-4D58-9395-8B1296316DD0}"/>
                  </c:ext>
                </c:extLst>
              </c15:ser>
            </c15:filteredBarSeries>
            <c15:filteredBarSeries>
              <c15:ser>
                <c:idx val="9"/>
                <c:order val="6"/>
                <c:tx>
                  <c:v>Espaciador 2</c:v>
                </c:tx>
                <c:spPr>
                  <a:solidFill>
                    <a:schemeClr val="accent4">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3E17-4D58-9395-8B1296316DD0}"/>
                  </c:ext>
                </c:extLst>
              </c15:ser>
            </c15:filteredBarSeries>
          </c:ext>
        </c:extLst>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600"/>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i="1">
                    <a:solidFill>
                      <a:schemeClr val="tx1"/>
                    </a:solidFill>
                    <a:latin typeface="Arial" panose="020B0604020202020204" pitchFamily="34" charset="0"/>
                    <a:cs typeface="Arial" panose="020B0604020202020204" pitchFamily="34" charset="0"/>
                  </a:rPr>
                  <a:t>FTEII</a:t>
                </a:r>
                <a:r>
                  <a:rPr lang="es-MX" sz="1800">
                    <a:solidFill>
                      <a:schemeClr val="tx1"/>
                    </a:solidFill>
                    <a:latin typeface="Arial" panose="020B0604020202020204" pitchFamily="34" charset="0"/>
                    <a:cs typeface="Arial" panose="020B0604020202020204" pitchFamily="34" charset="0"/>
                  </a:rPr>
                  <a:t>- and </a:t>
                </a:r>
                <a:r>
                  <a:rPr lang="es-MX" sz="1800" i="1">
                    <a:solidFill>
                      <a:schemeClr val="tx1"/>
                    </a:solidFill>
                    <a:latin typeface="Arial" panose="020B0604020202020204" pitchFamily="34" charset="0"/>
                    <a:cs typeface="Arial" panose="020B0604020202020204" pitchFamily="34" charset="0"/>
                  </a:rPr>
                  <a:t>GAPDH-</a:t>
                </a:r>
                <a:r>
                  <a:rPr lang="es-MX" sz="1800">
                    <a:solidFill>
                      <a:schemeClr val="tx1"/>
                    </a:solidFill>
                    <a:latin typeface="Arial" panose="020B0604020202020204" pitchFamily="34" charset="0"/>
                    <a:cs typeface="Arial" panose="020B0604020202020204" pitchFamily="34" charset="0"/>
                  </a:rPr>
                  <a:t>transcript levels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v>CN11-Glu</c:v>
          </c:tx>
          <c:spPr>
            <a:solidFill>
              <a:srgbClr val="A7C7E7"/>
            </a:solidFill>
            <a:ln w="15875">
              <a:solidFill>
                <a:sysClr val="windowText" lastClr="000000"/>
              </a:solidFill>
            </a:ln>
            <a:effectLst/>
          </c:spPr>
          <c:invertIfNegative val="0"/>
          <c:errBars>
            <c:errBarType val="plus"/>
            <c:errValType val="cust"/>
            <c:noEndCap val="0"/>
            <c:plus>
              <c:numRef>
                <c:f>'Raw-data'!$U$17:$U$19</c:f>
                <c:numCache>
                  <c:formatCode>General</c:formatCode>
                  <c:ptCount val="3"/>
                  <c:pt idx="0">
                    <c:v>3.1511338772740073E-2</c:v>
                  </c:pt>
                  <c:pt idx="1">
                    <c:v>0.23371987566002284</c:v>
                  </c:pt>
                  <c:pt idx="2">
                    <c:v>0.2878662166206083</c:v>
                  </c:pt>
                </c:numCache>
              </c:numRef>
            </c:plus>
            <c:minus>
              <c:numRef>
                <c:f>'Raw-data'!$U$17:$U$19</c:f>
                <c:numCache>
                  <c:formatCode>General</c:formatCode>
                  <c:ptCount val="3"/>
                  <c:pt idx="0">
                    <c:v>3.1511338772740073E-2</c:v>
                  </c:pt>
                  <c:pt idx="1">
                    <c:v>0.23371987566002284</c:v>
                  </c:pt>
                  <c:pt idx="2">
                    <c:v>0.2878662166206083</c:v>
                  </c:pt>
                </c:numCache>
              </c:numRef>
            </c:minus>
            <c:spPr>
              <a:noFill/>
              <a:ln w="15875" cap="flat" cmpd="sng" algn="ctr">
                <a:solidFill>
                  <a:sysClr val="windowText" lastClr="000000"/>
                </a:solidFill>
                <a:round/>
              </a:ln>
              <a:effectLst/>
            </c:spPr>
          </c:errBars>
          <c:cat>
            <c:numRef>
              <c:f>'Raw-data'!$N$27:$N$29</c:f>
              <c:numCache>
                <c:formatCode>General</c:formatCode>
                <c:ptCount val="3"/>
                <c:pt idx="0">
                  <c:v>6</c:v>
                </c:pt>
                <c:pt idx="1">
                  <c:v>12</c:v>
                </c:pt>
                <c:pt idx="2">
                  <c:v>18</c:v>
                </c:pt>
              </c:numCache>
            </c:numRef>
          </c:cat>
          <c:val>
            <c:numRef>
              <c:f>'Raw-data'!$R$17:$R$19</c:f>
              <c:numCache>
                <c:formatCode>0.000</c:formatCode>
                <c:ptCount val="3"/>
                <c:pt idx="0">
                  <c:v>1.4090792631649744</c:v>
                </c:pt>
                <c:pt idx="1">
                  <c:v>5.3425119618435675</c:v>
                </c:pt>
                <c:pt idx="2">
                  <c:v>7.9814182887399907</c:v>
                </c:pt>
              </c:numCache>
            </c:numRef>
          </c:val>
          <c:extLst>
            <c:ext xmlns:c16="http://schemas.microsoft.com/office/drawing/2014/chart" uri="{C3380CC4-5D6E-409C-BE32-E72D297353CC}">
              <c16:uniqueId val="{00000000-54A9-4288-967C-646832E6CF3E}"/>
            </c:ext>
          </c:extLst>
        </c:ser>
        <c:ser>
          <c:idx val="0"/>
          <c:order val="1"/>
          <c:tx>
            <c:v>CN2-Glu</c:v>
          </c:tx>
          <c:spPr>
            <a:solidFill>
              <a:srgbClr val="FFD4B2"/>
            </a:solidFill>
            <a:ln w="15875">
              <a:solidFill>
                <a:sysClr val="windowText" lastClr="000000"/>
              </a:solidFill>
            </a:ln>
            <a:effectLst/>
          </c:spPr>
          <c:invertIfNegative val="0"/>
          <c:errBars>
            <c:errBarType val="plus"/>
            <c:errValType val="cust"/>
            <c:noEndCap val="0"/>
            <c:plus>
              <c:numRef>
                <c:f>'Raw-data'!$U$55:$U$57</c:f>
                <c:numCache>
                  <c:formatCode>General</c:formatCode>
                  <c:ptCount val="3"/>
                  <c:pt idx="0">
                    <c:v>5.2319275377367511E-2</c:v>
                  </c:pt>
                  <c:pt idx="1">
                    <c:v>0.35083733052700422</c:v>
                  </c:pt>
                  <c:pt idx="2">
                    <c:v>0.37238628989667988</c:v>
                  </c:pt>
                </c:numCache>
              </c:numRef>
            </c:plus>
            <c:minus>
              <c:numRef>
                <c:f>'Raw-data'!$U$55:$U$57</c:f>
                <c:numCache>
                  <c:formatCode>General</c:formatCode>
                  <c:ptCount val="3"/>
                  <c:pt idx="0">
                    <c:v>5.2319275377367511E-2</c:v>
                  </c:pt>
                  <c:pt idx="1">
                    <c:v>0.35083733052700422</c:v>
                  </c:pt>
                  <c:pt idx="2">
                    <c:v>0.37238628989667988</c:v>
                  </c:pt>
                </c:numCache>
              </c:numRef>
            </c:minus>
            <c:spPr>
              <a:noFill/>
              <a:ln w="15875" cap="flat" cmpd="sng" algn="ctr">
                <a:solidFill>
                  <a:sysClr val="windowText" lastClr="000000"/>
                </a:solidFill>
                <a:round/>
              </a:ln>
              <a:effectLst/>
            </c:spPr>
          </c:errBars>
          <c:cat>
            <c:numRef>
              <c:f>'Raw-data'!$N$27:$N$29</c:f>
              <c:numCache>
                <c:formatCode>General</c:formatCode>
                <c:ptCount val="3"/>
                <c:pt idx="0">
                  <c:v>6</c:v>
                </c:pt>
                <c:pt idx="1">
                  <c:v>12</c:v>
                </c:pt>
                <c:pt idx="2">
                  <c:v>18</c:v>
                </c:pt>
              </c:numCache>
            </c:numRef>
          </c:cat>
          <c:val>
            <c:numRef>
              <c:f>'Raw-data'!$R$55:$R$57</c:f>
              <c:numCache>
                <c:formatCode>0.00</c:formatCode>
                <c:ptCount val="3"/>
                <c:pt idx="0">
                  <c:v>0.89938996747289934</c:v>
                </c:pt>
                <c:pt idx="1">
                  <c:v>5.1371502134532179</c:v>
                </c:pt>
                <c:pt idx="2">
                  <c:v>6.2565230514382622</c:v>
                </c:pt>
              </c:numCache>
            </c:numRef>
          </c:val>
          <c:extLst>
            <c:ext xmlns:c16="http://schemas.microsoft.com/office/drawing/2014/chart" uri="{C3380CC4-5D6E-409C-BE32-E72D297353CC}">
              <c16:uniqueId val="{00000001-54A9-4288-967C-646832E6CF3E}"/>
            </c:ext>
          </c:extLst>
        </c:ser>
        <c:ser>
          <c:idx val="4"/>
          <c:order val="2"/>
          <c:tx>
            <c:v>Separador</c:v>
          </c:tx>
          <c:spPr>
            <a:solidFill>
              <a:schemeClr val="accent5"/>
            </a:solidFill>
            <a:ln>
              <a:noFill/>
            </a:ln>
            <a:effectLst/>
          </c:spPr>
          <c:invertIfNegative val="0"/>
          <c:val>
            <c:numRef>
              <c:f>'Raw-data'!$V$17:$V$19</c:f>
              <c:numCache>
                <c:formatCode>General</c:formatCode>
                <c:ptCount val="3"/>
              </c:numCache>
            </c:numRef>
          </c:val>
          <c:extLst>
            <c:ext xmlns:c16="http://schemas.microsoft.com/office/drawing/2014/chart" uri="{C3380CC4-5D6E-409C-BE32-E72D297353CC}">
              <c16:uniqueId val="{00000002-54A9-4288-967C-646832E6CF3E}"/>
            </c:ext>
          </c:extLst>
        </c:ser>
        <c:ser>
          <c:idx val="2"/>
          <c:order val="3"/>
          <c:tx>
            <c:v>CN11-Gly</c:v>
          </c:tx>
          <c:spPr>
            <a:solidFill>
              <a:srgbClr val="4A87C9"/>
            </a:solidFill>
            <a:ln w="15875">
              <a:solidFill>
                <a:sysClr val="windowText" lastClr="000000"/>
              </a:solidFill>
            </a:ln>
            <a:effectLst/>
          </c:spPr>
          <c:invertIfNegative val="0"/>
          <c:errBars>
            <c:errBarType val="plus"/>
            <c:errValType val="cust"/>
            <c:noEndCap val="0"/>
            <c:plus>
              <c:numRef>
                <c:f>'Raw-data'!$J$17:$J$19</c:f>
                <c:numCache>
                  <c:formatCode>General</c:formatCode>
                  <c:ptCount val="3"/>
                  <c:pt idx="0">
                    <c:v>3.9321148545944866E-2</c:v>
                  </c:pt>
                  <c:pt idx="1">
                    <c:v>5.2989945095214215E-2</c:v>
                  </c:pt>
                  <c:pt idx="2">
                    <c:v>0.25868459790494175</c:v>
                  </c:pt>
                </c:numCache>
              </c:numRef>
            </c:plus>
            <c:minus>
              <c:numRef>
                <c:f>'Raw-data'!$J$17:$J$19</c:f>
                <c:numCache>
                  <c:formatCode>General</c:formatCode>
                  <c:ptCount val="3"/>
                  <c:pt idx="0">
                    <c:v>3.9321148545944866E-2</c:v>
                  </c:pt>
                  <c:pt idx="1">
                    <c:v>5.2989945095214215E-2</c:v>
                  </c:pt>
                  <c:pt idx="2">
                    <c:v>0.25868459790494175</c:v>
                  </c:pt>
                </c:numCache>
              </c:numRef>
            </c:minus>
            <c:spPr>
              <a:noFill/>
              <a:ln w="15875" cap="flat" cmpd="sng" algn="ctr">
                <a:solidFill>
                  <a:sysClr val="windowText" lastClr="000000"/>
                </a:solidFill>
                <a:round/>
              </a:ln>
              <a:effectLst/>
            </c:spPr>
          </c:errBars>
          <c:cat>
            <c:numRef>
              <c:f>'Raw-data'!$N$27:$N$29</c:f>
              <c:numCache>
                <c:formatCode>General</c:formatCode>
                <c:ptCount val="3"/>
                <c:pt idx="0">
                  <c:v>6</c:v>
                </c:pt>
                <c:pt idx="1">
                  <c:v>12</c:v>
                </c:pt>
                <c:pt idx="2">
                  <c:v>18</c:v>
                </c:pt>
              </c:numCache>
            </c:numRef>
          </c:cat>
          <c:val>
            <c:numRef>
              <c:f>'Raw-data'!$G$17:$G$19</c:f>
              <c:numCache>
                <c:formatCode>0.000</c:formatCode>
                <c:ptCount val="3"/>
                <c:pt idx="0">
                  <c:v>1.4106405483375468</c:v>
                </c:pt>
                <c:pt idx="1">
                  <c:v>3.3297858246159038</c:v>
                </c:pt>
                <c:pt idx="2">
                  <c:v>4.8028639554244128</c:v>
                </c:pt>
              </c:numCache>
            </c:numRef>
          </c:val>
          <c:extLst>
            <c:ext xmlns:c16="http://schemas.microsoft.com/office/drawing/2014/chart" uri="{C3380CC4-5D6E-409C-BE32-E72D297353CC}">
              <c16:uniqueId val="{00000003-54A9-4288-967C-646832E6CF3E}"/>
            </c:ext>
          </c:extLst>
        </c:ser>
        <c:ser>
          <c:idx val="3"/>
          <c:order val="4"/>
          <c:tx>
            <c:v>CN2-Gly</c:v>
          </c:tx>
          <c:spPr>
            <a:solidFill>
              <a:srgbClr val="FF944D"/>
            </a:solidFill>
            <a:ln w="15875">
              <a:solidFill>
                <a:sysClr val="windowText" lastClr="000000"/>
              </a:solidFill>
            </a:ln>
            <a:effectLst/>
          </c:spPr>
          <c:invertIfNegative val="0"/>
          <c:errBars>
            <c:errBarType val="plus"/>
            <c:errValType val="cust"/>
            <c:noEndCap val="0"/>
            <c:plus>
              <c:numRef>
                <c:f>'Raw-data'!$J$55:$J$57</c:f>
                <c:numCache>
                  <c:formatCode>General</c:formatCode>
                  <c:ptCount val="3"/>
                  <c:pt idx="0">
                    <c:v>3.7912607957830614E-2</c:v>
                  </c:pt>
                  <c:pt idx="1">
                    <c:v>0.36971333404435813</c:v>
                  </c:pt>
                  <c:pt idx="2">
                    <c:v>0.37992189090664003</c:v>
                  </c:pt>
                </c:numCache>
              </c:numRef>
            </c:plus>
            <c:minus>
              <c:numRef>
                <c:f>'Raw-data'!$J$55:$J$57</c:f>
                <c:numCache>
                  <c:formatCode>General</c:formatCode>
                  <c:ptCount val="3"/>
                  <c:pt idx="0">
                    <c:v>3.7912607957830614E-2</c:v>
                  </c:pt>
                  <c:pt idx="1">
                    <c:v>0.36971333404435813</c:v>
                  </c:pt>
                  <c:pt idx="2">
                    <c:v>0.37992189090664003</c:v>
                  </c:pt>
                </c:numCache>
              </c:numRef>
            </c:minus>
            <c:spPr>
              <a:noFill/>
              <a:ln w="15875" cap="flat" cmpd="sng" algn="ctr">
                <a:solidFill>
                  <a:sysClr val="windowText" lastClr="000000"/>
                </a:solidFill>
                <a:round/>
              </a:ln>
              <a:effectLst/>
            </c:spPr>
          </c:errBars>
          <c:cat>
            <c:numRef>
              <c:f>'Raw-data'!$N$27:$N$29</c:f>
              <c:numCache>
                <c:formatCode>General</c:formatCode>
                <c:ptCount val="3"/>
                <c:pt idx="0">
                  <c:v>6</c:v>
                </c:pt>
                <c:pt idx="1">
                  <c:v>12</c:v>
                </c:pt>
                <c:pt idx="2">
                  <c:v>18</c:v>
                </c:pt>
              </c:numCache>
            </c:numRef>
          </c:cat>
          <c:val>
            <c:numRef>
              <c:f>'Raw-data'!$G$55:$G$57</c:f>
              <c:numCache>
                <c:formatCode>0.00</c:formatCode>
                <c:ptCount val="3"/>
                <c:pt idx="0">
                  <c:v>0.79347847400863658</c:v>
                </c:pt>
                <c:pt idx="1">
                  <c:v>3.7143078329982426</c:v>
                </c:pt>
                <c:pt idx="2">
                  <c:v>4.6681429040263778</c:v>
                </c:pt>
              </c:numCache>
            </c:numRef>
          </c:val>
          <c:extLst>
            <c:ext xmlns:c16="http://schemas.microsoft.com/office/drawing/2014/chart" uri="{C3380CC4-5D6E-409C-BE32-E72D297353CC}">
              <c16:uniqueId val="{00000004-54A9-4288-967C-646832E6CF3E}"/>
            </c:ext>
          </c:extLst>
        </c:ser>
        <c:dLbls>
          <c:showLegendKey val="0"/>
          <c:showVal val="0"/>
          <c:showCatName val="0"/>
          <c:showSerName val="0"/>
          <c:showPercent val="0"/>
          <c:showBubbleSize val="0"/>
        </c:dLbls>
        <c:gapWidth val="219"/>
        <c:axId val="644709136"/>
        <c:axId val="644709464"/>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sz="1800"/>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ysClr val="windowText" lastClr="000000"/>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11"/>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sz="1800"/>
                  <a:t>Extracellular Y</a:t>
                </a:r>
                <a:r>
                  <a:rPr lang="en-US" sz="1800" baseline="-25000"/>
                  <a:t>p/x</a:t>
                </a:r>
                <a:r>
                  <a:rPr lang="en-US" sz="1800"/>
                  <a:t> (U/g)</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0"/>
        <c:majorTickMark val="cross"/>
        <c:minorTickMark val="out"/>
        <c:tickLblPos val="nextTo"/>
        <c:spPr>
          <a:noFill/>
          <a:ln w="15875">
            <a:solidFill>
              <a:sysClr val="windowText" lastClr="000000"/>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majorUnit val="1"/>
        <c:minorUnit val="0.2"/>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val>
            <c:numRef>
              <c:f>'Raw-data'!$BX$205:$BX$207</c:f>
              <c:numCache>
                <c:formatCode>General</c:formatCode>
                <c:ptCount val="3"/>
              </c:numCache>
            </c:numRef>
          </c:val>
          <c:extLst>
            <c:ext xmlns:c16="http://schemas.microsoft.com/office/drawing/2014/chart" uri="{C3380CC4-5D6E-409C-BE32-E72D297353CC}">
              <c16:uniqueId val="{00000000-7726-4DAD-A675-A08A5514AED2}"/>
            </c:ext>
          </c:extLst>
        </c:ser>
        <c:ser>
          <c:idx val="4"/>
          <c:order val="1"/>
          <c:tx>
            <c:v>T Glu</c:v>
          </c:tx>
          <c:spPr>
            <a:solidFill>
              <a:srgbClr val="A7C7E7"/>
            </a:solidFill>
            <a:ln w="15875">
              <a:solidFill>
                <a:schemeClr val="tx1"/>
              </a:solidFill>
            </a:ln>
            <a:effectLst/>
          </c:spPr>
          <c:invertIfNegative val="0"/>
          <c:errBars>
            <c:errBarType val="plus"/>
            <c:errValType val="cust"/>
            <c:noEndCap val="0"/>
            <c:plus>
              <c:numRef>
                <c:f>'Raw-data'!$S$234:$S$236</c:f>
                <c:numCache>
                  <c:formatCode>General</c:formatCode>
                  <c:ptCount val="3"/>
                  <c:pt idx="0">
                    <c:v>7.9119254703656661E-2</c:v>
                  </c:pt>
                  <c:pt idx="1">
                    <c:v>9.6981176164636265E-2</c:v>
                  </c:pt>
                  <c:pt idx="2">
                    <c:v>3.9403476683644221</c:v>
                  </c:pt>
                </c:numCache>
              </c:numRef>
            </c:plus>
            <c:minus>
              <c:numRef>
                <c:f>'Raw-data'!$S$234:$S$236</c:f>
                <c:numCache>
                  <c:formatCode>General</c:formatCode>
                  <c:ptCount val="3"/>
                  <c:pt idx="0">
                    <c:v>7.9119254703656661E-2</c:v>
                  </c:pt>
                  <c:pt idx="1">
                    <c:v>9.6981176164636265E-2</c:v>
                  </c:pt>
                  <c:pt idx="2">
                    <c:v>3.9403476683644221</c:v>
                  </c:pt>
                </c:numCache>
              </c:numRef>
            </c:minus>
            <c:spPr>
              <a:noFill/>
              <a:ln w="1587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'Raw-data'!$S$229:$S$231</c:f>
              <c:numCache>
                <c:formatCode>0.00</c:formatCode>
                <c:ptCount val="3"/>
                <c:pt idx="0">
                  <c:v>0.98404535658729497</c:v>
                </c:pt>
                <c:pt idx="1">
                  <c:v>1.4680900760976228</c:v>
                </c:pt>
                <c:pt idx="2">
                  <c:v>12.298271655067262</c:v>
                </c:pt>
              </c:numCache>
            </c:numRef>
          </c:val>
          <c:extLst>
            <c:ext xmlns:c16="http://schemas.microsoft.com/office/drawing/2014/chart" uri="{C3380CC4-5D6E-409C-BE32-E72D297353CC}">
              <c16:uniqueId val="{00000001-7726-4DAD-A675-A08A5514AED2}"/>
            </c:ext>
          </c:extLst>
        </c:ser>
        <c:ser>
          <c:idx val="1"/>
          <c:order val="2"/>
          <c:tx>
            <c:v>Yp/x Glu</c:v>
          </c:tx>
          <c:spPr>
            <a:solidFill>
              <a:srgbClr val="FFD4B2"/>
            </a:solidFill>
            <a:ln w="15875">
              <a:solidFill>
                <a:schemeClr val="tx1"/>
              </a:solidFill>
            </a:ln>
            <a:effectLst/>
          </c:spPr>
          <c:invertIfNegative val="0"/>
          <c:errBars>
            <c:errBarType val="plus"/>
            <c:errValType val="cust"/>
            <c:noEndCap val="0"/>
            <c:plus>
              <c:numRef>
                <c:f>'Raw-data'!$AA$238:$AA$240</c:f>
                <c:numCache>
                  <c:formatCode>General</c:formatCode>
                  <c:ptCount val="3"/>
                  <c:pt idx="0">
                    <c:v>0.1261746767651431</c:v>
                  </c:pt>
                  <c:pt idx="1">
                    <c:v>0.11652028620825609</c:v>
                  </c:pt>
                  <c:pt idx="2">
                    <c:v>0.12193956992088406</c:v>
                  </c:pt>
                </c:numCache>
              </c:numRef>
            </c:plus>
            <c:minus>
              <c:numRef>
                <c:f>'Raw-data'!$AA$238:$AA$240</c:f>
                <c:numCache>
                  <c:formatCode>General</c:formatCode>
                  <c:ptCount val="3"/>
                  <c:pt idx="0">
                    <c:v>0.1261746767651431</c:v>
                  </c:pt>
                  <c:pt idx="1">
                    <c:v>0.11652028620825609</c:v>
                  </c:pt>
                  <c:pt idx="2">
                    <c:v>0.12193956992088406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'Raw-data'!$AA$229:$AA$231</c:f>
              <c:numCache>
                <c:formatCode>0.00</c:formatCode>
                <c:ptCount val="3"/>
                <c:pt idx="0">
                  <c:v>1.5667055605747939</c:v>
                </c:pt>
                <c:pt idx="1">
                  <c:v>1.0399758114630455</c:v>
                </c:pt>
                <c:pt idx="2">
                  <c:v>1.275695497822102</c:v>
                </c:pt>
              </c:numCache>
            </c:numRef>
          </c:val>
          <c:extLst>
            <c:ext xmlns:c16="http://schemas.microsoft.com/office/drawing/2014/chart" uri="{C3380CC4-5D6E-409C-BE32-E72D297353CC}">
              <c16:uniqueId val="{00000002-7726-4DAD-A675-A08A5514AED2}"/>
            </c:ext>
          </c:extLst>
        </c:ser>
        <c:ser>
          <c:idx val="8"/>
          <c:order val="3"/>
          <c:tx>
            <c:v>espaciador</c:v>
          </c:tx>
          <c:spPr>
            <a:solidFill>
              <a:schemeClr val="accent3">
                <a:lumMod val="60000"/>
              </a:schemeClr>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val>
            <c:numRef>
              <c:f>'Raw-data'!$BX$205:$BX$207</c:f>
              <c:numCache>
                <c:formatCode>General</c:formatCode>
                <c:ptCount val="3"/>
              </c:numCache>
            </c:numRef>
          </c:val>
          <c:extLst>
            <c:ext xmlns:c16="http://schemas.microsoft.com/office/drawing/2014/chart" uri="{C3380CC4-5D6E-409C-BE32-E72D297353CC}">
              <c16:uniqueId val="{00000003-7726-4DAD-A675-A08A5514AED2}"/>
            </c:ext>
          </c:extLst>
        </c:ser>
        <c:ser>
          <c:idx val="5"/>
          <c:order val="4"/>
          <c:tx>
            <c:v>T Gly</c:v>
          </c:tx>
          <c:spPr>
            <a:solidFill>
              <a:srgbClr val="4A87C9"/>
            </a:solidFill>
            <a:ln w="15875">
              <a:solidFill>
                <a:schemeClr val="tx1"/>
              </a:solidFill>
            </a:ln>
            <a:effectLst/>
          </c:spPr>
          <c:invertIfNegative val="0"/>
          <c:errBars>
            <c:errBarType val="plus"/>
            <c:errValType val="cust"/>
            <c:noEndCap val="0"/>
            <c:plus>
              <c:numRef>
                <c:f>'Raw-data'!$T$234:$T$236</c:f>
                <c:numCache>
                  <c:formatCode>General</c:formatCode>
                  <c:ptCount val="3"/>
                  <c:pt idx="0">
                    <c:v>9.8927585735572809E-2</c:v>
                  </c:pt>
                  <c:pt idx="1">
                    <c:v>6.3832906155314992E-2</c:v>
                  </c:pt>
                  <c:pt idx="2">
                    <c:v>0.36558037914239971</c:v>
                  </c:pt>
                </c:numCache>
              </c:numRef>
            </c:plus>
            <c:minus>
              <c:numRef>
                <c:f>'Raw-data'!$T$234:$T$236</c:f>
                <c:numCache>
                  <c:formatCode>General</c:formatCode>
                  <c:ptCount val="3"/>
                  <c:pt idx="0">
                    <c:v>9.8927585735572809E-2</c:v>
                  </c:pt>
                  <c:pt idx="1">
                    <c:v>6.3832906155314992E-2</c:v>
                  </c:pt>
                  <c:pt idx="2">
                    <c:v>0.36558037914239971</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'Raw-data'!$T$229:$T$231</c:f>
              <c:numCache>
                <c:formatCode>0.00</c:formatCode>
                <c:ptCount val="3"/>
                <c:pt idx="0">
                  <c:v>0.67593206633533709</c:v>
                </c:pt>
                <c:pt idx="1">
                  <c:v>0.50568485218433945</c:v>
                </c:pt>
                <c:pt idx="2">
                  <c:v>2.5110202363471128</c:v>
                </c:pt>
              </c:numCache>
            </c:numRef>
          </c:val>
          <c:extLst>
            <c:ext xmlns:c16="http://schemas.microsoft.com/office/drawing/2014/chart" uri="{C3380CC4-5D6E-409C-BE32-E72D297353CC}">
              <c16:uniqueId val="{00000004-7726-4DAD-A675-A08A5514AED2}"/>
            </c:ext>
          </c:extLst>
        </c:ser>
        <c:ser>
          <c:idx val="0"/>
          <c:order val="5"/>
          <c:tx>
            <c:v>Yp/x Gly</c:v>
          </c:tx>
          <c:spPr>
            <a:solidFill>
              <a:srgbClr val="FF944D"/>
            </a:solidFill>
            <a:ln w="15875">
              <a:solidFill>
                <a:schemeClr val="tx1"/>
              </a:solidFill>
            </a:ln>
            <a:effectLst/>
          </c:spPr>
          <c:invertIfNegative val="0"/>
          <c:errBars>
            <c:errBarType val="plus"/>
            <c:errValType val="cust"/>
            <c:noEndCap val="0"/>
            <c:plus>
              <c:numRef>
                <c:f>'Raw-data'!$AB$238:$AB$240</c:f>
                <c:numCache>
                  <c:formatCode>General</c:formatCode>
                  <c:ptCount val="3"/>
                  <c:pt idx="0">
                    <c:v>0.1344988232217042</c:v>
                  </c:pt>
                  <c:pt idx="1">
                    <c:v>0.10349946577650734</c:v>
                  </c:pt>
                  <c:pt idx="2">
                    <c:v>0.13914974788915946</c:v>
                  </c:pt>
                </c:numCache>
              </c:numRef>
            </c:plus>
            <c:minus>
              <c:numRef>
                <c:f>'Raw-data'!$AB$238:$AB$240</c:f>
                <c:numCache>
                  <c:formatCode>General</c:formatCode>
                  <c:ptCount val="3"/>
                  <c:pt idx="0">
                    <c:v>0.1344988232217042</c:v>
                  </c:pt>
                  <c:pt idx="1">
                    <c:v>0.10349946577650734</c:v>
                  </c:pt>
                  <c:pt idx="2">
                    <c:v>0.13914974788915946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'Raw-data'!$AB$229:$AB$231</c:f>
              <c:numCache>
                <c:formatCode>0.00</c:formatCode>
                <c:ptCount val="3"/>
                <c:pt idx="0">
                  <c:v>1.7777930902284222</c:v>
                </c:pt>
                <c:pt idx="1">
                  <c:v>0.89647546038962878</c:v>
                </c:pt>
                <c:pt idx="2">
                  <c:v>1.0288596673597621</c:v>
                </c:pt>
              </c:numCache>
            </c:numRef>
          </c:val>
          <c:extLst>
            <c:ext xmlns:c16="http://schemas.microsoft.com/office/drawing/2014/chart" uri="{C3380CC4-5D6E-409C-BE32-E72D297353CC}">
              <c16:uniqueId val="{00000005-7726-4DAD-A675-A08A5514AED2}"/>
            </c:ext>
          </c:extLst>
        </c:ser>
        <c:ser>
          <c:idx val="9"/>
          <c:order val="6"/>
          <c:tx>
            <c:v>Espaciador 2</c:v>
          </c:tx>
          <c:spPr>
            <a:solidFill>
              <a:schemeClr val="accent4">
                <a:lumMod val="60000"/>
              </a:schemeClr>
            </a:solidFill>
            <a:ln>
              <a:noFill/>
            </a:ln>
            <a:effectLst/>
          </c:spPr>
          <c:invertIfNegative val="0"/>
          <c:val>
            <c:numRef>
              <c:f>'Raw-data'!$BX$205:$BX$207</c:f>
              <c:numCache>
                <c:formatCode>General</c:formatCode>
                <c:ptCount val="3"/>
              </c:numCache>
              <c:extLst xmlns:c15="http://schemas.microsoft.com/office/drawing/2012/chart"/>
            </c:numRef>
          </c:val>
          <c:extLst xmlns:c15="http://schemas.microsoft.com/office/drawing/2012/chart">
            <c:ext xmlns:c16="http://schemas.microsoft.com/office/drawing/2014/chart" uri="{C3380CC4-5D6E-409C-BE32-E72D297353CC}">
              <c16:uniqueId val="{00000006-7726-4DAD-A675-A08A5514AED2}"/>
            </c:ext>
          </c:extLst>
        </c:ser>
        <c:dLbls>
          <c:showLegendKey val="0"/>
          <c:showVal val="0"/>
          <c:showCatName val="0"/>
          <c:showSerName val="0"/>
          <c:showPercent val="0"/>
          <c:showBubbleSize val="0"/>
        </c:dLbls>
        <c:gapWidth val="0"/>
        <c:axId val="644709136"/>
        <c:axId val="644709464"/>
        <c:extLst>
          <c:ext xmlns:c15="http://schemas.microsoft.com/office/drawing/2012/chart" uri="{02D57815-91ED-43cb-92C2-25804820EDAC}">
            <c15:filteredBarSeries>
              <c15:ser>
                <c:idx val="6"/>
                <c:order val="7"/>
                <c:tx>
                  <c:v>CN11-Gly</c:v>
                </c:tx>
                <c:spPr>
                  <a:solidFill>
                    <a:schemeClr val="tx1"/>
                  </a:solidFill>
                  <a:ln>
                    <a:solidFill>
                      <a:schemeClr val="tx1"/>
                    </a:solidFill>
                  </a:ln>
                  <a:effectLst/>
                </c:spPr>
                <c:invertIfNegative val="0"/>
                <c:errBars>
                  <c:errBarType val="plus"/>
                  <c:errValType val="cust"/>
                  <c:noEndCap val="0"/>
                  <c:pl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plus>
                  <c:min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minus>
                  <c:spPr>
                    <a:noFill/>
                    <a:ln w="9525" cap="flat" cmpd="sng" algn="ctr">
                      <a:solidFill>
                        <a:schemeClr val="tx1">
                          <a:lumMod val="65000"/>
                          <a:lumOff val="35000"/>
                        </a:schemeClr>
                      </a:solidFill>
                      <a:round/>
                    </a:ln>
                    <a:effectLst/>
                  </c:spPr>
                </c:errBars>
                <c:cat>
                  <c:numRef>
                    <c:extLst>
                      <c:ext uri="{02D57815-91ED-43cb-92C2-25804820EDAC}">
                        <c15:formulaRef>
                          <c15:sqref>'Raw-data'!$N$27:$N$29</c15:sqref>
                        </c15:formulaRef>
                      </c:ext>
                    </c:extLst>
                    <c:numCache>
                      <c:formatCode>General</c:formatCode>
                      <c:ptCount val="3"/>
                      <c:pt idx="0">
                        <c:v>6</c:v>
                      </c:pt>
                      <c:pt idx="1">
                        <c:v>12</c:v>
                      </c:pt>
                      <c:pt idx="2">
                        <c:v>18</c:v>
                      </c:pt>
                    </c:numCache>
                  </c:numRef>
                </c:cat>
                <c:val>
                  <c:numRef>
                    <c:extLst>
                      <c:ext uri="{02D57815-91ED-43cb-92C2-25804820EDAC}">
                        <c15:formulaRef>
                          <c15:sqref>'Raw-data'!$G$27:$G$29</c15:sqref>
                        </c15:formulaRef>
                      </c:ext>
                    </c:extLst>
                    <c:numCache>
                      <c:formatCode>0.000</c:formatCode>
                      <c:ptCount val="3"/>
                      <c:pt idx="0">
                        <c:v>182.65041081772756</c:v>
                      </c:pt>
                      <c:pt idx="1">
                        <c:v>132.65407334913823</c:v>
                      </c:pt>
                      <c:pt idx="2">
                        <c:v>137.43072087512599</c:v>
                      </c:pt>
                    </c:numCache>
                  </c:numRef>
                </c:val>
                <c:extLst>
                  <c:ext xmlns:c16="http://schemas.microsoft.com/office/drawing/2014/chart" uri="{C3380CC4-5D6E-409C-BE32-E72D297353CC}">
                    <c16:uniqueId val="{00000007-7726-4DAD-A675-A08A5514AED2}"/>
                  </c:ext>
                </c:extLst>
              </c15:ser>
            </c15:filteredBarSeries>
            <c15:filteredBarSeries>
              <c15:ser>
                <c:idx val="2"/>
                <c:order val="8"/>
                <c:tx>
                  <c:v>CN11-Gly</c:v>
                </c:tx>
                <c:spPr>
                  <a:pattFill prst="pct5">
                    <a:fgClr>
                      <a:schemeClr val="bg1"/>
                    </a:fgClr>
                    <a:bgClr>
                      <a:schemeClr val="tx1"/>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plus>
                  <c:min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'Raw-data'!$G$34:$G$36</c15:sqref>
                        </c15:formulaRef>
                      </c:ext>
                    </c:extLst>
                    <c:numCache>
                      <c:formatCode>0.000</c:formatCode>
                      <c:ptCount val="3"/>
                      <c:pt idx="0">
                        <c:v>208.61862598332664</c:v>
                      </c:pt>
                      <c:pt idx="1">
                        <c:v>268.8405779371019</c:v>
                      </c:pt>
                      <c:pt idx="2">
                        <c:v>106.19248811863679</c:v>
                      </c:pt>
                    </c:numCache>
                  </c:numRef>
                </c:val>
                <c:extLst xmlns:c15="http://schemas.microsoft.com/office/drawing/2012/chart">
                  <c:ext xmlns:c16="http://schemas.microsoft.com/office/drawing/2014/chart" uri="{C3380CC4-5D6E-409C-BE32-E72D297353CC}">
                    <c16:uniqueId val="{00000008-7726-4DAD-A675-A08A5514AED2}"/>
                  </c:ext>
                </c:extLst>
              </c15:ser>
            </c15:filteredBarSeries>
            <c15:filteredBarSeries>
              <c15:ser>
                <c:idx val="10"/>
                <c:order val="9"/>
                <c:tx>
                  <c:v>Espaciador 3</c:v>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7726-4DAD-A675-A08A5514AED2}"/>
                  </c:ext>
                </c:extLst>
              </c15:ser>
            </c15:filteredBarSeries>
            <c15:filteredBarSeries>
              <c15:ser>
                <c:idx val="7"/>
                <c:order val="10"/>
                <c:tx>
                  <c:v>CN2-Gly</c:v>
                </c:tx>
                <c:spPr>
                  <a:solidFill>
                    <a:schemeClr val="bg2">
                      <a:lumMod val="50000"/>
                    </a:schemeClr>
                  </a:solid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plus>
                  <c:min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'Raw-data'!$G$66:$G$68</c15:sqref>
                        </c15:formulaRef>
                      </c:ext>
                    </c:extLst>
                    <c:numCache>
                      <c:formatCode>0.000</c:formatCode>
                      <c:ptCount val="3"/>
                      <c:pt idx="0">
                        <c:v>270.22007079497359</c:v>
                      </c:pt>
                      <c:pt idx="1">
                        <c:v>262.32558237829375</c:v>
                      </c:pt>
                      <c:pt idx="2">
                        <c:v>54.731028800887827</c:v>
                      </c:pt>
                    </c:numCache>
                  </c:numRef>
                </c:val>
                <c:extLst xmlns:c15="http://schemas.microsoft.com/office/drawing/2012/chart">
                  <c:ext xmlns:c16="http://schemas.microsoft.com/office/drawing/2014/chart" uri="{C3380CC4-5D6E-409C-BE32-E72D297353CC}">
                    <c16:uniqueId val="{0000000A-7726-4DAD-A675-A08A5514AED2}"/>
                  </c:ext>
                </c:extLst>
              </c15:ser>
            </c15:filteredBarSeries>
            <c15:filteredBarSeries>
              <c15:ser>
                <c:idx val="3"/>
                <c:order val="11"/>
                <c:tx>
                  <c:v>CN2-Gly</c:v>
                </c:tx>
                <c:spPr>
                  <a:pattFill prst="pct5">
                    <a:fgClr>
                      <a:schemeClr val="bg1"/>
                    </a:fgClr>
                    <a:bgClr>
                      <a:schemeClr val="bg2">
                        <a:lumMod val="50000"/>
                      </a:schemeClr>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plus>
                  <c:min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'Raw-data'!$G$73:$G$75</c15:sqref>
                        </c15:formulaRef>
                      </c:ext>
                    </c:extLst>
                    <c:numCache>
                      <c:formatCode>0.000</c:formatCode>
                      <c:ptCount val="3"/>
                      <c:pt idx="0">
                        <c:v>271.55605166930303</c:v>
                      </c:pt>
                      <c:pt idx="1">
                        <c:v>199.58721154945883</c:v>
                      </c:pt>
                      <c:pt idx="2">
                        <c:v>52.25885307411378</c:v>
                      </c:pt>
                    </c:numCache>
                  </c:numRef>
                </c:val>
                <c:extLst xmlns:c15="http://schemas.microsoft.com/office/drawing/2012/chart">
                  <c:ext xmlns:c16="http://schemas.microsoft.com/office/drawing/2014/chart" uri="{C3380CC4-5D6E-409C-BE32-E72D297353CC}">
                    <c16:uniqueId val="{0000000B-7726-4DAD-A675-A08A5514AED2}"/>
                  </c:ext>
                </c:extLst>
              </c15:ser>
            </c15:filteredBarSeries>
            <c15:filteredBarSeries>
              <c15:ser>
                <c:idx val="12"/>
                <c:order val="12"/>
                <c:tx>
                  <c:v>Espaciador-final</c:v>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7726-4DAD-A675-A08A5514AED2}"/>
                  </c:ext>
                </c:extLst>
              </c15:ser>
            </c15:filteredBarSeries>
          </c:ext>
        </c:extLst>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18"/>
          <c:min val="0"/>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sz="1800" b="0" i="0" u="none" strike="noStrike" baseline="0">
                    <a:effectLst/>
                  </a:rPr>
                  <a:t>Inter-strain ratios</a:t>
                </a:r>
                <a:endParaRPr lang="es-MX" sz="1800" i="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val>
            <c:numRef>
              <c:f>'Raw-data'!$BX$205:$BX$207</c:f>
              <c:numCache>
                <c:formatCode>General</c:formatCode>
                <c:ptCount val="3"/>
              </c:numCache>
            </c:numRef>
          </c:val>
          <c:extLst>
            <c:ext xmlns:c16="http://schemas.microsoft.com/office/drawing/2014/chart" uri="{C3380CC4-5D6E-409C-BE32-E72D297353CC}">
              <c16:uniqueId val="{00000000-645E-4C4F-A8AA-4E2CA779A24F}"/>
            </c:ext>
          </c:extLst>
        </c:ser>
        <c:ser>
          <c:idx val="4"/>
          <c:order val="1"/>
          <c:tx>
            <c:v>T Glu</c:v>
          </c:tx>
          <c:spPr>
            <a:solidFill>
              <a:srgbClr val="A7C7E7"/>
            </a:solidFill>
            <a:ln w="15875">
              <a:solidFill>
                <a:schemeClr val="tx1"/>
              </a:solidFill>
            </a:ln>
            <a:effectLst/>
          </c:spPr>
          <c:invertIfNegative val="0"/>
          <c:errBars>
            <c:errBarType val="plus"/>
            <c:errValType val="cust"/>
            <c:noEndCap val="0"/>
            <c:plus>
              <c:numRef>
                <c:f>'Raw-data'!$S$234:$S$236</c:f>
                <c:numCache>
                  <c:formatCode>General</c:formatCode>
                  <c:ptCount val="3"/>
                  <c:pt idx="0">
                    <c:v>7.9119254703656661E-2</c:v>
                  </c:pt>
                  <c:pt idx="1">
                    <c:v>9.6981176164636265E-2</c:v>
                  </c:pt>
                  <c:pt idx="2">
                    <c:v>3.9403476683644221</c:v>
                  </c:pt>
                </c:numCache>
              </c:numRef>
            </c:plus>
            <c:minus>
              <c:numRef>
                <c:f>'Raw-data'!$S$234:$S$236</c:f>
                <c:numCache>
                  <c:formatCode>General</c:formatCode>
                  <c:ptCount val="3"/>
                  <c:pt idx="0">
                    <c:v>7.9119254703656661E-2</c:v>
                  </c:pt>
                  <c:pt idx="1">
                    <c:v>9.6981176164636265E-2</c:v>
                  </c:pt>
                  <c:pt idx="2">
                    <c:v>3.9403476683644221</c:v>
                  </c:pt>
                </c:numCache>
              </c:numRef>
            </c:minus>
            <c:spPr>
              <a:noFill/>
              <a:ln w="15875" cap="flat" cmpd="sng" algn="ctr">
                <a:solidFill>
                  <a:schemeClr val="tx1">
                    <a:lumMod val="65000"/>
                    <a:lumOff val="35000"/>
                  </a:schemeClr>
                </a:solidFill>
                <a:round/>
              </a:ln>
              <a:effectLst/>
            </c:spPr>
          </c:errBars>
          <c:cat>
            <c:numRef>
              <c:f>'Raw-data'!$N$27:$N$29</c:f>
              <c:numCache>
                <c:formatCode>General</c:formatCode>
                <c:ptCount val="3"/>
                <c:pt idx="0">
                  <c:v>6</c:v>
                </c:pt>
                <c:pt idx="1">
                  <c:v>12</c:v>
                </c:pt>
                <c:pt idx="2">
                  <c:v>18</c:v>
                </c:pt>
              </c:numCache>
            </c:numRef>
          </c:cat>
          <c:val>
            <c:numRef>
              <c:f>'Raw-data'!$S$229:$S$231</c:f>
              <c:numCache>
                <c:formatCode>0.00</c:formatCode>
                <c:ptCount val="3"/>
                <c:pt idx="0">
                  <c:v>0.98404535658729497</c:v>
                </c:pt>
                <c:pt idx="1">
                  <c:v>1.4680900760976228</c:v>
                </c:pt>
                <c:pt idx="2">
                  <c:v>12.298271655067262</c:v>
                </c:pt>
              </c:numCache>
            </c:numRef>
          </c:val>
          <c:extLst>
            <c:ext xmlns:c16="http://schemas.microsoft.com/office/drawing/2014/chart" uri="{C3380CC4-5D6E-409C-BE32-E72D297353CC}">
              <c16:uniqueId val="{00000001-645E-4C4F-A8AA-4E2CA779A24F}"/>
            </c:ext>
          </c:extLst>
        </c:ser>
        <c:ser>
          <c:idx val="1"/>
          <c:order val="2"/>
          <c:tx>
            <c:v>Yp/x Glu</c:v>
          </c:tx>
          <c:spPr>
            <a:solidFill>
              <a:srgbClr val="FFD4B2"/>
            </a:solidFill>
            <a:ln w="15875">
              <a:solidFill>
                <a:schemeClr val="tx1"/>
              </a:solidFill>
            </a:ln>
            <a:effectLst/>
          </c:spPr>
          <c:invertIfNegative val="0"/>
          <c:errBars>
            <c:errBarType val="plus"/>
            <c:errValType val="cust"/>
            <c:noEndCap val="0"/>
            <c:plus>
              <c:numRef>
                <c:f>'Raw-data'!$AA$238:$AA$240</c:f>
                <c:numCache>
                  <c:formatCode>General</c:formatCode>
                  <c:ptCount val="3"/>
                  <c:pt idx="0">
                    <c:v>0.1261746767651431</c:v>
                  </c:pt>
                  <c:pt idx="1">
                    <c:v>0.11652028620825609</c:v>
                  </c:pt>
                  <c:pt idx="2">
                    <c:v>0.12193956992088406</c:v>
                  </c:pt>
                </c:numCache>
              </c:numRef>
            </c:plus>
            <c:minus>
              <c:numRef>
                <c:f>'Raw-data'!$AA$238:$AA$240</c:f>
                <c:numCache>
                  <c:formatCode>General</c:formatCode>
                  <c:ptCount val="3"/>
                  <c:pt idx="0">
                    <c:v>0.1261746767651431</c:v>
                  </c:pt>
                  <c:pt idx="1">
                    <c:v>0.11652028620825609</c:v>
                  </c:pt>
                  <c:pt idx="2">
                    <c:v>0.12193956992088406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'Raw-data'!$AA$229:$AA$231</c:f>
              <c:numCache>
                <c:formatCode>0.00</c:formatCode>
                <c:ptCount val="3"/>
                <c:pt idx="0">
                  <c:v>1.5667055605747939</c:v>
                </c:pt>
                <c:pt idx="1">
                  <c:v>1.0399758114630455</c:v>
                </c:pt>
                <c:pt idx="2">
                  <c:v>1.275695497822102</c:v>
                </c:pt>
              </c:numCache>
            </c:numRef>
          </c:val>
          <c:extLst>
            <c:ext xmlns:c16="http://schemas.microsoft.com/office/drawing/2014/chart" uri="{C3380CC4-5D6E-409C-BE32-E72D297353CC}">
              <c16:uniqueId val="{00000002-645E-4C4F-A8AA-4E2CA779A24F}"/>
            </c:ext>
          </c:extLst>
        </c:ser>
        <c:ser>
          <c:idx val="8"/>
          <c:order val="3"/>
          <c:tx>
            <c:v>espaciador</c:v>
          </c:tx>
          <c:spPr>
            <a:solidFill>
              <a:schemeClr val="accent3">
                <a:lumMod val="60000"/>
              </a:schemeClr>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val>
            <c:numRef>
              <c:f>'Raw-data'!$BX$205:$BX$207</c:f>
              <c:numCache>
                <c:formatCode>General</c:formatCode>
                <c:ptCount val="3"/>
              </c:numCache>
            </c:numRef>
          </c:val>
          <c:extLst>
            <c:ext xmlns:c16="http://schemas.microsoft.com/office/drawing/2014/chart" uri="{C3380CC4-5D6E-409C-BE32-E72D297353CC}">
              <c16:uniqueId val="{00000003-645E-4C4F-A8AA-4E2CA779A24F}"/>
            </c:ext>
          </c:extLst>
        </c:ser>
        <c:ser>
          <c:idx val="5"/>
          <c:order val="4"/>
          <c:tx>
            <c:v>T Gly</c:v>
          </c:tx>
          <c:spPr>
            <a:solidFill>
              <a:srgbClr val="4A87C9"/>
            </a:solidFill>
            <a:ln w="15875">
              <a:solidFill>
                <a:schemeClr val="tx1"/>
              </a:solidFill>
            </a:ln>
            <a:effectLst/>
          </c:spPr>
          <c:invertIfNegative val="0"/>
          <c:errBars>
            <c:errBarType val="plus"/>
            <c:errValType val="cust"/>
            <c:noEndCap val="0"/>
            <c:plus>
              <c:numRef>
                <c:f>'Raw-data'!$T$234:$T$236</c:f>
                <c:numCache>
                  <c:formatCode>General</c:formatCode>
                  <c:ptCount val="3"/>
                  <c:pt idx="0">
                    <c:v>9.8927585735572809E-2</c:v>
                  </c:pt>
                  <c:pt idx="1">
                    <c:v>6.3832906155314992E-2</c:v>
                  </c:pt>
                  <c:pt idx="2">
                    <c:v>0.36558037914239971</c:v>
                  </c:pt>
                </c:numCache>
              </c:numRef>
            </c:plus>
            <c:minus>
              <c:numRef>
                <c:f>'Raw-data'!$T$234:$T$236</c:f>
                <c:numCache>
                  <c:formatCode>General</c:formatCode>
                  <c:ptCount val="3"/>
                  <c:pt idx="0">
                    <c:v>9.8927585735572809E-2</c:v>
                  </c:pt>
                  <c:pt idx="1">
                    <c:v>6.3832906155314992E-2</c:v>
                  </c:pt>
                  <c:pt idx="2">
                    <c:v>0.36558037914239971</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'Raw-data'!$T$229:$T$231</c:f>
              <c:numCache>
                <c:formatCode>0.00</c:formatCode>
                <c:ptCount val="3"/>
                <c:pt idx="0">
                  <c:v>0.67593206633533709</c:v>
                </c:pt>
                <c:pt idx="1">
                  <c:v>0.50568485218433945</c:v>
                </c:pt>
                <c:pt idx="2">
                  <c:v>2.5110202363471128</c:v>
                </c:pt>
              </c:numCache>
            </c:numRef>
          </c:val>
          <c:extLst>
            <c:ext xmlns:c16="http://schemas.microsoft.com/office/drawing/2014/chart" uri="{C3380CC4-5D6E-409C-BE32-E72D297353CC}">
              <c16:uniqueId val="{00000004-645E-4C4F-A8AA-4E2CA779A24F}"/>
            </c:ext>
          </c:extLst>
        </c:ser>
        <c:ser>
          <c:idx val="0"/>
          <c:order val="5"/>
          <c:tx>
            <c:v>Yp/x Gly</c:v>
          </c:tx>
          <c:spPr>
            <a:solidFill>
              <a:srgbClr val="FF944D"/>
            </a:solidFill>
            <a:ln w="15875">
              <a:solidFill>
                <a:schemeClr val="tx1"/>
              </a:solidFill>
            </a:ln>
            <a:effectLst/>
          </c:spPr>
          <c:invertIfNegative val="0"/>
          <c:errBars>
            <c:errBarType val="plus"/>
            <c:errValType val="cust"/>
            <c:noEndCap val="0"/>
            <c:plus>
              <c:numRef>
                <c:f>'Raw-data'!$AB$238:$AB$240</c:f>
                <c:numCache>
                  <c:formatCode>General</c:formatCode>
                  <c:ptCount val="3"/>
                  <c:pt idx="0">
                    <c:v>0.1344988232217042</c:v>
                  </c:pt>
                  <c:pt idx="1">
                    <c:v>0.10349946577650734</c:v>
                  </c:pt>
                  <c:pt idx="2">
                    <c:v>0.13914974788915946</c:v>
                  </c:pt>
                </c:numCache>
              </c:numRef>
            </c:plus>
            <c:minus>
              <c:numRef>
                <c:f>'Raw-data'!$AB$238:$AB$240</c:f>
                <c:numCache>
                  <c:formatCode>General</c:formatCode>
                  <c:ptCount val="3"/>
                  <c:pt idx="0">
                    <c:v>0.1344988232217042</c:v>
                  </c:pt>
                  <c:pt idx="1">
                    <c:v>0.10349946577650734</c:v>
                  </c:pt>
                  <c:pt idx="2">
                    <c:v>0.13914974788915946</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'Raw-data'!$AB$229:$AB$231</c:f>
              <c:numCache>
                <c:formatCode>0.00</c:formatCode>
                <c:ptCount val="3"/>
                <c:pt idx="0">
                  <c:v>1.7777930902284222</c:v>
                </c:pt>
                <c:pt idx="1">
                  <c:v>0.89647546038962878</c:v>
                </c:pt>
                <c:pt idx="2">
                  <c:v>1.0288596673597621</c:v>
                </c:pt>
              </c:numCache>
            </c:numRef>
          </c:val>
          <c:extLst>
            <c:ext xmlns:c16="http://schemas.microsoft.com/office/drawing/2014/chart" uri="{C3380CC4-5D6E-409C-BE32-E72D297353CC}">
              <c16:uniqueId val="{00000005-645E-4C4F-A8AA-4E2CA779A24F}"/>
            </c:ext>
          </c:extLst>
        </c:ser>
        <c:ser>
          <c:idx val="9"/>
          <c:order val="6"/>
          <c:tx>
            <c:v>Espaciador 2</c:v>
          </c:tx>
          <c:spPr>
            <a:solidFill>
              <a:schemeClr val="accent4">
                <a:lumMod val="60000"/>
              </a:schemeClr>
            </a:solidFill>
            <a:ln>
              <a:noFill/>
            </a:ln>
            <a:effectLst/>
          </c:spPr>
          <c:invertIfNegative val="0"/>
          <c:val>
            <c:numRef>
              <c:f>'Raw-data'!$BX$205:$BX$207</c:f>
              <c:numCache>
                <c:formatCode>General</c:formatCode>
                <c:ptCount val="3"/>
              </c:numCache>
              <c:extLst xmlns:c15="http://schemas.microsoft.com/office/drawing/2012/chart"/>
            </c:numRef>
          </c:val>
          <c:extLst xmlns:c15="http://schemas.microsoft.com/office/drawing/2012/chart">
            <c:ext xmlns:c16="http://schemas.microsoft.com/office/drawing/2014/chart" uri="{C3380CC4-5D6E-409C-BE32-E72D297353CC}">
              <c16:uniqueId val="{00000006-645E-4C4F-A8AA-4E2CA779A24F}"/>
            </c:ext>
          </c:extLst>
        </c:ser>
        <c:dLbls>
          <c:showLegendKey val="0"/>
          <c:showVal val="0"/>
          <c:showCatName val="0"/>
          <c:showSerName val="0"/>
          <c:showPercent val="0"/>
          <c:showBubbleSize val="0"/>
        </c:dLbls>
        <c:gapWidth val="0"/>
        <c:axId val="644709136"/>
        <c:axId val="644709464"/>
        <c:extLst>
          <c:ext xmlns:c15="http://schemas.microsoft.com/office/drawing/2012/chart" uri="{02D57815-91ED-43cb-92C2-25804820EDAC}">
            <c15:filteredBarSeries>
              <c15:ser>
                <c:idx val="6"/>
                <c:order val="7"/>
                <c:tx>
                  <c:v>CN11-Gly</c:v>
                </c:tx>
                <c:spPr>
                  <a:solidFill>
                    <a:schemeClr val="tx1"/>
                  </a:solidFill>
                  <a:ln>
                    <a:solidFill>
                      <a:schemeClr val="tx1"/>
                    </a:solidFill>
                  </a:ln>
                  <a:effectLst/>
                </c:spPr>
                <c:invertIfNegative val="0"/>
                <c:errBars>
                  <c:errBarType val="plus"/>
                  <c:errValType val="cust"/>
                  <c:noEndCap val="0"/>
                  <c:pl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plus>
                  <c:min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minus>
                  <c:spPr>
                    <a:noFill/>
                    <a:ln w="9525" cap="flat" cmpd="sng" algn="ctr">
                      <a:solidFill>
                        <a:schemeClr val="tx1">
                          <a:lumMod val="65000"/>
                          <a:lumOff val="35000"/>
                        </a:schemeClr>
                      </a:solidFill>
                      <a:round/>
                    </a:ln>
                    <a:effectLst/>
                  </c:spPr>
                </c:errBars>
                <c:cat>
                  <c:numRef>
                    <c:extLst>
                      <c:ext uri="{02D57815-91ED-43cb-92C2-25804820EDAC}">
                        <c15:formulaRef>
                          <c15:sqref>'Raw-data'!$N$27:$N$29</c15:sqref>
                        </c15:formulaRef>
                      </c:ext>
                    </c:extLst>
                    <c:numCache>
                      <c:formatCode>General</c:formatCode>
                      <c:ptCount val="3"/>
                      <c:pt idx="0">
                        <c:v>6</c:v>
                      </c:pt>
                      <c:pt idx="1">
                        <c:v>12</c:v>
                      </c:pt>
                      <c:pt idx="2">
                        <c:v>18</c:v>
                      </c:pt>
                    </c:numCache>
                  </c:numRef>
                </c:cat>
                <c:val>
                  <c:numRef>
                    <c:extLst>
                      <c:ext uri="{02D57815-91ED-43cb-92C2-25804820EDAC}">
                        <c15:formulaRef>
                          <c15:sqref>'Raw-data'!$G$27:$G$29</c15:sqref>
                        </c15:formulaRef>
                      </c:ext>
                    </c:extLst>
                    <c:numCache>
                      <c:formatCode>0.000</c:formatCode>
                      <c:ptCount val="3"/>
                      <c:pt idx="0">
                        <c:v>182.65041081772756</c:v>
                      </c:pt>
                      <c:pt idx="1">
                        <c:v>132.65407334913823</c:v>
                      </c:pt>
                      <c:pt idx="2">
                        <c:v>137.43072087512599</c:v>
                      </c:pt>
                    </c:numCache>
                  </c:numRef>
                </c:val>
                <c:extLst>
                  <c:ext xmlns:c16="http://schemas.microsoft.com/office/drawing/2014/chart" uri="{C3380CC4-5D6E-409C-BE32-E72D297353CC}">
                    <c16:uniqueId val="{00000007-645E-4C4F-A8AA-4E2CA779A24F}"/>
                  </c:ext>
                </c:extLst>
              </c15:ser>
            </c15:filteredBarSeries>
            <c15:filteredBarSeries>
              <c15:ser>
                <c:idx val="2"/>
                <c:order val="8"/>
                <c:tx>
                  <c:v>CN11-Gly</c:v>
                </c:tx>
                <c:spPr>
                  <a:pattFill prst="pct5">
                    <a:fgClr>
                      <a:schemeClr val="bg1"/>
                    </a:fgClr>
                    <a:bgClr>
                      <a:schemeClr val="tx1"/>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plus>
                  <c:min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'Raw-data'!$G$34:$G$36</c15:sqref>
                        </c15:formulaRef>
                      </c:ext>
                    </c:extLst>
                    <c:numCache>
                      <c:formatCode>0.000</c:formatCode>
                      <c:ptCount val="3"/>
                      <c:pt idx="0">
                        <c:v>208.61862598332664</c:v>
                      </c:pt>
                      <c:pt idx="1">
                        <c:v>268.8405779371019</c:v>
                      </c:pt>
                      <c:pt idx="2">
                        <c:v>106.19248811863679</c:v>
                      </c:pt>
                    </c:numCache>
                  </c:numRef>
                </c:val>
                <c:extLst xmlns:c15="http://schemas.microsoft.com/office/drawing/2012/chart">
                  <c:ext xmlns:c16="http://schemas.microsoft.com/office/drawing/2014/chart" uri="{C3380CC4-5D6E-409C-BE32-E72D297353CC}">
                    <c16:uniqueId val="{00000008-645E-4C4F-A8AA-4E2CA779A24F}"/>
                  </c:ext>
                </c:extLst>
              </c15:ser>
            </c15:filteredBarSeries>
            <c15:filteredBarSeries>
              <c15:ser>
                <c:idx val="10"/>
                <c:order val="9"/>
                <c:tx>
                  <c:v>Espaciador 3</c:v>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645E-4C4F-A8AA-4E2CA779A24F}"/>
                  </c:ext>
                </c:extLst>
              </c15:ser>
            </c15:filteredBarSeries>
            <c15:filteredBarSeries>
              <c15:ser>
                <c:idx val="7"/>
                <c:order val="10"/>
                <c:tx>
                  <c:v>CN2-Gly</c:v>
                </c:tx>
                <c:spPr>
                  <a:solidFill>
                    <a:schemeClr val="bg2">
                      <a:lumMod val="50000"/>
                    </a:schemeClr>
                  </a:solid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plus>
                  <c:min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'Raw-data'!$G$66:$G$68</c15:sqref>
                        </c15:formulaRef>
                      </c:ext>
                    </c:extLst>
                    <c:numCache>
                      <c:formatCode>0.000</c:formatCode>
                      <c:ptCount val="3"/>
                      <c:pt idx="0">
                        <c:v>270.22007079497359</c:v>
                      </c:pt>
                      <c:pt idx="1">
                        <c:v>262.32558237829375</c:v>
                      </c:pt>
                      <c:pt idx="2">
                        <c:v>54.731028800887827</c:v>
                      </c:pt>
                    </c:numCache>
                  </c:numRef>
                </c:val>
                <c:extLst xmlns:c15="http://schemas.microsoft.com/office/drawing/2012/chart">
                  <c:ext xmlns:c16="http://schemas.microsoft.com/office/drawing/2014/chart" uri="{C3380CC4-5D6E-409C-BE32-E72D297353CC}">
                    <c16:uniqueId val="{0000000A-645E-4C4F-A8AA-4E2CA779A24F}"/>
                  </c:ext>
                </c:extLst>
              </c15:ser>
            </c15:filteredBarSeries>
            <c15:filteredBarSeries>
              <c15:ser>
                <c:idx val="3"/>
                <c:order val="11"/>
                <c:tx>
                  <c:v>CN2-Gly</c:v>
                </c:tx>
                <c:spPr>
                  <a:pattFill prst="pct5">
                    <a:fgClr>
                      <a:schemeClr val="bg1"/>
                    </a:fgClr>
                    <a:bgClr>
                      <a:schemeClr val="bg2">
                        <a:lumMod val="50000"/>
                      </a:schemeClr>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plus>
                  <c:min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'Raw-data'!$G$73:$G$75</c15:sqref>
                        </c15:formulaRef>
                      </c:ext>
                    </c:extLst>
                    <c:numCache>
                      <c:formatCode>0.000</c:formatCode>
                      <c:ptCount val="3"/>
                      <c:pt idx="0">
                        <c:v>271.55605166930303</c:v>
                      </c:pt>
                      <c:pt idx="1">
                        <c:v>199.58721154945883</c:v>
                      </c:pt>
                      <c:pt idx="2">
                        <c:v>52.25885307411378</c:v>
                      </c:pt>
                    </c:numCache>
                  </c:numRef>
                </c:val>
                <c:extLst xmlns:c15="http://schemas.microsoft.com/office/drawing/2012/chart">
                  <c:ext xmlns:c16="http://schemas.microsoft.com/office/drawing/2014/chart" uri="{C3380CC4-5D6E-409C-BE32-E72D297353CC}">
                    <c16:uniqueId val="{0000000B-645E-4C4F-A8AA-4E2CA779A24F}"/>
                  </c:ext>
                </c:extLst>
              </c15:ser>
            </c15:filteredBarSeries>
            <c15:filteredBarSeries>
              <c15:ser>
                <c:idx val="12"/>
                <c:order val="12"/>
                <c:tx>
                  <c:v>Espaciador-final</c:v>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645E-4C4F-A8AA-4E2CA779A24F}"/>
                  </c:ext>
                </c:extLst>
              </c15:ser>
            </c15:filteredBarSeries>
          </c:ext>
        </c:extLst>
      </c:barChart>
      <c:catAx>
        <c:axId val="644709136"/>
        <c:scaling>
          <c:orientation val="minMax"/>
        </c:scaling>
        <c:delete val="0"/>
        <c:axPos val="b"/>
        <c:title>
          <c:tx>
            <c:rich>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r>
                  <a:rPr lang="es-MX" sz="32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3"/>
          <c:min val="0"/>
        </c:scaling>
        <c:delete val="0"/>
        <c:axPos val="l"/>
        <c:title>
          <c:tx>
            <c:rich>
              <a:bodyPr rot="-54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r>
                  <a:rPr lang="en-US" sz="3200" b="0" i="0" u="none" strike="noStrike" baseline="0">
                    <a:effectLst/>
                  </a:rPr>
                  <a:t>Inter-strain ratios</a:t>
                </a:r>
                <a:endParaRPr lang="es-MX" sz="3200" i="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1"/>
          <c:order val="0"/>
          <c:tx>
            <c:v>Espaciador-inicial</c:v>
          </c:tx>
          <c:spPr>
            <a:solidFill>
              <a:schemeClr val="accent6">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0-560A-44E2-AC34-24B736A57194}"/>
            </c:ext>
          </c:extLst>
        </c:ser>
        <c:ser>
          <c:idx val="4"/>
          <c:order val="1"/>
          <c:tx>
            <c:v>T CN11</c:v>
          </c:tx>
          <c:spPr>
            <a:solidFill>
              <a:srgbClr val="A7C7E7"/>
            </a:solidFill>
            <a:ln w="15875">
              <a:solidFill>
                <a:schemeClr val="tx1"/>
              </a:solidFill>
            </a:ln>
            <a:effectLst/>
          </c:spPr>
          <c:invertIfNegative val="0"/>
          <c:errBars>
            <c:errBarType val="plus"/>
            <c:errValType val="cust"/>
            <c:noEndCap val="0"/>
            <c:plus>
              <c:numRef>
                <c:f>'Raw-data'!$O$238:$O$240</c:f>
                <c:numCache>
                  <c:formatCode>General</c:formatCode>
                  <c:ptCount val="3"/>
                  <c:pt idx="0">
                    <c:v>9.7305297673265109E-2</c:v>
                  </c:pt>
                  <c:pt idx="1">
                    <c:v>0.13186207006971917</c:v>
                  </c:pt>
                  <c:pt idx="2">
                    <c:v>0.19849842350945038</c:v>
                  </c:pt>
                </c:numCache>
              </c:numRef>
            </c:plus>
            <c:minus>
              <c:numRef>
                <c:f>'Raw-data'!$O$238:$O$240</c:f>
                <c:numCache>
                  <c:formatCode>General</c:formatCode>
                  <c:ptCount val="3"/>
                  <c:pt idx="0">
                    <c:v>9.7305297673265109E-2</c:v>
                  </c:pt>
                  <c:pt idx="1">
                    <c:v>0.13186207006971917</c:v>
                  </c:pt>
                  <c:pt idx="2">
                    <c:v>0.19849842350945038</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'Raw-data'!$O$229:$O$231</c:f>
              <c:numCache>
                <c:formatCode>0.00</c:formatCode>
                <c:ptCount val="3"/>
                <c:pt idx="0">
                  <c:v>2.1450647624951107</c:v>
                </c:pt>
                <c:pt idx="1">
                  <c:v>1.3715229416334143</c:v>
                </c:pt>
                <c:pt idx="2">
                  <c:v>1.1849127522942207</c:v>
                </c:pt>
              </c:numCache>
            </c:numRef>
          </c:val>
          <c:extLst>
            <c:ext xmlns:c16="http://schemas.microsoft.com/office/drawing/2014/chart" uri="{C3380CC4-5D6E-409C-BE32-E72D297353CC}">
              <c16:uniqueId val="{00000001-560A-44E2-AC34-24B736A57194}"/>
            </c:ext>
          </c:extLst>
        </c:ser>
        <c:ser>
          <c:idx val="1"/>
          <c:order val="2"/>
          <c:tx>
            <c:v>Yp/x CN11</c:v>
          </c:tx>
          <c:spPr>
            <a:solidFill>
              <a:srgbClr val="4A87C9"/>
            </a:solidFill>
            <a:ln w="15875">
              <a:solidFill>
                <a:schemeClr val="tx1"/>
              </a:solidFill>
            </a:ln>
            <a:effectLst/>
          </c:spPr>
          <c:invertIfNegative val="0"/>
          <c:errBars>
            <c:errBarType val="plus"/>
            <c:errValType val="cust"/>
            <c:noEndCap val="0"/>
            <c:plus>
              <c:numRef>
                <c:f>'Raw-data'!$W$238:$W$240</c:f>
                <c:numCache>
                  <c:formatCode>General</c:formatCode>
                  <c:ptCount val="3"/>
                  <c:pt idx="0">
                    <c:v>5.0182143908623508E-2</c:v>
                  </c:pt>
                  <c:pt idx="1">
                    <c:v>9.5723929463312638E-2</c:v>
                  </c:pt>
                  <c:pt idx="2">
                    <c:v>0.14944193916078954</c:v>
                  </c:pt>
                </c:numCache>
              </c:numRef>
            </c:plus>
            <c:minus>
              <c:numRef>
                <c:f>'Raw-data'!$W$238:$W$240</c:f>
                <c:numCache>
                  <c:formatCode>General</c:formatCode>
                  <c:ptCount val="3"/>
                  <c:pt idx="0">
                    <c:v>5.0182143908623508E-2</c:v>
                  </c:pt>
                  <c:pt idx="1">
                    <c:v>9.5723929463312638E-2</c:v>
                  </c:pt>
                  <c:pt idx="2">
                    <c:v>0.14944193916078954</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'Raw-data'!$W$229:$W$231</c:f>
              <c:numCache>
                <c:formatCode>0.00</c:formatCode>
                <c:ptCount val="3"/>
                <c:pt idx="0">
                  <c:v>0.99889320835530193</c:v>
                </c:pt>
                <c:pt idx="1">
                  <c:v>1.6044611405178995</c:v>
                </c:pt>
                <c:pt idx="2">
                  <c:v>1.6618039492302672</c:v>
                </c:pt>
              </c:numCache>
            </c:numRef>
          </c:val>
          <c:extLst>
            <c:ext xmlns:c16="http://schemas.microsoft.com/office/drawing/2014/chart" uri="{C3380CC4-5D6E-409C-BE32-E72D297353CC}">
              <c16:uniqueId val="{00000002-560A-44E2-AC34-24B736A57194}"/>
            </c:ext>
          </c:extLst>
        </c:ser>
        <c:ser>
          <c:idx val="8"/>
          <c:order val="3"/>
          <c:tx>
            <c:v>espaciador</c:v>
          </c:tx>
          <c:spPr>
            <a:solidFill>
              <a:schemeClr val="accent3">
                <a:lumMod val="60000"/>
              </a:schemeClr>
            </a:solidFill>
            <a:ln>
              <a:noFill/>
            </a:ln>
            <a:effectLst/>
          </c:spPr>
          <c:invertIfNegative val="0"/>
          <c:val>
            <c:numRef>
              <c:f>'Raw-data'!$BX$205:$BX$207</c:f>
              <c:numCache>
                <c:formatCode>General</c:formatCode>
                <c:ptCount val="3"/>
              </c:numCache>
            </c:numRef>
          </c:val>
          <c:extLst>
            <c:ext xmlns:c16="http://schemas.microsoft.com/office/drawing/2014/chart" uri="{C3380CC4-5D6E-409C-BE32-E72D297353CC}">
              <c16:uniqueId val="{00000003-560A-44E2-AC34-24B736A57194}"/>
            </c:ext>
          </c:extLst>
        </c:ser>
        <c:ser>
          <c:idx val="5"/>
          <c:order val="4"/>
          <c:tx>
            <c:v>T CN2</c:v>
          </c:tx>
          <c:spPr>
            <a:solidFill>
              <a:srgbClr val="FFD4B2"/>
            </a:solidFill>
            <a:ln w="15875">
              <a:solidFill>
                <a:schemeClr val="tx1"/>
              </a:solidFill>
            </a:ln>
            <a:effectLst/>
          </c:spPr>
          <c:invertIfNegative val="0"/>
          <c:errBars>
            <c:errBarType val="plus"/>
            <c:errValType val="cust"/>
            <c:noEndCap val="0"/>
            <c:plus>
              <c:numRef>
                <c:f>'Raw-data'!$P$238:$P$240</c:f>
                <c:numCache>
                  <c:formatCode>General</c:formatCode>
                  <c:ptCount val="3"/>
                  <c:pt idx="0">
                    <c:v>0.26727495436801441</c:v>
                  </c:pt>
                  <c:pt idx="1">
                    <c:v>4.5422081140272984E-2</c:v>
                  </c:pt>
                  <c:pt idx="2">
                    <c:v>7.2208659144799014E-2</c:v>
                  </c:pt>
                </c:numCache>
              </c:numRef>
            </c:plus>
            <c:minus>
              <c:numRef>
                <c:f>'Raw-data'!$P$238:$P$240</c:f>
                <c:numCache>
                  <c:formatCode>General</c:formatCode>
                  <c:ptCount val="3"/>
                  <c:pt idx="0">
                    <c:v>0.26727495436801441</c:v>
                  </c:pt>
                  <c:pt idx="1">
                    <c:v>4.5422081140272984E-2</c:v>
                  </c:pt>
                  <c:pt idx="2">
                    <c:v>7.2208659144799014E-2</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'Raw-data'!$P$229:$P$231</c:f>
              <c:numCache>
                <c:formatCode>0.00</c:formatCode>
                <c:ptCount val="3"/>
                <c:pt idx="0">
                  <c:v>1.4734260444709657</c:v>
                </c:pt>
                <c:pt idx="1">
                  <c:v>0.47242222210975854</c:v>
                </c:pt>
                <c:pt idx="2">
                  <c:v>0.24193154800663483</c:v>
                </c:pt>
              </c:numCache>
            </c:numRef>
          </c:val>
          <c:extLst>
            <c:ext xmlns:c16="http://schemas.microsoft.com/office/drawing/2014/chart" uri="{C3380CC4-5D6E-409C-BE32-E72D297353CC}">
              <c16:uniqueId val="{00000004-560A-44E2-AC34-24B736A57194}"/>
            </c:ext>
          </c:extLst>
        </c:ser>
        <c:ser>
          <c:idx val="0"/>
          <c:order val="5"/>
          <c:tx>
            <c:v>Yp/x CN2</c:v>
          </c:tx>
          <c:spPr>
            <a:solidFill>
              <a:srgbClr val="FF944D"/>
            </a:solidFill>
            <a:ln w="15875">
              <a:solidFill>
                <a:schemeClr val="tx1"/>
              </a:solidFill>
            </a:ln>
            <a:effectLst/>
          </c:spPr>
          <c:invertIfNegative val="0"/>
          <c:errBars>
            <c:errBarType val="plus"/>
            <c:errValType val="cust"/>
            <c:noEndCap val="0"/>
            <c:plus>
              <c:numRef>
                <c:f>'Raw-data'!$X$238:$X$240</c:f>
                <c:numCache>
                  <c:formatCode>General</c:formatCode>
                  <c:ptCount val="3"/>
                  <c:pt idx="0">
                    <c:v>0.1200944514229315</c:v>
                  </c:pt>
                  <c:pt idx="1">
                    <c:v>0.23212319413181468</c:v>
                  </c:pt>
                  <c:pt idx="2">
                    <c:v>0.18885030856358573</c:v>
                  </c:pt>
                </c:numCache>
              </c:numRef>
            </c:plus>
            <c:minus>
              <c:numRef>
                <c:f>'Raw-data'!$X$238:$X$240</c:f>
                <c:numCache>
                  <c:formatCode>General</c:formatCode>
                  <c:ptCount val="3"/>
                  <c:pt idx="0">
                    <c:v>0.1200944514229315</c:v>
                  </c:pt>
                  <c:pt idx="1">
                    <c:v>0.23212319413181468</c:v>
                  </c:pt>
                  <c:pt idx="2">
                    <c:v>0.18885030856358573</c:v>
                  </c:pt>
                </c:numCache>
              </c:numRef>
            </c:minus>
            <c:spPr>
              <a:noFill/>
              <a:ln w="15875" cap="flat" cmpd="sng" algn="ctr">
                <a:solidFill>
                  <a:schemeClr val="tx1"/>
                </a:solidFill>
                <a:round/>
              </a:ln>
              <a:effectLst/>
            </c:spPr>
          </c:errBars>
          <c:cat>
            <c:numRef>
              <c:f>'Raw-data'!$N$27:$N$29</c:f>
              <c:numCache>
                <c:formatCode>General</c:formatCode>
                <c:ptCount val="3"/>
                <c:pt idx="0">
                  <c:v>6</c:v>
                </c:pt>
                <c:pt idx="1">
                  <c:v>12</c:v>
                </c:pt>
                <c:pt idx="2">
                  <c:v>18</c:v>
                </c:pt>
              </c:numCache>
            </c:numRef>
          </c:cat>
          <c:val>
            <c:numRef>
              <c:f>'Raw-data'!$X$229:$X$231</c:f>
              <c:numCache>
                <c:formatCode>0.00</c:formatCode>
                <c:ptCount val="3"/>
                <c:pt idx="0">
                  <c:v>1.1334774627586306</c:v>
                </c:pt>
                <c:pt idx="1">
                  <c:v>1.3830706673836553</c:v>
                </c:pt>
                <c:pt idx="2">
                  <c:v>1.3402595379078628</c:v>
                </c:pt>
              </c:numCache>
            </c:numRef>
          </c:val>
          <c:extLst>
            <c:ext xmlns:c16="http://schemas.microsoft.com/office/drawing/2014/chart" uri="{C3380CC4-5D6E-409C-BE32-E72D297353CC}">
              <c16:uniqueId val="{00000005-560A-44E2-AC34-24B736A57194}"/>
            </c:ext>
          </c:extLst>
        </c:ser>
        <c:ser>
          <c:idx val="9"/>
          <c:order val="6"/>
          <c:tx>
            <c:v>Espaciador 2</c:v>
          </c:tx>
          <c:spPr>
            <a:solidFill>
              <a:schemeClr val="accent4">
                <a:lumMod val="60000"/>
              </a:schemeClr>
            </a:solidFill>
            <a:ln>
              <a:noFill/>
            </a:ln>
            <a:effectLst/>
          </c:spPr>
          <c:invertIfNegative val="0"/>
          <c:val>
            <c:numRef>
              <c:f>'Raw-data'!$BX$205:$BX$207</c:f>
              <c:numCache>
                <c:formatCode>General</c:formatCode>
                <c:ptCount val="3"/>
              </c:numCache>
              <c:extLst xmlns:c15="http://schemas.microsoft.com/office/drawing/2012/chart"/>
            </c:numRef>
          </c:val>
          <c:extLst xmlns:c15="http://schemas.microsoft.com/office/drawing/2012/chart">
            <c:ext xmlns:c16="http://schemas.microsoft.com/office/drawing/2014/chart" uri="{C3380CC4-5D6E-409C-BE32-E72D297353CC}">
              <c16:uniqueId val="{00000006-560A-44E2-AC34-24B736A57194}"/>
            </c:ext>
          </c:extLst>
        </c:ser>
        <c:dLbls>
          <c:showLegendKey val="0"/>
          <c:showVal val="0"/>
          <c:showCatName val="0"/>
          <c:showSerName val="0"/>
          <c:showPercent val="0"/>
          <c:showBubbleSize val="0"/>
        </c:dLbls>
        <c:gapWidth val="0"/>
        <c:axId val="644709136"/>
        <c:axId val="644709464"/>
        <c:extLst>
          <c:ext xmlns:c15="http://schemas.microsoft.com/office/drawing/2012/chart" uri="{02D57815-91ED-43cb-92C2-25804820EDAC}">
            <c15:filteredBarSeries>
              <c15:ser>
                <c:idx val="6"/>
                <c:order val="7"/>
                <c:tx>
                  <c:v>CN11-Gly</c:v>
                </c:tx>
                <c:spPr>
                  <a:solidFill>
                    <a:schemeClr val="tx1"/>
                  </a:solidFill>
                  <a:ln>
                    <a:solidFill>
                      <a:schemeClr val="tx1"/>
                    </a:solidFill>
                  </a:ln>
                  <a:effectLst/>
                </c:spPr>
                <c:invertIfNegative val="0"/>
                <c:errBars>
                  <c:errBarType val="plus"/>
                  <c:errValType val="cust"/>
                  <c:noEndCap val="0"/>
                  <c:pl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plus>
                  <c:minus>
                    <c:numRef>
                      <c:extLst>
                        <c:ext uri="{02D57815-91ED-43cb-92C2-25804820EDAC}">
                          <c15:formulaRef>
                            <c15:sqref>'Raw-data'!$J$27:$J$29</c15:sqref>
                          </c15:formulaRef>
                        </c:ext>
                      </c:extLst>
                      <c:numCache>
                        <c:formatCode>General</c:formatCode>
                        <c:ptCount val="3"/>
                        <c:pt idx="0">
                          <c:v>6.1856915986583969</c:v>
                        </c:pt>
                        <c:pt idx="1">
                          <c:v>6.7605944121504109</c:v>
                        </c:pt>
                        <c:pt idx="2">
                          <c:v>7.3505551835863532</c:v>
                        </c:pt>
                      </c:numCache>
                    </c:numRef>
                  </c:minus>
                  <c:spPr>
                    <a:noFill/>
                    <a:ln w="9525" cap="flat" cmpd="sng" algn="ctr">
                      <a:solidFill>
                        <a:schemeClr val="tx1">
                          <a:lumMod val="65000"/>
                          <a:lumOff val="35000"/>
                        </a:schemeClr>
                      </a:solidFill>
                      <a:round/>
                    </a:ln>
                    <a:effectLst/>
                  </c:spPr>
                </c:errBars>
                <c:cat>
                  <c:numRef>
                    <c:extLst>
                      <c:ext uri="{02D57815-91ED-43cb-92C2-25804820EDAC}">
                        <c15:formulaRef>
                          <c15:sqref>'Raw-data'!$N$27:$N$29</c15:sqref>
                        </c15:formulaRef>
                      </c:ext>
                    </c:extLst>
                    <c:numCache>
                      <c:formatCode>General</c:formatCode>
                      <c:ptCount val="3"/>
                      <c:pt idx="0">
                        <c:v>6</c:v>
                      </c:pt>
                      <c:pt idx="1">
                        <c:v>12</c:v>
                      </c:pt>
                      <c:pt idx="2">
                        <c:v>18</c:v>
                      </c:pt>
                    </c:numCache>
                  </c:numRef>
                </c:cat>
                <c:val>
                  <c:numRef>
                    <c:extLst>
                      <c:ext uri="{02D57815-91ED-43cb-92C2-25804820EDAC}">
                        <c15:formulaRef>
                          <c15:sqref>'Raw-data'!$G$27:$G$29</c15:sqref>
                        </c15:formulaRef>
                      </c:ext>
                    </c:extLst>
                    <c:numCache>
                      <c:formatCode>0.000</c:formatCode>
                      <c:ptCount val="3"/>
                      <c:pt idx="0">
                        <c:v>182.65041081772756</c:v>
                      </c:pt>
                      <c:pt idx="1">
                        <c:v>132.65407334913823</c:v>
                      </c:pt>
                      <c:pt idx="2">
                        <c:v>137.43072087512599</c:v>
                      </c:pt>
                    </c:numCache>
                  </c:numRef>
                </c:val>
                <c:extLst>
                  <c:ext xmlns:c16="http://schemas.microsoft.com/office/drawing/2014/chart" uri="{C3380CC4-5D6E-409C-BE32-E72D297353CC}">
                    <c16:uniqueId val="{00000007-560A-44E2-AC34-24B736A57194}"/>
                  </c:ext>
                </c:extLst>
              </c15:ser>
            </c15:filteredBarSeries>
            <c15:filteredBarSeries>
              <c15:ser>
                <c:idx val="2"/>
                <c:order val="8"/>
                <c:tx>
                  <c:v>CN11-Gly</c:v>
                </c:tx>
                <c:spPr>
                  <a:pattFill prst="pct5">
                    <a:fgClr>
                      <a:schemeClr val="bg1"/>
                    </a:fgClr>
                    <a:bgClr>
                      <a:schemeClr val="tx1"/>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plus>
                  <c:minus>
                    <c:numRef>
                      <c:extLst xmlns:c15="http://schemas.microsoft.com/office/drawing/2012/chart">
                        <c:ext xmlns:c15="http://schemas.microsoft.com/office/drawing/2012/chart" uri="{02D57815-91ED-43cb-92C2-25804820EDAC}">
                          <c15:formulaRef>
                            <c15:sqref>'Raw-data'!$J$34:$J$36</c15:sqref>
                          </c15:formulaRef>
                        </c:ext>
                      </c:extLst>
                      <c:numCache>
                        <c:formatCode>General</c:formatCode>
                        <c:ptCount val="3"/>
                        <c:pt idx="0">
                          <c:v>22.048519792824212</c:v>
                        </c:pt>
                        <c:pt idx="1">
                          <c:v>22.327397327291564</c:v>
                        </c:pt>
                        <c:pt idx="2">
                          <c:v>8.1365333368494372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'Raw-data'!$G$34:$G$36</c15:sqref>
                        </c15:formulaRef>
                      </c:ext>
                    </c:extLst>
                    <c:numCache>
                      <c:formatCode>0.000</c:formatCode>
                      <c:ptCount val="3"/>
                      <c:pt idx="0">
                        <c:v>208.61862598332664</c:v>
                      </c:pt>
                      <c:pt idx="1">
                        <c:v>268.8405779371019</c:v>
                      </c:pt>
                      <c:pt idx="2">
                        <c:v>106.19248811863679</c:v>
                      </c:pt>
                    </c:numCache>
                  </c:numRef>
                </c:val>
                <c:extLst xmlns:c15="http://schemas.microsoft.com/office/drawing/2012/chart">
                  <c:ext xmlns:c16="http://schemas.microsoft.com/office/drawing/2014/chart" uri="{C3380CC4-5D6E-409C-BE32-E72D297353CC}">
                    <c16:uniqueId val="{00000008-560A-44E2-AC34-24B736A57194}"/>
                  </c:ext>
                </c:extLst>
              </c15:ser>
            </c15:filteredBarSeries>
            <c15:filteredBarSeries>
              <c15:ser>
                <c:idx val="10"/>
                <c:order val="9"/>
                <c:tx>
                  <c:v>Espaciador 3</c:v>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560A-44E2-AC34-24B736A57194}"/>
                  </c:ext>
                </c:extLst>
              </c15:ser>
            </c15:filteredBarSeries>
            <c15:filteredBarSeries>
              <c15:ser>
                <c:idx val="7"/>
                <c:order val="10"/>
                <c:tx>
                  <c:v>CN2-Gly</c:v>
                </c:tx>
                <c:spPr>
                  <a:solidFill>
                    <a:schemeClr val="bg2">
                      <a:lumMod val="50000"/>
                    </a:schemeClr>
                  </a:solid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plus>
                  <c:minus>
                    <c:numRef>
                      <c:extLst xmlns:c15="http://schemas.microsoft.com/office/drawing/2012/chart">
                        <c:ext xmlns:c15="http://schemas.microsoft.com/office/drawing/2012/chart" uri="{02D57815-91ED-43cb-92C2-25804820EDAC}">
                          <c15:formulaRef>
                            <c15:sqref>'Raw-data'!$J$66:$J$68</c15:sqref>
                          </c15:formulaRef>
                        </c:ext>
                      </c:extLst>
                      <c:numCache>
                        <c:formatCode>General</c:formatCode>
                        <c:ptCount val="3"/>
                        <c:pt idx="0">
                          <c:v>30.397326367100561</c:v>
                        </c:pt>
                        <c:pt idx="1">
                          <c:v>19.744332516216851</c:v>
                        </c:pt>
                        <c:pt idx="2">
                          <c:v>5.0409928574331193</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'Raw-data'!$G$66:$G$68</c15:sqref>
                        </c15:formulaRef>
                      </c:ext>
                    </c:extLst>
                    <c:numCache>
                      <c:formatCode>0.000</c:formatCode>
                      <c:ptCount val="3"/>
                      <c:pt idx="0">
                        <c:v>270.22007079497359</c:v>
                      </c:pt>
                      <c:pt idx="1">
                        <c:v>262.32558237829375</c:v>
                      </c:pt>
                      <c:pt idx="2">
                        <c:v>54.731028800887827</c:v>
                      </c:pt>
                    </c:numCache>
                  </c:numRef>
                </c:val>
                <c:extLst xmlns:c15="http://schemas.microsoft.com/office/drawing/2012/chart">
                  <c:ext xmlns:c16="http://schemas.microsoft.com/office/drawing/2014/chart" uri="{C3380CC4-5D6E-409C-BE32-E72D297353CC}">
                    <c16:uniqueId val="{0000000A-560A-44E2-AC34-24B736A57194}"/>
                  </c:ext>
                </c:extLst>
              </c15:ser>
            </c15:filteredBarSeries>
            <c15:filteredBarSeries>
              <c15:ser>
                <c:idx val="3"/>
                <c:order val="11"/>
                <c:tx>
                  <c:v>CN2-Gly</c:v>
                </c:tx>
                <c:spPr>
                  <a:pattFill prst="pct5">
                    <a:fgClr>
                      <a:schemeClr val="bg1"/>
                    </a:fgClr>
                    <a:bgClr>
                      <a:schemeClr val="bg2">
                        <a:lumMod val="50000"/>
                      </a:schemeClr>
                    </a:bgClr>
                  </a:pattFill>
                  <a:ln>
                    <a:solidFill>
                      <a:schemeClr val="tx1"/>
                    </a:solidFill>
                  </a:ln>
                  <a:effectLst/>
                </c:spPr>
                <c:invertIfNegative val="0"/>
                <c:errBars>
                  <c:errBarType val="plus"/>
                  <c:errValType val="cust"/>
                  <c:noEndCap val="0"/>
                  <c:pl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plus>
                  <c:minus>
                    <c:numRef>
                      <c:extLst xmlns:c15="http://schemas.microsoft.com/office/drawing/2012/chart">
                        <c:ext xmlns:c15="http://schemas.microsoft.com/office/drawing/2012/chart" uri="{02D57815-91ED-43cb-92C2-25804820EDAC}">
                          <c15:formulaRef>
                            <c15:sqref>'Raw-data'!$J$73:$J$75</c15:sqref>
                          </c15:formulaRef>
                        </c:ext>
                      </c:extLst>
                      <c:numCache>
                        <c:formatCode>General</c:formatCode>
                        <c:ptCount val="3"/>
                        <c:pt idx="0">
                          <c:v>33.763702684186399</c:v>
                        </c:pt>
                        <c:pt idx="1">
                          <c:v>22.659650410132855</c:v>
                        </c:pt>
                        <c:pt idx="2">
                          <c:v>8.3830128858246322</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'Raw-data'!$N$27:$N$29</c15:sqref>
                        </c15:formulaRef>
                      </c:ext>
                    </c:extLst>
                    <c:numCache>
                      <c:formatCode>General</c:formatCode>
                      <c:ptCount val="3"/>
                      <c:pt idx="0">
                        <c:v>6</c:v>
                      </c:pt>
                      <c:pt idx="1">
                        <c:v>12</c:v>
                      </c:pt>
                      <c:pt idx="2">
                        <c:v>18</c:v>
                      </c:pt>
                    </c:numCache>
                  </c:numRef>
                </c:cat>
                <c:val>
                  <c:numRef>
                    <c:extLst xmlns:c15="http://schemas.microsoft.com/office/drawing/2012/chart">
                      <c:ext xmlns:c15="http://schemas.microsoft.com/office/drawing/2012/chart" uri="{02D57815-91ED-43cb-92C2-25804820EDAC}">
                        <c15:formulaRef>
                          <c15:sqref>'Raw-data'!$G$73:$G$75</c15:sqref>
                        </c15:formulaRef>
                      </c:ext>
                    </c:extLst>
                    <c:numCache>
                      <c:formatCode>0.000</c:formatCode>
                      <c:ptCount val="3"/>
                      <c:pt idx="0">
                        <c:v>271.55605166930303</c:v>
                      </c:pt>
                      <c:pt idx="1">
                        <c:v>199.58721154945883</c:v>
                      </c:pt>
                      <c:pt idx="2">
                        <c:v>52.25885307411378</c:v>
                      </c:pt>
                    </c:numCache>
                  </c:numRef>
                </c:val>
                <c:extLst xmlns:c15="http://schemas.microsoft.com/office/drawing/2012/chart">
                  <c:ext xmlns:c16="http://schemas.microsoft.com/office/drawing/2014/chart" uri="{C3380CC4-5D6E-409C-BE32-E72D297353CC}">
                    <c16:uniqueId val="{0000000B-560A-44E2-AC34-24B736A57194}"/>
                  </c:ext>
                </c:extLst>
              </c15:ser>
            </c15:filteredBarSeries>
            <c15:filteredBarSeries>
              <c15:ser>
                <c:idx val="12"/>
                <c:order val="12"/>
                <c:tx>
                  <c:v>Espaciador-final</c:v>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'Raw-data'!$BX$205:$BX$207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560A-44E2-AC34-24B736A57194}"/>
                  </c:ext>
                </c:extLst>
              </c15:ser>
            </c15:filteredBarSeries>
          </c:ext>
        </c:extLst>
      </c:barChart>
      <c:catAx>
        <c:axId val="644709136"/>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s-MX" sz="1800">
                    <a:solidFill>
                      <a:schemeClr val="tx1"/>
                    </a:solidFill>
                    <a:latin typeface="Arial" panose="020B0604020202020204" pitchFamily="34" charset="0"/>
                    <a:cs typeface="Arial" panose="020B0604020202020204" pitchFamily="34" charset="0"/>
                  </a:rPr>
                  <a:t>Time (h)</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464"/>
        <c:crosses val="autoZero"/>
        <c:auto val="1"/>
        <c:lblAlgn val="ctr"/>
        <c:lblOffset val="100"/>
        <c:noMultiLvlLbl val="0"/>
      </c:catAx>
      <c:valAx>
        <c:axId val="644709464"/>
        <c:scaling>
          <c:orientation val="minMax"/>
          <c:max val="4"/>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800" b="0" i="0" u="none" strike="noStrike" kern="1200" baseline="0">
                    <a:solidFill>
                      <a:sysClr val="windowText" lastClr="000000"/>
                    </a:solidFill>
                    <a:effectLst/>
                    <a:latin typeface="Arial" panose="020B0604020202020204" pitchFamily="34" charset="0"/>
                    <a:cs typeface="Arial" panose="020B0604020202020204" pitchFamily="34" charset="0"/>
                  </a:rPr>
                  <a:t>Carbon-source ratios</a:t>
                </a:r>
                <a:endParaRPr lang="es-MX" sz="1800" b="0" i="0" u="none" strike="noStrike" kern="1200" baseline="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cross"/>
        <c:minorTickMark val="out"/>
        <c:tickLblPos val="nextTo"/>
        <c:spPr>
          <a:noFill/>
          <a:ln w="1587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4709136"/>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5728CB-1DB7-4656-A25E-8635EF5206A2}">
  <sheetPr/>
  <sheetViews>
    <sheetView zoomScale="5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AA861F-C3B7-47B8-B261-F7DFE4E0EF62}">
  <sheetPr/>
  <sheetViews>
    <sheetView zoomScale="6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7C2B3E-BFB6-4F0B-B0FB-33697DD0320D}">
  <sheetPr/>
  <sheetViews>
    <sheetView zoomScale="6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AB75EF-D998-4C80-8657-3E21F0B9975B}">
  <sheetPr/>
  <sheetViews>
    <sheetView zoomScale="6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8020D18-988D-49D1-8400-F2ECB359150D}">
  <sheetPr/>
  <sheetViews>
    <sheetView zoomScale="6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94F1A6-36D6-4653-9A16-4C2F6E031A38}">
  <sheetPr/>
  <sheetViews>
    <sheetView zoomScale="6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8011CD-F3DD-40B9-9272-258944978355}">
  <sheetPr/>
  <sheetViews>
    <sheetView zoomScale="6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49D785-B23A-4AC6-96F4-5B4091D47A7D}">
  <sheetPr/>
  <sheetViews>
    <sheetView zoomScale="6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3</xdr:col>
      <xdr:colOff>147204</xdr:colOff>
      <xdr:row>107</xdr:row>
      <xdr:rowOff>134695</xdr:rowOff>
    </xdr:from>
    <xdr:to>
      <xdr:col>4</xdr:col>
      <xdr:colOff>856640</xdr:colOff>
      <xdr:row>112</xdr:row>
      <xdr:rowOff>92833</xdr:rowOff>
    </xdr:to>
    <xdr:pic>
      <xdr:nvPicPr>
        <xdr:cNvPr id="14" name="Picture 13">
          <a:extLst>
            <a:ext uri="{FF2B5EF4-FFF2-40B4-BE49-F238E27FC236}">
              <a16:creationId xmlns:a16="http://schemas.microsoft.com/office/drawing/2014/main" id="{96A00278-5AEA-4FD3-A405-841DB1A5E2EA}"/>
            </a:ext>
          </a:extLst>
        </xdr:cNvPr>
        <xdr:cNvPicPr>
          <a:picLocks noChangeAspect="1"/>
        </xdr:cNvPicPr>
      </xdr:nvPicPr>
      <xdr:blipFill>
        <a:blip xmlns:r="http://schemas.openxmlformats.org/officeDocument/2006/relationships" r:embed="rId1"/>
        <a:stretch>
          <a:fillRect/>
        </a:stretch>
      </xdr:blipFill>
      <xdr:spPr>
        <a:xfrm>
          <a:off x="2552267" y="18889420"/>
          <a:ext cx="1875058" cy="863013"/>
        </a:xfrm>
        <a:prstGeom prst="rect">
          <a:avLst/>
        </a:prstGeom>
      </xdr:spPr>
    </xdr:pic>
    <xdr:clientData/>
  </xdr:twoCellAnchor>
  <xdr:twoCellAnchor editAs="oneCell">
    <xdr:from>
      <xdr:col>6</xdr:col>
      <xdr:colOff>372464</xdr:colOff>
      <xdr:row>107</xdr:row>
      <xdr:rowOff>152795</xdr:rowOff>
    </xdr:from>
    <xdr:to>
      <xdr:col>9</xdr:col>
      <xdr:colOff>682987</xdr:colOff>
      <xdr:row>112</xdr:row>
      <xdr:rowOff>96185</xdr:rowOff>
    </xdr:to>
    <xdr:pic>
      <xdr:nvPicPr>
        <xdr:cNvPr id="15" name="Picture 14">
          <a:extLst>
            <a:ext uri="{FF2B5EF4-FFF2-40B4-BE49-F238E27FC236}">
              <a16:creationId xmlns:a16="http://schemas.microsoft.com/office/drawing/2014/main" id="{69BF2841-043F-4118-A1B4-B1FA34827D2F}"/>
            </a:ext>
          </a:extLst>
        </xdr:cNvPr>
        <xdr:cNvPicPr>
          <a:picLocks noChangeAspect="1"/>
        </xdr:cNvPicPr>
      </xdr:nvPicPr>
      <xdr:blipFill>
        <a:blip xmlns:r="http://schemas.openxmlformats.org/officeDocument/2006/relationships" r:embed="rId2"/>
        <a:stretch>
          <a:fillRect/>
        </a:stretch>
      </xdr:blipFill>
      <xdr:spPr>
        <a:xfrm>
          <a:off x="5230214" y="18907520"/>
          <a:ext cx="2319106" cy="848265"/>
        </a:xfrm>
        <a:prstGeom prst="rect">
          <a:avLst/>
        </a:prstGeom>
      </xdr:spPr>
    </xdr:pic>
    <xdr:clientData/>
  </xdr:twoCellAnchor>
  <xdr:twoCellAnchor>
    <xdr:from>
      <xdr:col>80</xdr:col>
      <xdr:colOff>0</xdr:colOff>
      <xdr:row>184</xdr:row>
      <xdr:rowOff>0</xdr:rowOff>
    </xdr:from>
    <xdr:to>
      <xdr:col>87</xdr:col>
      <xdr:colOff>448917</xdr:colOff>
      <xdr:row>202</xdr:row>
      <xdr:rowOff>65242</xdr:rowOff>
    </xdr:to>
    <xdr:graphicFrame macro="">
      <xdr:nvGraphicFramePr>
        <xdr:cNvPr id="21" name="Chart 20">
          <a:extLst>
            <a:ext uri="{FF2B5EF4-FFF2-40B4-BE49-F238E27FC236}">
              <a16:creationId xmlns:a16="http://schemas.microsoft.com/office/drawing/2014/main" id="{8356E9A6-A0D6-4F89-9A06-69CBF94D5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160732</xdr:colOff>
      <xdr:row>226</xdr:row>
      <xdr:rowOff>119062</xdr:rowOff>
    </xdr:from>
    <xdr:to>
      <xdr:col>11</xdr:col>
      <xdr:colOff>665561</xdr:colOff>
      <xdr:row>228</xdr:row>
      <xdr:rowOff>73820</xdr:rowOff>
    </xdr:to>
    <xdr:pic>
      <xdr:nvPicPr>
        <xdr:cNvPr id="31" name="Picture 30">
          <a:extLst>
            <a:ext uri="{FF2B5EF4-FFF2-40B4-BE49-F238E27FC236}">
              <a16:creationId xmlns:a16="http://schemas.microsoft.com/office/drawing/2014/main" id="{1A5CA8B1-F4DB-4206-B270-53844A5F0A43}"/>
            </a:ext>
          </a:extLst>
        </xdr:cNvPr>
        <xdr:cNvPicPr>
          <a:picLocks noChangeAspect="1"/>
        </xdr:cNvPicPr>
      </xdr:nvPicPr>
      <xdr:blipFill>
        <a:blip xmlns:r="http://schemas.openxmlformats.org/officeDocument/2006/relationships" r:embed="rId4"/>
        <a:stretch>
          <a:fillRect/>
        </a:stretch>
      </xdr:blipFill>
      <xdr:spPr>
        <a:xfrm>
          <a:off x="8893967" y="40999172"/>
          <a:ext cx="504829" cy="323852"/>
        </a:xfrm>
        <a:prstGeom prst="rect">
          <a:avLst/>
        </a:prstGeom>
      </xdr:spPr>
    </xdr:pic>
    <xdr:clientData/>
  </xdr:twoCellAnchor>
  <xdr:twoCellAnchor editAs="oneCell">
    <xdr:from>
      <xdr:col>10</xdr:col>
      <xdr:colOff>422670</xdr:colOff>
      <xdr:row>228</xdr:row>
      <xdr:rowOff>160733</xdr:rowOff>
    </xdr:from>
    <xdr:to>
      <xdr:col>12</xdr:col>
      <xdr:colOff>438162</xdr:colOff>
      <xdr:row>232</xdr:row>
      <xdr:rowOff>147642</xdr:rowOff>
    </xdr:to>
    <xdr:pic>
      <xdr:nvPicPr>
        <xdr:cNvPr id="32" name="Picture 31">
          <a:extLst>
            <a:ext uri="{FF2B5EF4-FFF2-40B4-BE49-F238E27FC236}">
              <a16:creationId xmlns:a16="http://schemas.microsoft.com/office/drawing/2014/main" id="{E24B039E-AFA1-4D96-AF91-57B01FBEDB12}"/>
            </a:ext>
          </a:extLst>
        </xdr:cNvPr>
        <xdr:cNvPicPr>
          <a:picLocks noChangeAspect="1"/>
        </xdr:cNvPicPr>
      </xdr:nvPicPr>
      <xdr:blipFill>
        <a:blip xmlns:r="http://schemas.openxmlformats.org/officeDocument/2006/relationships" r:embed="rId5"/>
        <a:stretch>
          <a:fillRect/>
        </a:stretch>
      </xdr:blipFill>
      <xdr:spPr>
        <a:xfrm>
          <a:off x="8507014" y="41409937"/>
          <a:ext cx="1866914" cy="742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CE765152-1D56-A7CE-CD2E-EBFCF0E08F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9467" cy="6284429"/>
    <xdr:graphicFrame macro="">
      <xdr:nvGraphicFramePr>
        <xdr:cNvPr id="2" name="Chart 1">
          <a:extLst>
            <a:ext uri="{FF2B5EF4-FFF2-40B4-BE49-F238E27FC236}">
              <a16:creationId xmlns:a16="http://schemas.microsoft.com/office/drawing/2014/main" id="{C0643946-1EFD-543B-F76A-D75D0DB859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9091" cy="6285057"/>
    <xdr:graphicFrame macro="">
      <xdr:nvGraphicFramePr>
        <xdr:cNvPr id="2" name="Chart 1">
          <a:extLst>
            <a:ext uri="{FF2B5EF4-FFF2-40B4-BE49-F238E27FC236}">
              <a16:creationId xmlns:a16="http://schemas.microsoft.com/office/drawing/2014/main" id="{C14ED434-F878-872D-738A-ACE896A822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9091" cy="6285057"/>
    <xdr:graphicFrame macro="">
      <xdr:nvGraphicFramePr>
        <xdr:cNvPr id="2" name="Chart 1">
          <a:extLst>
            <a:ext uri="{FF2B5EF4-FFF2-40B4-BE49-F238E27FC236}">
              <a16:creationId xmlns:a16="http://schemas.microsoft.com/office/drawing/2014/main" id="{20A17EB7-6A2B-59F8-E7E3-E6B381AFEF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9091" cy="6285057"/>
    <xdr:graphicFrame macro="">
      <xdr:nvGraphicFramePr>
        <xdr:cNvPr id="2" name="Chart 1">
          <a:extLst>
            <a:ext uri="{FF2B5EF4-FFF2-40B4-BE49-F238E27FC236}">
              <a16:creationId xmlns:a16="http://schemas.microsoft.com/office/drawing/2014/main" id="{3A99B047-1B47-24BD-0A36-D059FB6F90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9091" cy="6285057"/>
    <xdr:graphicFrame macro="">
      <xdr:nvGraphicFramePr>
        <xdr:cNvPr id="2" name="Chart 1">
          <a:extLst>
            <a:ext uri="{FF2B5EF4-FFF2-40B4-BE49-F238E27FC236}">
              <a16:creationId xmlns:a16="http://schemas.microsoft.com/office/drawing/2014/main" id="{6016B326-A254-EA8A-059D-8F740FE2F1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9091" cy="6285057"/>
    <xdr:graphicFrame macro="">
      <xdr:nvGraphicFramePr>
        <xdr:cNvPr id="2" name="Chart 1">
          <a:extLst>
            <a:ext uri="{FF2B5EF4-FFF2-40B4-BE49-F238E27FC236}">
              <a16:creationId xmlns:a16="http://schemas.microsoft.com/office/drawing/2014/main" id="{724FEA4C-FF63-1A7B-3BC3-14D9B166F3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9091" cy="6284026"/>
    <xdr:graphicFrame macro="">
      <xdr:nvGraphicFramePr>
        <xdr:cNvPr id="2" name="Chart 1">
          <a:extLst>
            <a:ext uri="{FF2B5EF4-FFF2-40B4-BE49-F238E27FC236}">
              <a16:creationId xmlns:a16="http://schemas.microsoft.com/office/drawing/2014/main" id="{95CCD3C4-5692-BC58-18DC-EB9BFE59C7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98B6C44-D416-4E9D-8DA2-F3A90329A741}">
  <we:reference id="wa200005502" version="1.0.0.11" store="en-US" storeType="OMEX"/>
  <we:alternateReferences>
    <we:reference id="WA200005502" version="1.0.0.11" store="WA200005502" storeType="OMEX"/>
  </we:alternateReferences>
  <we:properties>
    <we:property name="docId" value="&quot;Fi4hLQz2Sg28L0moIqbN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D1AD-B763-42F9-98D8-65FD3B8E923E}">
  <dimension ref="B2:BJ277"/>
  <sheetViews>
    <sheetView tabSelected="1" topLeftCell="L1" zoomScale="60" zoomScaleNormal="60" zoomScaleSheetLayoutView="50" workbookViewId="0">
      <selection activeCell="P29" sqref="P29"/>
    </sheetView>
  </sheetViews>
  <sheetFormatPr defaultRowHeight="14.25" x14ac:dyDescent="0.45"/>
  <cols>
    <col min="1" max="2" width="9.06640625" style="4"/>
    <col min="3" max="3" width="15.33203125" style="4" customWidth="1"/>
    <col min="4" max="4" width="16.33203125" style="4" customWidth="1"/>
    <col min="5" max="5" width="13.1328125" style="4" customWidth="1"/>
    <col min="6" max="6" width="12.9296875" style="4" customWidth="1"/>
    <col min="7" max="7" width="10.06640625" style="4" customWidth="1"/>
    <col min="8" max="8" width="9" style="4" customWidth="1"/>
    <col min="9" max="9" width="9.06640625" style="4"/>
    <col min="10" max="10" width="16.33203125" style="4" customWidth="1"/>
    <col min="11" max="11" width="9.06640625" style="4"/>
    <col min="12" max="12" width="16.796875" style="4" customWidth="1"/>
    <col min="13" max="13" width="12.59765625" style="4" customWidth="1"/>
    <col min="14" max="14" width="18.59765625" style="4" customWidth="1"/>
    <col min="15" max="15" width="13.59765625" style="4" customWidth="1"/>
    <col min="16" max="16" width="13.796875" style="4" customWidth="1"/>
    <col min="17" max="17" width="12.33203125" style="4" customWidth="1"/>
    <col min="18" max="18" width="18.06640625" style="4" customWidth="1"/>
    <col min="19" max="21" width="9.06640625" style="4"/>
    <col min="22" max="22" width="16.6640625" style="4" customWidth="1"/>
    <col min="23" max="23" width="11.1328125" style="4" customWidth="1"/>
    <col min="24" max="24" width="11.86328125" style="4" customWidth="1"/>
    <col min="25" max="25" width="11.73046875" style="4" customWidth="1"/>
    <col min="26" max="26" width="19.46484375" style="4" customWidth="1"/>
    <col min="27" max="27" width="11.46484375" style="4" customWidth="1"/>
    <col min="28" max="28" width="11.53125" style="4" customWidth="1"/>
    <col min="29" max="35" width="9.06640625" style="4"/>
    <col min="36" max="36" width="17" style="4" customWidth="1"/>
    <col min="37" max="43" width="9.06640625" style="4"/>
    <col min="44" max="44" width="17.53125" style="4" customWidth="1"/>
    <col min="45" max="57" width="9.06640625" style="4"/>
    <col min="58" max="58" width="29.3984375" style="4" customWidth="1"/>
    <col min="59" max="16384" width="9.06640625" style="4"/>
  </cols>
  <sheetData>
    <row r="2" spans="2:32" ht="18" x14ac:dyDescent="0.55000000000000004">
      <c r="C2" s="227" t="s">
        <v>79</v>
      </c>
      <c r="D2" s="228" t="s">
        <v>15</v>
      </c>
      <c r="N2" s="227" t="s">
        <v>79</v>
      </c>
      <c r="O2" s="228" t="s">
        <v>15</v>
      </c>
    </row>
    <row r="3" spans="2:32" ht="14.65" thickBot="1" x14ac:dyDescent="0.5"/>
    <row r="4" spans="2:32" ht="14.65" thickBot="1" x14ac:dyDescent="0.5">
      <c r="C4" s="7"/>
      <c r="D4" s="243" t="s">
        <v>41</v>
      </c>
      <c r="E4" s="244"/>
      <c r="F4" s="245"/>
      <c r="G4" s="7"/>
      <c r="H4" s="7"/>
      <c r="I4" s="7"/>
      <c r="J4" s="7"/>
      <c r="K4" s="7"/>
      <c r="L4" s="7"/>
      <c r="M4" s="7"/>
      <c r="N4" s="7"/>
      <c r="O4" s="243" t="s">
        <v>81</v>
      </c>
      <c r="P4" s="244"/>
      <c r="Q4" s="245"/>
      <c r="R4" s="7"/>
      <c r="S4" s="7"/>
      <c r="T4" s="7"/>
      <c r="U4" s="7"/>
    </row>
    <row r="5" spans="2:32" ht="16.149999999999999" thickBot="1" x14ac:dyDescent="0.5">
      <c r="C5" s="8" t="s">
        <v>101</v>
      </c>
      <c r="D5" s="8" t="s">
        <v>0</v>
      </c>
      <c r="E5" s="9" t="s">
        <v>1</v>
      </c>
      <c r="F5" s="10" t="s">
        <v>2</v>
      </c>
      <c r="G5" s="11" t="s">
        <v>10</v>
      </c>
      <c r="H5" s="7"/>
      <c r="I5" s="7"/>
      <c r="J5" s="7"/>
      <c r="K5" s="7"/>
      <c r="L5" s="7"/>
      <c r="M5" s="7"/>
      <c r="N5" s="8" t="s">
        <v>101</v>
      </c>
      <c r="O5" s="8" t="s">
        <v>3</v>
      </c>
      <c r="P5" s="9" t="s">
        <v>4</v>
      </c>
      <c r="Q5" s="10" t="s">
        <v>5</v>
      </c>
      <c r="R5" s="11" t="s">
        <v>88</v>
      </c>
      <c r="S5" s="7"/>
      <c r="T5" s="7"/>
      <c r="U5" s="7"/>
      <c r="W5" s="12" t="str">
        <f>N5</f>
        <v>Time</v>
      </c>
      <c r="X5" s="13" t="s">
        <v>52</v>
      </c>
      <c r="Y5" s="13" t="s">
        <v>53</v>
      </c>
      <c r="Z5" s="13" t="s">
        <v>54</v>
      </c>
      <c r="AA5" s="14" t="s">
        <v>55</v>
      </c>
      <c r="AB5" s="15" t="s">
        <v>57</v>
      </c>
    </row>
    <row r="6" spans="2:32" ht="16.149999999999999" thickBot="1" x14ac:dyDescent="0.5">
      <c r="C6" s="16" t="s">
        <v>6</v>
      </c>
      <c r="D6" s="16" t="s">
        <v>10</v>
      </c>
      <c r="E6" s="5" t="s">
        <v>10</v>
      </c>
      <c r="F6" s="17" t="s">
        <v>10</v>
      </c>
      <c r="G6" s="18" t="s">
        <v>80</v>
      </c>
      <c r="H6" s="19" t="s">
        <v>7</v>
      </c>
      <c r="I6" s="20" t="s">
        <v>8</v>
      </c>
      <c r="J6" s="20" t="s">
        <v>9</v>
      </c>
      <c r="K6" s="21"/>
      <c r="L6" s="21"/>
      <c r="M6" s="7"/>
      <c r="N6" s="16" t="s">
        <v>6</v>
      </c>
      <c r="O6" s="16" t="s">
        <v>88</v>
      </c>
      <c r="P6" s="5" t="s">
        <v>88</v>
      </c>
      <c r="Q6" s="17" t="s">
        <v>88</v>
      </c>
      <c r="R6" s="18" t="s">
        <v>80</v>
      </c>
      <c r="S6" s="19" t="s">
        <v>7</v>
      </c>
      <c r="T6" s="20" t="s">
        <v>8</v>
      </c>
      <c r="U6" s="20" t="s">
        <v>9</v>
      </c>
      <c r="W6" s="22" t="str">
        <f>N6</f>
        <v>(h)</v>
      </c>
      <c r="X6" s="23" t="s">
        <v>88</v>
      </c>
      <c r="Y6" s="23" t="s">
        <v>88</v>
      </c>
      <c r="Z6" s="23" t="s">
        <v>88</v>
      </c>
      <c r="AA6" s="24" t="s">
        <v>88</v>
      </c>
      <c r="AB6" s="25" t="s">
        <v>88</v>
      </c>
      <c r="AC6" s="26" t="s">
        <v>7</v>
      </c>
      <c r="AD6" s="27" t="s">
        <v>8</v>
      </c>
    </row>
    <row r="7" spans="2:32" x14ac:dyDescent="0.45">
      <c r="C7" s="28">
        <v>6</v>
      </c>
      <c r="D7" s="29">
        <f>G148</f>
        <v>0.23110599423205661</v>
      </c>
      <c r="E7" s="1">
        <f>M148</f>
        <v>0.28391018779941274</v>
      </c>
      <c r="F7" s="30">
        <f>S148</f>
        <v>0.28319195791273266</v>
      </c>
      <c r="G7" s="30">
        <f>AVERAGE(D7:F7)</f>
        <v>0.26606937998140068</v>
      </c>
      <c r="H7" s="31">
        <f>_xlfn.STDEV.S(D7:F7)</f>
        <v>3.0281309760900481E-2</v>
      </c>
      <c r="I7" s="32">
        <f>100*H7/G7</f>
        <v>11.38098257041726</v>
      </c>
      <c r="J7" s="33">
        <f>H7/SQRT(COUNT(D7:F7))</f>
        <v>1.7482922341870336E-2</v>
      </c>
      <c r="K7" s="2"/>
      <c r="L7" s="2"/>
      <c r="M7" s="7"/>
      <c r="N7" s="28">
        <v>6</v>
      </c>
      <c r="O7" s="29">
        <f>Y148</f>
        <v>0.28832471085592698</v>
      </c>
      <c r="P7" s="1">
        <f>AE148</f>
        <v>0.27115794287801481</v>
      </c>
      <c r="Q7" s="30">
        <f>AK148</f>
        <v>0.26243687157134649</v>
      </c>
      <c r="R7" s="30">
        <f>AVERAGE(O7:Q7)</f>
        <v>0.27397317510176272</v>
      </c>
      <c r="S7" s="31">
        <f>_xlfn.STDEV.S(O7:Q7)</f>
        <v>1.3171530095675631E-2</v>
      </c>
      <c r="T7" s="32">
        <f>100*S7/R7</f>
        <v>4.8075984412646564</v>
      </c>
      <c r="U7" s="33">
        <f>S7/SQRT(COUNT(O7:Q7))</f>
        <v>7.6045864463775833E-3</v>
      </c>
      <c r="W7" s="34">
        <f>N7</f>
        <v>6</v>
      </c>
      <c r="X7" s="35">
        <f>R7</f>
        <v>0.27397317510176272</v>
      </c>
      <c r="Y7" s="35">
        <f>G7</f>
        <v>0.26606937998140068</v>
      </c>
      <c r="Z7" s="35">
        <f>R45</f>
        <v>0.24262199790869829</v>
      </c>
      <c r="AA7" s="36">
        <f>G45</f>
        <v>0.2310758787114173</v>
      </c>
      <c r="AB7" s="37">
        <f>AVERAGE(X7:AA7)</f>
        <v>0.25343510792581975</v>
      </c>
      <c r="AC7" s="38">
        <f>_xlfn.STDEV.S(X7:AA7)</f>
        <v>1.9985790894220656E-2</v>
      </c>
      <c r="AD7" s="39">
        <f>100*AC7/AB7</f>
        <v>7.8859598647518405</v>
      </c>
    </row>
    <row r="8" spans="2:32" ht="14.25" customHeight="1" x14ac:dyDescent="0.45">
      <c r="C8" s="40">
        <v>12</v>
      </c>
      <c r="D8" s="41">
        <f>G149</f>
        <v>0.10619073209418518</v>
      </c>
      <c r="E8" s="2">
        <f>M149</f>
        <v>0.11513340712605939</v>
      </c>
      <c r="F8" s="33">
        <f>S149</f>
        <v>8.1211754745268303E-2</v>
      </c>
      <c r="G8" s="33">
        <f>AVERAGE(D8:F8)</f>
        <v>0.10084529798850429</v>
      </c>
      <c r="H8" s="31">
        <f>_xlfn.STDEV.S(D8:F8)</f>
        <v>1.7581236429626869E-2</v>
      </c>
      <c r="I8" s="32">
        <f>100*H8/G8</f>
        <v>17.433868291639158</v>
      </c>
      <c r="J8" s="33">
        <f>H8/SQRT(COUNT(D8:F8))</f>
        <v>1.0150531585331529E-2</v>
      </c>
      <c r="K8" s="2"/>
      <c r="L8" s="2"/>
      <c r="M8" s="7"/>
      <c r="N8" s="40">
        <v>12</v>
      </c>
      <c r="O8" s="41">
        <f>Y149</f>
        <v>0.12611414097315338</v>
      </c>
      <c r="P8" s="2">
        <f>AE149</f>
        <v>0.13901292784191852</v>
      </c>
      <c r="Q8" s="33">
        <f>AK149</f>
        <v>0.12757952402496422</v>
      </c>
      <c r="R8" s="33">
        <f>AVERAGE(O8:Q8)</f>
        <v>0.13090219761334534</v>
      </c>
      <c r="S8" s="31">
        <f>_xlfn.STDEV.S(O8:Q8)</f>
        <v>7.0622089676425767E-3</v>
      </c>
      <c r="T8" s="32">
        <f>100*S8/R8</f>
        <v>5.3950270479818068</v>
      </c>
      <c r="U8" s="33">
        <f>S8/SQRT(COUNT(O8:Q8))</f>
        <v>4.0773682485418308E-3</v>
      </c>
      <c r="W8" s="42">
        <f>N8</f>
        <v>12</v>
      </c>
      <c r="X8" s="43">
        <f>R8</f>
        <v>0.13090219761334534</v>
      </c>
      <c r="Y8" s="43">
        <f>G8</f>
        <v>0.10084529798850429</v>
      </c>
      <c r="Z8" s="43">
        <f>R46</f>
        <v>0.15189012972891217</v>
      </c>
      <c r="AA8" s="44">
        <f t="shared" ref="AA8:AA9" si="0">G46</f>
        <v>0.10822792909637914</v>
      </c>
      <c r="AB8" s="37">
        <f t="shared" ref="AB8:AB9" si="1">AVERAGE(X8:AA8)</f>
        <v>0.12296638860678524</v>
      </c>
      <c r="AC8" s="45">
        <f t="shared" ref="AC8:AC9" si="2">_xlfn.STDEV.S(X8:AA8)</f>
        <v>2.3138169792001603E-2</v>
      </c>
      <c r="AD8" s="46">
        <f t="shared" ref="AD8:AD9" si="3">100*AC8/AB8</f>
        <v>18.81666206038749</v>
      </c>
    </row>
    <row r="9" spans="2:32" ht="14.65" thickBot="1" x14ac:dyDescent="0.5">
      <c r="C9" s="47">
        <v>18</v>
      </c>
      <c r="D9" s="48">
        <f>G150</f>
        <v>2.4780415665706858E-2</v>
      </c>
      <c r="E9" s="3">
        <f>M150</f>
        <v>1.9249172781066418E-2</v>
      </c>
      <c r="F9" s="49">
        <f>S150</f>
        <v>9.7864774758624311E-3</v>
      </c>
      <c r="G9" s="49">
        <f>AVERAGE(D9:F9)</f>
        <v>1.793868864087857E-2</v>
      </c>
      <c r="H9" s="50">
        <f>_xlfn.STDEV.S(D9:F9)</f>
        <v>7.582385648427648E-3</v>
      </c>
      <c r="I9" s="51">
        <f>100*H9/G9</f>
        <v>42.268338562658116</v>
      </c>
      <c r="J9" s="49">
        <f>H9/SQRT(COUNT(D9:F9))</f>
        <v>4.3776923952192582E-3</v>
      </c>
      <c r="K9" s="2"/>
      <c r="L9" s="2"/>
      <c r="M9" s="7"/>
      <c r="N9" s="47">
        <v>18</v>
      </c>
      <c r="O9" s="48">
        <f>Y150</f>
        <v>2.2441929712896071E-2</v>
      </c>
      <c r="P9" s="3">
        <f>AE150</f>
        <v>3.1729380302350577E-2</v>
      </c>
      <c r="Q9" s="49">
        <f>AK150</f>
        <v>2.8260315565513276E-2</v>
      </c>
      <c r="R9" s="49">
        <f>AVERAGE(O9:Q9)</f>
        <v>2.7477208526919972E-2</v>
      </c>
      <c r="S9" s="50">
        <f>_xlfn.STDEV.S(O9:Q9)</f>
        <v>4.6929870113085219E-3</v>
      </c>
      <c r="T9" s="51">
        <f>100*S9/R9</f>
        <v>17.079562528015568</v>
      </c>
      <c r="U9" s="49">
        <f>S9/SQRT(COUNT(O9:Q9))</f>
        <v>2.7094973142823926E-3</v>
      </c>
      <c r="W9" s="52">
        <f>N9</f>
        <v>18</v>
      </c>
      <c r="X9" s="53">
        <f>R9</f>
        <v>2.7477208526919972E-2</v>
      </c>
      <c r="Y9" s="53">
        <f>G9</f>
        <v>1.793868864087857E-2</v>
      </c>
      <c r="Z9" s="53">
        <f>R47</f>
        <v>5.0553220044520973E-2</v>
      </c>
      <c r="AA9" s="54">
        <f t="shared" si="0"/>
        <v>2.5945045647236781E-2</v>
      </c>
      <c r="AB9" s="55">
        <f t="shared" si="1"/>
        <v>3.0478540714889073E-2</v>
      </c>
      <c r="AC9" s="56">
        <f t="shared" si="2"/>
        <v>1.4021426611399466E-2</v>
      </c>
      <c r="AD9" s="57">
        <f t="shared" si="3"/>
        <v>46.004258348726843</v>
      </c>
    </row>
    <row r="10" spans="2:32" ht="14.65" thickBot="1" x14ac:dyDescent="0.5">
      <c r="C10" s="58" t="s">
        <v>27</v>
      </c>
      <c r="D10" s="3">
        <f>D90</f>
        <v>0.2071895785474005</v>
      </c>
      <c r="E10" s="3">
        <f>E90</f>
        <v>0.24563597843308352</v>
      </c>
      <c r="F10" s="3">
        <f>F90</f>
        <v>0.233138157133715</v>
      </c>
      <c r="G10" s="59">
        <f>AVERAGE(D10:F10)</f>
        <v>0.22865457137139966</v>
      </c>
      <c r="H10" s="59">
        <f>_xlfn.STDEV.S(D10:F10)</f>
        <v>1.9611433451139908E-2</v>
      </c>
      <c r="I10" s="60">
        <f>100*H10/G10</f>
        <v>8.5768822960838147</v>
      </c>
      <c r="J10" s="61">
        <f>H10/SQRT(COUNT(D10:F10))</f>
        <v>1.1322666382210057E-2</v>
      </c>
      <c r="K10" s="2"/>
      <c r="L10" s="2"/>
      <c r="M10" s="7"/>
      <c r="N10" s="58" t="s">
        <v>27</v>
      </c>
      <c r="O10" s="3">
        <f>O90</f>
        <v>0.26283543356898215</v>
      </c>
      <c r="P10" s="3">
        <f>P90</f>
        <v>0.24588464001946658</v>
      </c>
      <c r="Q10" s="3">
        <f>Q90</f>
        <v>0.23836318141028176</v>
      </c>
      <c r="R10" s="59">
        <f>AVERAGE(O10:Q10)</f>
        <v>0.2490277516662435</v>
      </c>
      <c r="S10" s="59">
        <f>_xlfn.STDEV.S(O10:Q10)</f>
        <v>1.2535236118551275E-2</v>
      </c>
      <c r="T10" s="60">
        <f>100*S10/R10</f>
        <v>5.0336703578930742</v>
      </c>
      <c r="U10" s="61">
        <f>S10/SQRT(COUNT(O10:Q10))</f>
        <v>7.2372219474010988E-3</v>
      </c>
    </row>
    <row r="11" spans="2:32" x14ac:dyDescent="0.45">
      <c r="W11" s="62"/>
    </row>
    <row r="13" spans="2:32" ht="14.65" thickBot="1" x14ac:dyDescent="0.5">
      <c r="C13" s="7"/>
      <c r="D13" s="7"/>
      <c r="E13" s="7"/>
      <c r="F13" s="7"/>
      <c r="G13" s="7"/>
      <c r="H13" s="5"/>
      <c r="I13" s="7"/>
      <c r="J13" s="7"/>
      <c r="K13" s="7"/>
      <c r="M13" s="63"/>
      <c r="N13" s="7"/>
      <c r="O13" s="7"/>
      <c r="P13" s="7"/>
      <c r="Q13" s="7"/>
      <c r="R13" s="5"/>
      <c r="S13" s="7"/>
      <c r="T13" s="7"/>
      <c r="U13" s="7"/>
    </row>
    <row r="14" spans="2:32" ht="14.65" thickBot="1" x14ac:dyDescent="0.5">
      <c r="B14" s="7"/>
      <c r="C14" s="7"/>
      <c r="D14" s="64" t="s">
        <v>0</v>
      </c>
      <c r="E14" s="65" t="s">
        <v>1</v>
      </c>
      <c r="F14" s="66" t="s">
        <v>2</v>
      </c>
      <c r="G14" s="19" t="s">
        <v>80</v>
      </c>
      <c r="H14" s="7"/>
      <c r="I14" s="7"/>
      <c r="J14" s="7"/>
      <c r="K14" s="7"/>
      <c r="M14" s="7"/>
      <c r="N14" s="5"/>
      <c r="O14" s="64" t="s">
        <v>3</v>
      </c>
      <c r="P14" s="65" t="s">
        <v>4</v>
      </c>
      <c r="Q14" s="66" t="s">
        <v>5</v>
      </c>
      <c r="R14" s="19" t="s">
        <v>80</v>
      </c>
      <c r="S14" s="7"/>
      <c r="T14" s="7"/>
      <c r="U14" s="7"/>
    </row>
    <row r="15" spans="2:32" ht="14.25" customHeight="1" x14ac:dyDescent="0.45">
      <c r="B15" s="7"/>
      <c r="C15" s="8" t="s">
        <v>101</v>
      </c>
      <c r="D15" s="16" t="s">
        <v>12</v>
      </c>
      <c r="E15" s="5" t="s">
        <v>12</v>
      </c>
      <c r="F15" s="17" t="s">
        <v>12</v>
      </c>
      <c r="G15" s="16" t="s">
        <v>12</v>
      </c>
      <c r="H15" s="11" t="s">
        <v>7</v>
      </c>
      <c r="I15" s="67" t="s">
        <v>8</v>
      </c>
      <c r="J15" s="67" t="s">
        <v>9</v>
      </c>
      <c r="K15" s="21"/>
      <c r="M15" s="7"/>
      <c r="N15" s="8" t="s">
        <v>101</v>
      </c>
      <c r="O15" s="16" t="s">
        <v>12</v>
      </c>
      <c r="P15" s="5" t="s">
        <v>12</v>
      </c>
      <c r="Q15" s="17" t="s">
        <v>12</v>
      </c>
      <c r="R15" s="16" t="s">
        <v>12</v>
      </c>
      <c r="S15" s="11" t="s">
        <v>7</v>
      </c>
      <c r="T15" s="67" t="s">
        <v>8</v>
      </c>
      <c r="U15" s="67" t="s">
        <v>9</v>
      </c>
      <c r="W15" s="68" t="str">
        <f>N15</f>
        <v>Time</v>
      </c>
      <c r="X15" s="69" t="s">
        <v>52</v>
      </c>
      <c r="Y15" s="13" t="s">
        <v>53</v>
      </c>
      <c r="Z15" s="13" t="s">
        <v>54</v>
      </c>
      <c r="AA15" s="14" t="s">
        <v>55</v>
      </c>
      <c r="AC15" s="70"/>
      <c r="AD15" s="70"/>
      <c r="AE15" s="70"/>
      <c r="AF15" s="70"/>
    </row>
    <row r="16" spans="2:32" ht="14.65" thickBot="1" x14ac:dyDescent="0.5">
      <c r="B16" s="5"/>
      <c r="C16" s="71" t="s">
        <v>6</v>
      </c>
      <c r="D16" s="71" t="s">
        <v>13</v>
      </c>
      <c r="E16" s="72" t="s">
        <v>13</v>
      </c>
      <c r="F16" s="73" t="s">
        <v>13</v>
      </c>
      <c r="G16" s="71" t="s">
        <v>13</v>
      </c>
      <c r="H16" s="18" t="s">
        <v>13</v>
      </c>
      <c r="I16" s="18" t="s">
        <v>14</v>
      </c>
      <c r="J16" s="18" t="s">
        <v>13</v>
      </c>
      <c r="K16" s="5"/>
      <c r="M16" s="7"/>
      <c r="N16" s="71" t="s">
        <v>6</v>
      </c>
      <c r="O16" s="71" t="s">
        <v>13</v>
      </c>
      <c r="P16" s="72" t="s">
        <v>13</v>
      </c>
      <c r="Q16" s="73" t="s">
        <v>13</v>
      </c>
      <c r="R16" s="71" t="s">
        <v>13</v>
      </c>
      <c r="S16" s="18" t="s">
        <v>13</v>
      </c>
      <c r="T16" s="18" t="s">
        <v>14</v>
      </c>
      <c r="U16" s="18" t="s">
        <v>13</v>
      </c>
      <c r="W16" s="74" t="str">
        <f>N16</f>
        <v>(h)</v>
      </c>
      <c r="X16" s="75" t="s">
        <v>12</v>
      </c>
      <c r="Y16" s="23" t="s">
        <v>12</v>
      </c>
      <c r="Z16" s="23" t="s">
        <v>12</v>
      </c>
      <c r="AA16" s="24" t="s">
        <v>12</v>
      </c>
      <c r="AC16" s="76"/>
      <c r="AD16" s="76"/>
      <c r="AE16" s="76"/>
      <c r="AF16" s="76"/>
    </row>
    <row r="17" spans="2:32" x14ac:dyDescent="0.45">
      <c r="B17" s="246" t="s">
        <v>41</v>
      </c>
      <c r="C17" s="28">
        <v>6</v>
      </c>
      <c r="D17" s="77">
        <v>1.4838176971836627</v>
      </c>
      <c r="E17" s="78">
        <v>1.3989976515757956</v>
      </c>
      <c r="F17" s="79">
        <v>1.3491062962531819</v>
      </c>
      <c r="G17" s="80">
        <f>AVERAGE(D17:F17)</f>
        <v>1.4106405483375468</v>
      </c>
      <c r="H17" s="31">
        <f>_xlfn.STDEV.S(D17:F17)</f>
        <v>6.8106227093539584E-2</v>
      </c>
      <c r="I17" s="32">
        <f>100*H17/G17</f>
        <v>4.8280355455401738</v>
      </c>
      <c r="J17" s="33">
        <f>H17/SQRT(COUNT(D17:F17))</f>
        <v>3.9321148545944866E-2</v>
      </c>
      <c r="K17" s="2"/>
      <c r="M17" s="246" t="s">
        <v>81</v>
      </c>
      <c r="N17" s="81">
        <v>6</v>
      </c>
      <c r="O17" s="82">
        <v>1.3471743576158774</v>
      </c>
      <c r="P17" s="83">
        <v>1.4297979280059565</v>
      </c>
      <c r="Q17" s="84">
        <v>1.4502655038730894</v>
      </c>
      <c r="R17" s="80">
        <f>AVERAGE(O17:Q17)</f>
        <v>1.4090792631649744</v>
      </c>
      <c r="S17" s="31">
        <f>_xlfn.STDEV.S(O17:Q17)</f>
        <v>5.4579239768900917E-2</v>
      </c>
      <c r="T17" s="32">
        <f>100*S17/R17</f>
        <v>3.8733974160054614</v>
      </c>
      <c r="U17" s="33">
        <f>S17/SQRT(COUNT(O17:Q17))</f>
        <v>3.1511338772740073E-2</v>
      </c>
      <c r="W17" s="85">
        <f>N17</f>
        <v>6</v>
      </c>
      <c r="X17" s="86">
        <f>R17</f>
        <v>1.4090792631649744</v>
      </c>
      <c r="Y17" s="43">
        <f>G17</f>
        <v>1.4106405483375468</v>
      </c>
      <c r="Z17" s="43">
        <f>R55</f>
        <v>0.89938996747289934</v>
      </c>
      <c r="AA17" s="44">
        <f>G55</f>
        <v>0.79347847400863658</v>
      </c>
      <c r="AC17" s="87"/>
      <c r="AD17" s="87"/>
      <c r="AE17" s="87"/>
      <c r="AF17" s="87"/>
    </row>
    <row r="18" spans="2:32" x14ac:dyDescent="0.45">
      <c r="B18" s="247"/>
      <c r="C18" s="40">
        <v>12</v>
      </c>
      <c r="D18" s="77">
        <v>3.4265191682431952</v>
      </c>
      <c r="E18" s="78">
        <v>3.3189131258725353</v>
      </c>
      <c r="F18" s="79">
        <v>3.2439251797319804</v>
      </c>
      <c r="G18" s="31">
        <f>AVERAGE(D18:F18)</f>
        <v>3.3297858246159038</v>
      </c>
      <c r="H18" s="31">
        <f>_xlfn.STDEV.S(D18:F18)</f>
        <v>9.1781277195196243E-2</v>
      </c>
      <c r="I18" s="32">
        <f>100*H18/G18</f>
        <v>2.7563717917437938</v>
      </c>
      <c r="J18" s="33">
        <f>H18/SQRT(COUNT(D18:F18))</f>
        <v>5.2989945095214215E-2</v>
      </c>
      <c r="K18" s="2"/>
      <c r="M18" s="247"/>
      <c r="N18" s="81">
        <v>12</v>
      </c>
      <c r="O18" s="77">
        <v>5.7351464769851797</v>
      </c>
      <c r="P18" s="78">
        <v>4.9265278110565944</v>
      </c>
      <c r="Q18" s="79">
        <v>5.3658615974889301</v>
      </c>
      <c r="R18" s="31">
        <f>AVERAGE(O18:Q18)</f>
        <v>5.3425119618435675</v>
      </c>
      <c r="S18" s="31">
        <f>_xlfn.STDEV.S(O18:Q18)</f>
        <v>0.40481469938184012</v>
      </c>
      <c r="T18" s="32">
        <f>100*S18/R18</f>
        <v>7.5772352457615968</v>
      </c>
      <c r="U18" s="33">
        <f>S18/SQRT(COUNT(O18:Q18))</f>
        <v>0.23371987566002284</v>
      </c>
      <c r="W18" s="88">
        <f>N18</f>
        <v>12</v>
      </c>
      <c r="X18" s="86">
        <f>R18</f>
        <v>5.3425119618435675</v>
      </c>
      <c r="Y18" s="43">
        <f>G18</f>
        <v>3.3297858246159038</v>
      </c>
      <c r="Z18" s="43">
        <f>R56</f>
        <v>5.1371502134532179</v>
      </c>
      <c r="AA18" s="44">
        <f>G56</f>
        <v>3.7143078329982426</v>
      </c>
      <c r="AC18" s="87"/>
      <c r="AD18" s="87"/>
      <c r="AE18" s="87"/>
      <c r="AF18" s="87"/>
    </row>
    <row r="19" spans="2:32" ht="14.65" thickBot="1" x14ac:dyDescent="0.5">
      <c r="B19" s="248"/>
      <c r="C19" s="47">
        <v>18</v>
      </c>
      <c r="D19" s="89">
        <v>5.2254836504470754</v>
      </c>
      <c r="E19" s="90">
        <v>4.8500064412628454</v>
      </c>
      <c r="F19" s="91">
        <v>4.3331017745633167</v>
      </c>
      <c r="G19" s="50">
        <f>AVERAGE(D19:F19)</f>
        <v>4.8028639554244128</v>
      </c>
      <c r="H19" s="50">
        <f>_xlfn.STDEV.S(D19:F19)</f>
        <v>0.44805486670688466</v>
      </c>
      <c r="I19" s="51">
        <f>100*H19/G19</f>
        <v>9.3289102265919084</v>
      </c>
      <c r="J19" s="49">
        <f>H19/SQRT(COUNT(D19:F19))</f>
        <v>0.25868459790494175</v>
      </c>
      <c r="K19" s="2"/>
      <c r="M19" s="248"/>
      <c r="N19" s="92">
        <v>18</v>
      </c>
      <c r="O19" s="89">
        <v>8.3661969554864886</v>
      </c>
      <c r="P19" s="90">
        <v>7.4181382582240669</v>
      </c>
      <c r="Q19" s="91">
        <v>8.1599196525094175</v>
      </c>
      <c r="R19" s="50">
        <f>AVERAGE(O19:Q19)</f>
        <v>7.9814182887399907</v>
      </c>
      <c r="S19" s="50">
        <f>_xlfn.STDEV.S(O19:Q19)</f>
        <v>0.49859891296952191</v>
      </c>
      <c r="T19" s="51">
        <f>100*S19/R19</f>
        <v>6.2469963975316807</v>
      </c>
      <c r="U19" s="49">
        <f>S19/SQRT(COUNT(O19:Q19))</f>
        <v>0.2878662166206083</v>
      </c>
      <c r="W19" s="93">
        <f>N19</f>
        <v>18</v>
      </c>
      <c r="X19" s="94">
        <f>R19</f>
        <v>7.9814182887399907</v>
      </c>
      <c r="Y19" s="53">
        <f>G19</f>
        <v>4.8028639554244128</v>
      </c>
      <c r="Z19" s="53">
        <f>R57</f>
        <v>6.2565230514382622</v>
      </c>
      <c r="AA19" s="54">
        <f>G57</f>
        <v>4.6681429040263778</v>
      </c>
      <c r="AC19" s="87"/>
      <c r="AD19" s="87"/>
      <c r="AE19" s="87"/>
      <c r="AF19" s="87"/>
    </row>
    <row r="20" spans="2:32" x14ac:dyDescent="0.45">
      <c r="C20" s="76"/>
      <c r="D20" s="7"/>
      <c r="E20" s="78"/>
      <c r="F20" s="78"/>
      <c r="G20" s="78"/>
      <c r="H20" s="78"/>
      <c r="I20" s="2"/>
      <c r="J20" s="95"/>
      <c r="K20" s="2"/>
    </row>
    <row r="21" spans="2:32" x14ac:dyDescent="0.45">
      <c r="C21" s="76"/>
      <c r="D21" s="78"/>
      <c r="E21" s="78"/>
      <c r="F21" s="78"/>
      <c r="G21" s="78"/>
      <c r="H21" s="78"/>
      <c r="I21" s="2"/>
      <c r="J21" s="95"/>
      <c r="K21" s="2"/>
    </row>
    <row r="22" spans="2:32" ht="18" x14ac:dyDescent="0.55000000000000004">
      <c r="C22" s="227" t="s">
        <v>79</v>
      </c>
      <c r="D22" s="228" t="s">
        <v>15</v>
      </c>
      <c r="E22" s="6"/>
      <c r="F22" s="96"/>
      <c r="G22" s="96"/>
      <c r="H22" s="96"/>
      <c r="I22" s="97"/>
      <c r="J22" s="96"/>
      <c r="K22" s="96"/>
      <c r="L22" s="96"/>
      <c r="N22" s="227" t="s">
        <v>79</v>
      </c>
      <c r="O22" s="228" t="s">
        <v>15</v>
      </c>
      <c r="P22" s="6"/>
      <c r="Q22" s="96"/>
      <c r="R22" s="96"/>
      <c r="S22" s="96"/>
      <c r="T22" s="96"/>
      <c r="U22" s="96"/>
      <c r="V22" s="96"/>
      <c r="W22" s="96"/>
    </row>
    <row r="23" spans="2:32" x14ac:dyDescent="0.45">
      <c r="C23" s="6"/>
      <c r="D23" s="6" t="s">
        <v>41</v>
      </c>
      <c r="E23" s="6" t="s">
        <v>117</v>
      </c>
      <c r="F23" s="96"/>
      <c r="G23" s="96"/>
      <c r="H23" s="96"/>
      <c r="I23" s="96"/>
      <c r="J23" s="96"/>
      <c r="K23" s="7"/>
      <c r="L23" s="96"/>
      <c r="N23" s="6"/>
      <c r="O23" s="6" t="s">
        <v>81</v>
      </c>
      <c r="P23" s="6" t="s">
        <v>117</v>
      </c>
      <c r="Q23" s="96"/>
      <c r="R23" s="96"/>
      <c r="S23" s="96"/>
      <c r="T23" s="96"/>
      <c r="U23" s="96"/>
      <c r="V23" s="96"/>
      <c r="W23" s="96"/>
    </row>
    <row r="24" spans="2:32" ht="14.65" thickBot="1" x14ac:dyDescent="0.5">
      <c r="C24" s="96"/>
      <c r="D24" s="78"/>
      <c r="E24" s="78"/>
      <c r="F24" s="78"/>
      <c r="G24" s="78"/>
      <c r="H24" s="78"/>
      <c r="I24" s="96"/>
      <c r="J24" s="96"/>
      <c r="K24" s="96"/>
      <c r="L24" s="96"/>
      <c r="N24" s="96"/>
      <c r="O24" s="96"/>
      <c r="P24" s="96"/>
      <c r="Q24" s="96"/>
      <c r="R24" s="96"/>
      <c r="S24" s="96"/>
      <c r="T24" s="96"/>
      <c r="U24" s="96"/>
      <c r="V24" s="96"/>
      <c r="W24" s="96"/>
    </row>
    <row r="25" spans="2:32" ht="14.65" thickBot="1" x14ac:dyDescent="0.5">
      <c r="C25" s="8"/>
      <c r="D25" s="9" t="s">
        <v>0</v>
      </c>
      <c r="E25" s="9" t="s">
        <v>1</v>
      </c>
      <c r="F25" s="10" t="s">
        <v>2</v>
      </c>
      <c r="G25" s="7"/>
      <c r="H25" s="96"/>
      <c r="I25" s="96"/>
      <c r="J25" s="96"/>
      <c r="K25" s="96"/>
      <c r="L25" s="96"/>
      <c r="N25" s="8"/>
      <c r="O25" s="9" t="s">
        <v>3</v>
      </c>
      <c r="P25" s="9" t="s">
        <v>4</v>
      </c>
      <c r="Q25" s="10" t="s">
        <v>5</v>
      </c>
      <c r="R25" s="7"/>
      <c r="S25" s="96"/>
      <c r="T25" s="96"/>
      <c r="U25" s="96"/>
      <c r="W25" s="98"/>
      <c r="X25" s="98"/>
    </row>
    <row r="26" spans="2:32" ht="14.65" thickBot="1" x14ac:dyDescent="0.5">
      <c r="C26" s="71" t="s">
        <v>102</v>
      </c>
      <c r="D26" s="72" t="s">
        <v>16</v>
      </c>
      <c r="E26" s="72" t="s">
        <v>16</v>
      </c>
      <c r="F26" s="73" t="s">
        <v>16</v>
      </c>
      <c r="G26" s="9" t="s">
        <v>80</v>
      </c>
      <c r="H26" s="9" t="s">
        <v>7</v>
      </c>
      <c r="I26" s="9" t="s">
        <v>18</v>
      </c>
      <c r="J26" s="10" t="s">
        <v>9</v>
      </c>
      <c r="K26" s="5"/>
      <c r="L26" s="5"/>
      <c r="N26" s="71" t="s">
        <v>102</v>
      </c>
      <c r="O26" s="72" t="s">
        <v>21</v>
      </c>
      <c r="P26" s="72" t="s">
        <v>17</v>
      </c>
      <c r="Q26" s="73" t="s">
        <v>17</v>
      </c>
      <c r="R26" s="9" t="s">
        <v>80</v>
      </c>
      <c r="S26" s="9" t="s">
        <v>7</v>
      </c>
      <c r="T26" s="9" t="s">
        <v>18</v>
      </c>
      <c r="U26" s="10" t="s">
        <v>9</v>
      </c>
      <c r="W26" s="98"/>
      <c r="X26" s="98"/>
    </row>
    <row r="27" spans="2:32" x14ac:dyDescent="0.45">
      <c r="C27" s="28">
        <v>6</v>
      </c>
      <c r="D27" s="1">
        <v>188.83694394242923</v>
      </c>
      <c r="E27" s="1">
        <v>188.8352608521794</v>
      </c>
      <c r="F27" s="1">
        <v>170.27902765857399</v>
      </c>
      <c r="G27" s="29">
        <f>AVERAGE(D27:F27)</f>
        <v>182.65041081772756</v>
      </c>
      <c r="H27" s="1">
        <f>_xlfn.STDEV.S(D27:F27)</f>
        <v>10.713932128828295</v>
      </c>
      <c r="I27" s="99">
        <f>100*H27/G27</f>
        <v>5.8658133211208909</v>
      </c>
      <c r="J27" s="30">
        <f>H27/SQRT(COUNT(D27:F27))</f>
        <v>6.1856915986583969</v>
      </c>
      <c r="K27" s="2"/>
      <c r="L27" s="2"/>
      <c r="M27" s="98"/>
      <c r="N27" s="28">
        <v>6</v>
      </c>
      <c r="O27" s="1">
        <v>384.16731069664792</v>
      </c>
      <c r="P27" s="1">
        <v>399.75946655092667</v>
      </c>
      <c r="Q27" s="1">
        <v>391.46410305351498</v>
      </c>
      <c r="R27" s="29">
        <f>AVERAGE(O27:Q27)</f>
        <v>391.79696010036315</v>
      </c>
      <c r="S27" s="1">
        <f>_xlfn.STDEV.S(O27:Q27)</f>
        <v>7.8014054122483101</v>
      </c>
      <c r="T27" s="99">
        <f>100*S27/R27</f>
        <v>1.9911857943588673</v>
      </c>
      <c r="U27" s="30">
        <f>S27/SQRT(COUNT(O27:Q27))</f>
        <v>4.5041435148189652</v>
      </c>
      <c r="V27" s="98"/>
      <c r="W27" s="100"/>
      <c r="X27" s="100"/>
    </row>
    <row r="28" spans="2:32" x14ac:dyDescent="0.45">
      <c r="C28" s="40">
        <v>12</v>
      </c>
      <c r="D28" s="2">
        <v>119.45255288190934</v>
      </c>
      <c r="E28" s="2">
        <v>141.786</v>
      </c>
      <c r="F28" s="2">
        <v>136.72366716550533</v>
      </c>
      <c r="G28" s="41">
        <f>AVERAGE(D28:F28)</f>
        <v>132.65407334913823</v>
      </c>
      <c r="H28" s="2">
        <f>_xlfn.STDEV.S(D28:F28)</f>
        <v>11.709693011210758</v>
      </c>
      <c r="I28" s="95">
        <f t="shared" ref="I28:I29" si="4">100*H28/G28</f>
        <v>8.8272396885932718</v>
      </c>
      <c r="J28" s="33">
        <f>H28/SQRT(COUNT(D28:F28))</f>
        <v>6.7605944121504109</v>
      </c>
      <c r="K28" s="2"/>
      <c r="L28" s="2"/>
      <c r="M28" s="98"/>
      <c r="N28" s="40">
        <v>12</v>
      </c>
      <c r="O28" s="2">
        <v>196.95107590360237</v>
      </c>
      <c r="P28" s="2">
        <v>180.23247526221036</v>
      </c>
      <c r="Q28" s="33">
        <v>168.63076353258157</v>
      </c>
      <c r="R28" s="41">
        <f>AVERAGE(O28:Q28)</f>
        <v>181.93810489946478</v>
      </c>
      <c r="S28" s="2">
        <f>_xlfn.STDEV.S(O28:Q28)</f>
        <v>14.23699064207949</v>
      </c>
      <c r="T28" s="95">
        <f>100*S28/R28</f>
        <v>7.8251835424726206</v>
      </c>
      <c r="U28" s="33">
        <f>S28/SQRT(COUNT(O28:Q28))</f>
        <v>8.2197303796547772</v>
      </c>
      <c r="V28" s="98"/>
      <c r="W28" s="100"/>
      <c r="X28" s="100"/>
    </row>
    <row r="29" spans="2:32" ht="14.65" thickBot="1" x14ac:dyDescent="0.5">
      <c r="C29" s="47">
        <v>18</v>
      </c>
      <c r="D29" s="3">
        <v>152.05342272761899</v>
      </c>
      <c r="E29" s="3">
        <v>128.80619539054101</v>
      </c>
      <c r="F29" s="3">
        <v>131.4325445072179</v>
      </c>
      <c r="G29" s="48">
        <f>AVERAGE(D29:F29)</f>
        <v>137.43072087512599</v>
      </c>
      <c r="H29" s="3">
        <f>_xlfn.STDEV.S(D29:F29)</f>
        <v>12.731535041810339</v>
      </c>
      <c r="I29" s="101">
        <f t="shared" si="4"/>
        <v>9.2639658445644226</v>
      </c>
      <c r="J29" s="49">
        <f>H29/SQRT(COUNT(D29:F29))</f>
        <v>7.3505551835863532</v>
      </c>
      <c r="K29" s="2"/>
      <c r="L29" s="2"/>
      <c r="M29" s="98"/>
      <c r="N29" s="47">
        <v>18</v>
      </c>
      <c r="O29" s="3">
        <v>185.15685576324398</v>
      </c>
      <c r="P29" s="3">
        <v>125.97445662334106</v>
      </c>
      <c r="Q29" s="49">
        <v>177.39892877918805</v>
      </c>
      <c r="R29" s="48">
        <f>AVERAGE(O29:Q29)</f>
        <v>162.84341372192435</v>
      </c>
      <c r="S29" s="3">
        <f>_xlfn.STDEV.S(O29:Q29)</f>
        <v>32.164209238303485</v>
      </c>
      <c r="T29" s="101">
        <f>100*S29/R29</f>
        <v>19.751618136197958</v>
      </c>
      <c r="U29" s="49">
        <f>S29/SQRT(COUNT(O29:Q29))</f>
        <v>18.570014862005966</v>
      </c>
      <c r="V29" s="98"/>
      <c r="W29" s="100"/>
      <c r="X29" s="100"/>
    </row>
    <row r="30" spans="2:32" x14ac:dyDescent="0.45">
      <c r="B30" s="98"/>
      <c r="C30" s="2"/>
      <c r="D30" s="2"/>
      <c r="E30" s="2"/>
      <c r="F30" s="2"/>
      <c r="G30" s="2"/>
      <c r="H30" s="2"/>
      <c r="I30" s="2"/>
      <c r="J30" s="95"/>
      <c r="K30" s="2"/>
      <c r="L30" s="96"/>
      <c r="M30" s="98"/>
      <c r="N30" s="7"/>
      <c r="O30" s="2"/>
      <c r="P30" s="2"/>
      <c r="Q30" s="2"/>
      <c r="R30" s="2"/>
      <c r="S30" s="2"/>
      <c r="T30" s="95"/>
      <c r="U30" s="2"/>
      <c r="V30" s="96"/>
      <c r="W30" s="96"/>
      <c r="X30" s="98"/>
    </row>
    <row r="31" spans="2:32" ht="14.65" thickBot="1" x14ac:dyDescent="0.5">
      <c r="C31" s="7"/>
      <c r="D31" s="2"/>
      <c r="E31" s="3"/>
      <c r="F31" s="2"/>
      <c r="G31" s="96"/>
      <c r="H31" s="2"/>
      <c r="I31" s="2"/>
      <c r="J31" s="87"/>
      <c r="K31" s="87"/>
      <c r="L31" s="87"/>
      <c r="M31" s="2"/>
      <c r="N31" s="96"/>
      <c r="O31" s="98"/>
      <c r="P31" s="7"/>
      <c r="Q31" s="2"/>
      <c r="R31" s="2"/>
      <c r="S31" s="2"/>
      <c r="T31" s="2"/>
      <c r="U31" s="2"/>
      <c r="V31" s="95"/>
      <c r="W31" s="2"/>
      <c r="X31" s="96"/>
      <c r="Y31" s="96"/>
      <c r="Z31" s="98"/>
    </row>
    <row r="32" spans="2:32" ht="14.65" thickBot="1" x14ac:dyDescent="0.5">
      <c r="C32" s="8"/>
      <c r="D32" s="9" t="s">
        <v>0</v>
      </c>
      <c r="E32" s="9" t="s">
        <v>1</v>
      </c>
      <c r="F32" s="10" t="s">
        <v>2</v>
      </c>
      <c r="G32" s="96"/>
      <c r="H32" s="96"/>
      <c r="I32" s="96"/>
      <c r="J32" s="96"/>
      <c r="K32" s="96"/>
      <c r="L32" s="96"/>
      <c r="M32" s="98"/>
      <c r="N32" s="8"/>
      <c r="O32" s="9" t="s">
        <v>3</v>
      </c>
      <c r="P32" s="9" t="s">
        <v>4</v>
      </c>
      <c r="Q32" s="10" t="s">
        <v>5</v>
      </c>
      <c r="R32" s="96"/>
      <c r="S32" s="96"/>
      <c r="T32" s="96"/>
      <c r="U32" s="96"/>
      <c r="V32" s="98"/>
    </row>
    <row r="33" spans="3:22" ht="14.65" thickBot="1" x14ac:dyDescent="0.5">
      <c r="C33" s="71" t="s">
        <v>102</v>
      </c>
      <c r="D33" s="72" t="s">
        <v>19</v>
      </c>
      <c r="E33" s="72" t="s">
        <v>19</v>
      </c>
      <c r="F33" s="73" t="s">
        <v>19</v>
      </c>
      <c r="G33" s="65" t="s">
        <v>80</v>
      </c>
      <c r="H33" s="65" t="s">
        <v>7</v>
      </c>
      <c r="I33" s="65" t="s">
        <v>18</v>
      </c>
      <c r="J33" s="66" t="s">
        <v>9</v>
      </c>
      <c r="K33" s="5"/>
      <c r="L33" s="5"/>
      <c r="M33" s="98"/>
      <c r="N33" s="71" t="s">
        <v>102</v>
      </c>
      <c r="O33" s="72" t="s">
        <v>22</v>
      </c>
      <c r="P33" s="72" t="s">
        <v>20</v>
      </c>
      <c r="Q33" s="73" t="s">
        <v>20</v>
      </c>
      <c r="R33" s="65" t="s">
        <v>80</v>
      </c>
      <c r="S33" s="65" t="s">
        <v>7</v>
      </c>
      <c r="T33" s="65" t="s">
        <v>18</v>
      </c>
      <c r="U33" s="66" t="s">
        <v>9</v>
      </c>
      <c r="V33" s="98"/>
    </row>
    <row r="34" spans="3:22" x14ac:dyDescent="0.45">
      <c r="C34" s="40">
        <v>6</v>
      </c>
      <c r="D34" s="2">
        <v>175.288425145703</v>
      </c>
      <c r="E34" s="2">
        <v>200.27902765857399</v>
      </c>
      <c r="F34" s="2">
        <v>250.288425145703</v>
      </c>
      <c r="G34" s="29">
        <f>AVERAGE(D34:F34)</f>
        <v>208.61862598332664</v>
      </c>
      <c r="H34" s="1">
        <f>_xlfn.STDEV.S(D34:F34)</f>
        <v>38.189156512859547</v>
      </c>
      <c r="I34" s="99">
        <f>100*H34/G34</f>
        <v>18.305727176973992</v>
      </c>
      <c r="J34" s="30">
        <f>H34/SQRT(COUNT(D34:F34))</f>
        <v>22.048519792824212</v>
      </c>
      <c r="K34" s="2"/>
      <c r="L34" s="2"/>
      <c r="M34" s="98"/>
      <c r="N34" s="28">
        <v>6</v>
      </c>
      <c r="O34" s="1">
        <v>547.97445662334098</v>
      </c>
      <c r="P34" s="1">
        <v>535.12608994661014</v>
      </c>
      <c r="Q34" s="1">
        <v>560.46410305351469</v>
      </c>
      <c r="R34" s="29">
        <f>AVERAGE(O34:Q34)</f>
        <v>547.8548832078219</v>
      </c>
      <c r="S34" s="1">
        <f>_xlfn.STDEV.S(O34:Q34)</f>
        <v>12.669429758386558</v>
      </c>
      <c r="T34" s="99">
        <f>100*S34/R34</f>
        <v>2.312552127710171</v>
      </c>
      <c r="U34" s="30">
        <f>S34/SQRT(COUNT(O34:Q34))</f>
        <v>7.3146986814835353</v>
      </c>
      <c r="V34" s="98"/>
    </row>
    <row r="35" spans="3:22" x14ac:dyDescent="0.45">
      <c r="C35" s="40">
        <v>12</v>
      </c>
      <c r="D35" s="2">
        <v>225.38493662164183</v>
      </c>
      <c r="E35" s="2">
        <v>299.47027719593558</v>
      </c>
      <c r="F35" s="2">
        <v>281.66651999372829</v>
      </c>
      <c r="G35" s="41">
        <f>AVERAGE(D35:F35)</f>
        <v>268.8405779371019</v>
      </c>
      <c r="H35" s="2">
        <f>_xlfn.STDEV.S(D35:F35)</f>
        <v>38.672186571646542</v>
      </c>
      <c r="I35" s="95">
        <f t="shared" ref="I35:I36" si="5">100*H35/G35</f>
        <v>14.384802647126548</v>
      </c>
      <c r="J35" s="33">
        <f>H35/SQRT(COUNT(D35:F35))</f>
        <v>22.327397327291564</v>
      </c>
      <c r="K35" s="2"/>
      <c r="L35" s="2"/>
      <c r="M35" s="98"/>
      <c r="N35" s="40">
        <v>12</v>
      </c>
      <c r="O35" s="2">
        <v>392.13196658922635</v>
      </c>
      <c r="P35" s="2">
        <v>379.92975770200889</v>
      </c>
      <c r="Q35" s="102">
        <v>330.76396820113308</v>
      </c>
      <c r="R35" s="41">
        <f>AVERAGE(O35:Q35)</f>
        <v>367.60856416412275</v>
      </c>
      <c r="S35" s="2">
        <f>_xlfn.STDEV.S(O35:Q35)</f>
        <v>32.486407375836272</v>
      </c>
      <c r="T35" s="95">
        <f>100*S35/R35</f>
        <v>8.8372281123821601</v>
      </c>
      <c r="U35" s="33">
        <f>S35/SQRT(COUNT(O35:Q35))</f>
        <v>18.756036043442915</v>
      </c>
      <c r="V35" s="98"/>
    </row>
    <row r="36" spans="3:22" ht="14.65" thickBot="1" x14ac:dyDescent="0.5">
      <c r="C36" s="47">
        <v>18</v>
      </c>
      <c r="D36" s="3">
        <v>112.62911296817016</v>
      </c>
      <c r="E36" s="3">
        <v>90.030570336985903</v>
      </c>
      <c r="F36" s="49">
        <v>115.91778105075431</v>
      </c>
      <c r="G36" s="48">
        <f>AVERAGE(D36:F36)</f>
        <v>106.19248811863679</v>
      </c>
      <c r="H36" s="3">
        <f>_xlfn.STDEV.S(D36:F36)</f>
        <v>14.092889136901158</v>
      </c>
      <c r="I36" s="101">
        <f t="shared" si="5"/>
        <v>13.271079138061795</v>
      </c>
      <c r="J36" s="49">
        <f>H36/SQRT(COUNT(D36:F36))</f>
        <v>8.1365333368494372</v>
      </c>
      <c r="K36" s="2"/>
      <c r="L36" s="2"/>
      <c r="M36" s="98"/>
      <c r="N36" s="47">
        <v>18</v>
      </c>
      <c r="O36" s="3">
        <v>56.935656822836037</v>
      </c>
      <c r="P36" s="3">
        <v>65.674065049712084</v>
      </c>
      <c r="Q36" s="49">
        <v>48.267073703454976</v>
      </c>
      <c r="R36" s="48">
        <f>AVERAGE(O36:Q36)</f>
        <v>56.958931858667704</v>
      </c>
      <c r="S36" s="3">
        <f>_xlfn.STDEV.S(O36:Q36)</f>
        <v>8.7035190140331302</v>
      </c>
      <c r="T36" s="101">
        <f>100*S36/R36</f>
        <v>15.280340993102165</v>
      </c>
      <c r="U36" s="49">
        <f>S36/SQRT(COUNT(O36:Q36))</f>
        <v>5.0249790456490544</v>
      </c>
      <c r="V36" s="98"/>
    </row>
    <row r="37" spans="3:22" x14ac:dyDescent="0.45">
      <c r="C37" s="7"/>
      <c r="D37" s="2"/>
      <c r="E37" s="103"/>
      <c r="F37" s="103"/>
      <c r="G37" s="103"/>
      <c r="H37" s="103"/>
      <c r="I37" s="96"/>
      <c r="J37" s="96"/>
      <c r="K37" s="96"/>
      <c r="L37" s="96"/>
      <c r="P37" s="87"/>
      <c r="Q37" s="87"/>
      <c r="R37" s="87"/>
      <c r="S37" s="87"/>
    </row>
    <row r="38" spans="3:22" x14ac:dyDescent="0.45">
      <c r="C38" s="7"/>
      <c r="D38" s="2"/>
      <c r="E38" s="96"/>
      <c r="F38" s="2"/>
      <c r="G38" s="96"/>
      <c r="H38" s="96"/>
      <c r="I38" s="96"/>
      <c r="J38" s="96"/>
      <c r="K38" s="96"/>
      <c r="L38" s="96"/>
      <c r="O38" s="104"/>
      <c r="P38" s="2"/>
    </row>
    <row r="39" spans="3:22" x14ac:dyDescent="0.45">
      <c r="K39" s="97"/>
    </row>
    <row r="40" spans="3:22" ht="18" x14ac:dyDescent="0.55000000000000004">
      <c r="C40" s="227" t="s">
        <v>79</v>
      </c>
      <c r="D40" s="228" t="s">
        <v>24</v>
      </c>
      <c r="K40" s="97"/>
      <c r="N40" s="227" t="s">
        <v>79</v>
      </c>
      <c r="O40" s="228" t="s">
        <v>24</v>
      </c>
    </row>
    <row r="41" spans="3:22" ht="14.65" thickBot="1" x14ac:dyDescent="0.5"/>
    <row r="42" spans="3:22" ht="14.65" thickBot="1" x14ac:dyDescent="0.5">
      <c r="C42" s="7"/>
      <c r="D42" s="249" t="s">
        <v>41</v>
      </c>
      <c r="E42" s="250"/>
      <c r="F42" s="251"/>
      <c r="G42" s="7"/>
      <c r="H42" s="7"/>
      <c r="I42" s="7"/>
      <c r="J42" s="7"/>
      <c r="K42" s="7"/>
      <c r="L42" s="7"/>
      <c r="M42" s="7"/>
      <c r="N42" s="7"/>
      <c r="O42" s="249" t="s">
        <v>81</v>
      </c>
      <c r="P42" s="250"/>
      <c r="Q42" s="251"/>
      <c r="R42" s="7"/>
      <c r="S42" s="7"/>
      <c r="T42" s="7"/>
      <c r="U42" s="7"/>
    </row>
    <row r="43" spans="3:22" ht="14.65" thickBot="1" x14ac:dyDescent="0.5">
      <c r="C43" s="8" t="s">
        <v>101</v>
      </c>
      <c r="D43" s="8" t="s">
        <v>0</v>
      </c>
      <c r="E43" s="9" t="s">
        <v>1</v>
      </c>
      <c r="F43" s="10" t="s">
        <v>2</v>
      </c>
      <c r="G43" s="11" t="s">
        <v>10</v>
      </c>
      <c r="H43" s="7"/>
      <c r="I43" s="7"/>
      <c r="J43" s="7"/>
      <c r="K43" s="7"/>
      <c r="L43" s="7"/>
      <c r="M43" s="7"/>
      <c r="N43" s="8" t="s">
        <v>101</v>
      </c>
      <c r="O43" s="8" t="s">
        <v>3</v>
      </c>
      <c r="P43" s="9" t="s">
        <v>4</v>
      </c>
      <c r="Q43" s="10" t="s">
        <v>5</v>
      </c>
      <c r="R43" s="11" t="s">
        <v>10</v>
      </c>
      <c r="S43" s="7"/>
      <c r="T43" s="7"/>
      <c r="U43" s="7"/>
    </row>
    <row r="44" spans="3:22" ht="14.65" thickBot="1" x14ac:dyDescent="0.5">
      <c r="C44" s="16" t="s">
        <v>6</v>
      </c>
      <c r="D44" s="16" t="s">
        <v>10</v>
      </c>
      <c r="E44" s="5" t="s">
        <v>10</v>
      </c>
      <c r="F44" s="17" t="s">
        <v>10</v>
      </c>
      <c r="G44" s="18" t="s">
        <v>80</v>
      </c>
      <c r="H44" s="19" t="s">
        <v>7</v>
      </c>
      <c r="I44" s="20" t="s">
        <v>8</v>
      </c>
      <c r="J44" s="20" t="s">
        <v>9</v>
      </c>
      <c r="K44" s="21"/>
      <c r="L44" s="21"/>
      <c r="M44" s="7"/>
      <c r="N44" s="16" t="s">
        <v>6</v>
      </c>
      <c r="O44" s="16" t="s">
        <v>10</v>
      </c>
      <c r="P44" s="5" t="s">
        <v>10</v>
      </c>
      <c r="Q44" s="17" t="s">
        <v>10</v>
      </c>
      <c r="R44" s="18" t="s">
        <v>80</v>
      </c>
      <c r="S44" s="19" t="s">
        <v>7</v>
      </c>
      <c r="T44" s="20" t="s">
        <v>8</v>
      </c>
      <c r="U44" s="20" t="s">
        <v>9</v>
      </c>
    </row>
    <row r="45" spans="3:22" x14ac:dyDescent="0.45">
      <c r="C45" s="28">
        <v>6</v>
      </c>
      <c r="D45" s="29">
        <f>G160</f>
        <v>0.21018645157670504</v>
      </c>
      <c r="E45" s="1">
        <f>M160</f>
        <v>0.22078477567959195</v>
      </c>
      <c r="F45" s="30">
        <f>S160</f>
        <v>0.26225640887795487</v>
      </c>
      <c r="G45" s="30">
        <f>AVERAGE(D45:F45)</f>
        <v>0.2310758787114173</v>
      </c>
      <c r="H45" s="31">
        <f>_xlfn.STDEV.S(D45:F45)</f>
        <v>2.7518179709915928E-2</v>
      </c>
      <c r="I45" s="32">
        <f>100*H45/G45</f>
        <v>11.90872014135341</v>
      </c>
      <c r="J45" s="33">
        <f>H45/SQRT(COUNT(D45:F45))</f>
        <v>1.588762846312846E-2</v>
      </c>
      <c r="K45" s="2"/>
      <c r="L45" s="2"/>
      <c r="M45" s="7"/>
      <c r="N45" s="28">
        <v>6</v>
      </c>
      <c r="O45" s="29">
        <f>Y160</f>
        <v>0.2372004795177661</v>
      </c>
      <c r="P45" s="1">
        <f>AE160</f>
        <v>0.23851801695589675</v>
      </c>
      <c r="Q45" s="30">
        <f>AK160</f>
        <v>0.25214749725243202</v>
      </c>
      <c r="R45" s="30">
        <f>AVERAGE(O45:Q45)</f>
        <v>0.24262199790869829</v>
      </c>
      <c r="S45" s="31">
        <f>_xlfn.STDEV.S(O45:Q45)</f>
        <v>8.2755863560126496E-3</v>
      </c>
      <c r="T45" s="32">
        <f>100*S45/R45</f>
        <v>3.4108969620829095</v>
      </c>
      <c r="U45" s="33">
        <f>S45/SQRT(COUNT(O45:Q45))</f>
        <v>4.7779120103458974E-3</v>
      </c>
    </row>
    <row r="46" spans="3:22" ht="14.25" customHeight="1" x14ac:dyDescent="0.45">
      <c r="C46" s="40">
        <v>12</v>
      </c>
      <c r="D46" s="41">
        <f>G161</f>
        <v>0.10257864261923288</v>
      </c>
      <c r="E46" s="2">
        <f>M161</f>
        <v>0.10656749101419628</v>
      </c>
      <c r="F46" s="33">
        <f>S161</f>
        <v>0.11553765365570828</v>
      </c>
      <c r="G46" s="33">
        <f>AVERAGE(D46:F46)</f>
        <v>0.10822792909637914</v>
      </c>
      <c r="H46" s="31">
        <f>_xlfn.STDEV.S(D46:F46)</f>
        <v>6.6371517030609697E-3</v>
      </c>
      <c r="I46" s="32">
        <f>100*H46/G46</f>
        <v>6.1325683291513897</v>
      </c>
      <c r="J46" s="33">
        <f>H46/SQRT(COUNT(D46:F46))</f>
        <v>3.8319613224146341E-3</v>
      </c>
      <c r="K46" s="2"/>
      <c r="L46" s="2"/>
      <c r="M46" s="7"/>
      <c r="N46" s="40">
        <v>12</v>
      </c>
      <c r="O46" s="41">
        <f>Y161</f>
        <v>0.15206131623995656</v>
      </c>
      <c r="P46" s="2">
        <f>AE161</f>
        <v>0.15288460202964035</v>
      </c>
      <c r="Q46" s="33">
        <f>AK161</f>
        <v>0.15072447091713959</v>
      </c>
      <c r="R46" s="33">
        <f>AVERAGE(O46:Q46)</f>
        <v>0.15189012972891217</v>
      </c>
      <c r="S46" s="31">
        <f>_xlfn.STDEV.S(O46:Q46)</f>
        <v>1.0901927453304372E-3</v>
      </c>
      <c r="T46" s="32">
        <f>100*S46/R46</f>
        <v>0.71775088169071455</v>
      </c>
      <c r="U46" s="33">
        <f>S46/SQRT(COUNT(O46:Q46))</f>
        <v>6.2942307498510509E-4</v>
      </c>
    </row>
    <row r="47" spans="3:22" ht="14.65" thickBot="1" x14ac:dyDescent="0.5">
      <c r="C47" s="47">
        <v>18</v>
      </c>
      <c r="D47" s="48">
        <f>G162</f>
        <v>2.7619601850734886E-2</v>
      </c>
      <c r="E47" s="3">
        <f>M162</f>
        <v>2.7291873729435031E-2</v>
      </c>
      <c r="F47" s="49">
        <f>S162</f>
        <v>2.2923661361540438E-2</v>
      </c>
      <c r="G47" s="49">
        <f>AVERAGE(D47:F47)</f>
        <v>2.5945045647236781E-2</v>
      </c>
      <c r="H47" s="50">
        <f>_xlfn.STDEV.S(D47:F47)</f>
        <v>2.6217215110995872E-3</v>
      </c>
      <c r="I47" s="51">
        <f>100*H47/G47</f>
        <v>10.104902287496294</v>
      </c>
      <c r="J47" s="49">
        <f>H47/SQRT(COUNT(D47:F47))</f>
        <v>1.5136516201735791E-3</v>
      </c>
      <c r="K47" s="2"/>
      <c r="L47" s="2"/>
      <c r="M47" s="7"/>
      <c r="N47" s="47">
        <v>18</v>
      </c>
      <c r="O47" s="48">
        <f>Y162</f>
        <v>5.3220789101991066E-2</v>
      </c>
      <c r="P47" s="3">
        <f>AE162</f>
        <v>5.3256517069990197E-2</v>
      </c>
      <c r="Q47" s="49">
        <f>AK162</f>
        <v>4.5182353961581656E-2</v>
      </c>
      <c r="R47" s="49">
        <f>AVERAGE(O47:Q47)</f>
        <v>5.0553220044520973E-2</v>
      </c>
      <c r="S47" s="50">
        <f>_xlfn.STDEV.S(O47:Q47)</f>
        <v>4.6513407725703431E-3</v>
      </c>
      <c r="T47" s="51">
        <f>100*S47/R47</f>
        <v>9.20087932771448</v>
      </c>
      <c r="U47" s="49">
        <f>S47/SQRT(COUNT(O47:Q47))</f>
        <v>2.6854528471361694E-3</v>
      </c>
    </row>
    <row r="48" spans="3:22" ht="14.65" thickBot="1" x14ac:dyDescent="0.5">
      <c r="C48" s="58" t="s">
        <v>27</v>
      </c>
      <c r="D48" s="3">
        <f>D105</f>
        <v>0.19291732107633464</v>
      </c>
      <c r="E48" s="3">
        <f>E105</f>
        <v>0.20692554291910459</v>
      </c>
      <c r="F48" s="3">
        <f>F105</f>
        <v>0.23788201714538831</v>
      </c>
      <c r="G48" s="59">
        <f>AVERAGE(D48:F48)</f>
        <v>0.21257496038027587</v>
      </c>
      <c r="H48" s="59">
        <f>_xlfn.STDEV.S(D48:F48)</f>
        <v>2.3008539966358856E-2</v>
      </c>
      <c r="I48" s="60">
        <f>100*H48/G48</f>
        <v>10.82373009746718</v>
      </c>
      <c r="J48" s="61">
        <f>H48/SQRT(COUNT(D48:F48))</f>
        <v>1.3283986743237549E-2</v>
      </c>
      <c r="K48" s="2"/>
      <c r="L48" s="2"/>
      <c r="M48" s="7"/>
      <c r="N48" s="58" t="s">
        <v>27</v>
      </c>
      <c r="O48" s="3">
        <f>O105</f>
        <v>0.20420450238562809</v>
      </c>
      <c r="P48" s="3">
        <f>P105</f>
        <v>0.20920245593515802</v>
      </c>
      <c r="Q48" s="3">
        <f>Q105</f>
        <v>0.23832618666769484</v>
      </c>
      <c r="R48" s="59">
        <f>AVERAGE(O48:Q48)</f>
        <v>0.21724438166282697</v>
      </c>
      <c r="S48" s="59">
        <f>_xlfn.STDEV.S(O48:Q48)</f>
        <v>1.8427608678780547E-2</v>
      </c>
      <c r="T48" s="60">
        <f>100*S48/R48</f>
        <v>8.4824327965272879</v>
      </c>
      <c r="U48" s="61">
        <f>S48/SQRT(COUNT(O48:Q48))</f>
        <v>1.0639184831215034E-2</v>
      </c>
    </row>
    <row r="51" spans="2:25" ht="14.65" thickBot="1" x14ac:dyDescent="0.5"/>
    <row r="52" spans="2:25" ht="14.65" thickBot="1" x14ac:dyDescent="0.5">
      <c r="B52" s="7"/>
      <c r="C52" s="7"/>
      <c r="D52" s="64" t="s">
        <v>0</v>
      </c>
      <c r="E52" s="65" t="s">
        <v>1</v>
      </c>
      <c r="F52" s="66" t="s">
        <v>2</v>
      </c>
      <c r="G52" s="19" t="s">
        <v>80</v>
      </c>
      <c r="H52" s="7"/>
      <c r="I52" s="7"/>
      <c r="J52" s="7"/>
      <c r="K52" s="7"/>
      <c r="M52" s="7"/>
      <c r="N52" s="5"/>
      <c r="O52" s="64" t="s">
        <v>3</v>
      </c>
      <c r="P52" s="65" t="s">
        <v>4</v>
      </c>
      <c r="Q52" s="66" t="s">
        <v>5</v>
      </c>
      <c r="R52" s="19" t="s">
        <v>80</v>
      </c>
      <c r="S52" s="7"/>
      <c r="T52" s="7"/>
      <c r="U52" s="7"/>
    </row>
    <row r="53" spans="2:25" x14ac:dyDescent="0.45">
      <c r="B53" s="7"/>
      <c r="C53" s="8" t="s">
        <v>101</v>
      </c>
      <c r="D53" s="16" t="s">
        <v>12</v>
      </c>
      <c r="E53" s="5" t="s">
        <v>12</v>
      </c>
      <c r="F53" s="17" t="s">
        <v>12</v>
      </c>
      <c r="G53" s="16" t="s">
        <v>12</v>
      </c>
      <c r="H53" s="11" t="s">
        <v>7</v>
      </c>
      <c r="I53" s="67" t="s">
        <v>8</v>
      </c>
      <c r="J53" s="67" t="s">
        <v>9</v>
      </c>
      <c r="K53" s="21"/>
      <c r="M53" s="7"/>
      <c r="N53" s="8" t="s">
        <v>101</v>
      </c>
      <c r="O53" s="16" t="s">
        <v>12</v>
      </c>
      <c r="P53" s="5" t="s">
        <v>12</v>
      </c>
      <c r="Q53" s="17" t="s">
        <v>12</v>
      </c>
      <c r="R53" s="16" t="s">
        <v>12</v>
      </c>
      <c r="S53" s="11" t="s">
        <v>7</v>
      </c>
      <c r="T53" s="67" t="s">
        <v>8</v>
      </c>
      <c r="U53" s="67" t="s">
        <v>9</v>
      </c>
    </row>
    <row r="54" spans="2:25" ht="14.65" thickBot="1" x14ac:dyDescent="0.5">
      <c r="B54" s="5"/>
      <c r="C54" s="71" t="s">
        <v>6</v>
      </c>
      <c r="D54" s="71" t="s">
        <v>13</v>
      </c>
      <c r="E54" s="72" t="s">
        <v>13</v>
      </c>
      <c r="F54" s="73" t="s">
        <v>13</v>
      </c>
      <c r="G54" s="71" t="s">
        <v>13</v>
      </c>
      <c r="H54" s="18" t="s">
        <v>13</v>
      </c>
      <c r="I54" s="18" t="s">
        <v>14</v>
      </c>
      <c r="J54" s="18" t="s">
        <v>13</v>
      </c>
      <c r="K54" s="5"/>
      <c r="M54" s="7"/>
      <c r="N54" s="71" t="s">
        <v>6</v>
      </c>
      <c r="O54" s="71" t="s">
        <v>13</v>
      </c>
      <c r="P54" s="72" t="s">
        <v>13</v>
      </c>
      <c r="Q54" s="73" t="s">
        <v>13</v>
      </c>
      <c r="R54" s="71" t="s">
        <v>13</v>
      </c>
      <c r="S54" s="18" t="s">
        <v>13</v>
      </c>
      <c r="T54" s="18" t="s">
        <v>14</v>
      </c>
      <c r="U54" s="18" t="s">
        <v>13</v>
      </c>
    </row>
    <row r="55" spans="2:25" x14ac:dyDescent="0.45">
      <c r="B55" s="246" t="s">
        <v>41</v>
      </c>
      <c r="C55" s="28">
        <v>6</v>
      </c>
      <c r="D55" s="77">
        <v>0.76632197587852435</v>
      </c>
      <c r="E55" s="78">
        <v>0.74574611238129807</v>
      </c>
      <c r="F55" s="79">
        <v>0.86836733376608755</v>
      </c>
      <c r="G55" s="105">
        <f>AVERAGE(D55:F55)</f>
        <v>0.79347847400863658</v>
      </c>
      <c r="H55" s="31">
        <f>_xlfn.STDEV.S(D55:F55)</f>
        <v>6.566656323040275E-2</v>
      </c>
      <c r="I55" s="32">
        <f>100*H55/G55</f>
        <v>8.2757838279665794</v>
      </c>
      <c r="J55" s="33">
        <f>H55/SQRT(COUNT(D55:F55))</f>
        <v>3.7912607957830614E-2</v>
      </c>
      <c r="K55" s="2"/>
      <c r="M55" s="246" t="s">
        <v>81</v>
      </c>
      <c r="N55" s="81">
        <v>6</v>
      </c>
      <c r="O55" s="82">
        <v>0.81515499216480569</v>
      </c>
      <c r="P55" s="83">
        <v>0.88774621045039415</v>
      </c>
      <c r="Q55" s="84">
        <v>0.99526869980349808</v>
      </c>
      <c r="R55" s="105">
        <f>AVERAGE(O55:Q55)</f>
        <v>0.89938996747289934</v>
      </c>
      <c r="S55" s="31">
        <f>_xlfn.STDEV.S(O55:Q55)</f>
        <v>9.0619643168787872E-2</v>
      </c>
      <c r="T55" s="32">
        <f>100*S55/R55</f>
        <v>10.075678676226556</v>
      </c>
      <c r="U55" s="33">
        <f>S55/SQRT(COUNT(O55:Q55))</f>
        <v>5.2319275377367511E-2</v>
      </c>
    </row>
    <row r="56" spans="2:25" x14ac:dyDescent="0.45">
      <c r="B56" s="247"/>
      <c r="C56" s="40">
        <v>12</v>
      </c>
      <c r="D56" s="77">
        <v>4.45324069835464</v>
      </c>
      <c r="E56" s="78">
        <v>3.3682404063400546</v>
      </c>
      <c r="F56" s="79">
        <v>3.3214423943000337</v>
      </c>
      <c r="G56" s="106">
        <f>AVERAGE(D56:F56)</f>
        <v>3.7143078329982426</v>
      </c>
      <c r="H56" s="31">
        <f>_xlfn.STDEV.S(D56:F56)</f>
        <v>0.64036227880051255</v>
      </c>
      <c r="I56" s="32">
        <f>100*H56/G56</f>
        <v>17.240420223425666</v>
      </c>
      <c r="J56" s="33">
        <f>H56/SQRT(COUNT(D56:F56))</f>
        <v>0.36971333404435813</v>
      </c>
      <c r="K56" s="2"/>
      <c r="M56" s="247"/>
      <c r="N56" s="81">
        <v>12</v>
      </c>
      <c r="O56" s="77">
        <v>5.7675070134943631</v>
      </c>
      <c r="P56" s="78">
        <v>4.5550481802426281</v>
      </c>
      <c r="Q56" s="79">
        <v>5.0888954466226606</v>
      </c>
      <c r="R56" s="106">
        <f>AVERAGE(O56:Q56)</f>
        <v>5.1371502134532179</v>
      </c>
      <c r="S56" s="31">
        <f>_xlfn.STDEV.S(O56:Q56)</f>
        <v>0.60766808166460673</v>
      </c>
      <c r="T56" s="32">
        <f>100*S56/R56</f>
        <v>11.828894550781088</v>
      </c>
      <c r="U56" s="33">
        <f>S56/SQRT(COUNT(O56:Q56))</f>
        <v>0.35083733052700422</v>
      </c>
    </row>
    <row r="57" spans="2:25" ht="14.65" thickBot="1" x14ac:dyDescent="0.5">
      <c r="B57" s="248"/>
      <c r="C57" s="47">
        <v>18</v>
      </c>
      <c r="D57" s="89">
        <v>5.4154986413666704</v>
      </c>
      <c r="E57" s="90">
        <v>4.1756522373560303</v>
      </c>
      <c r="F57" s="91">
        <v>4.4132778333564326</v>
      </c>
      <c r="G57" s="107">
        <f>AVERAGE(D57:F57)</f>
        <v>4.6681429040263778</v>
      </c>
      <c r="H57" s="50">
        <f>_xlfn.STDEV.S(D57:F57)</f>
        <v>0.65804401795794076</v>
      </c>
      <c r="I57" s="51">
        <f>100*H57/G57</f>
        <v>14.096484008455763</v>
      </c>
      <c r="J57" s="49">
        <f>H57/SQRT(COUNT(D57:F57))</f>
        <v>0.37992189090664003</v>
      </c>
      <c r="K57" s="2"/>
      <c r="M57" s="248"/>
      <c r="N57" s="92">
        <v>18</v>
      </c>
      <c r="O57" s="89">
        <v>7.0011126802695491</v>
      </c>
      <c r="P57" s="90">
        <v>5.8699327766694775</v>
      </c>
      <c r="Q57" s="91">
        <v>5.8985236973757633</v>
      </c>
      <c r="R57" s="107">
        <f>AVERAGE(O57:Q57)</f>
        <v>6.2565230514382622</v>
      </c>
      <c r="S57" s="50">
        <f>_xlfn.STDEV.S(O57:Q57)</f>
        <v>0.64499197414312237</v>
      </c>
      <c r="T57" s="51">
        <f>100*S57/R57</f>
        <v>10.309112087341392</v>
      </c>
      <c r="U57" s="49">
        <f>S57/SQRT(COUNT(O57:Q57))</f>
        <v>0.37238628989667988</v>
      </c>
    </row>
    <row r="58" spans="2:25" x14ac:dyDescent="0.45">
      <c r="B58" s="76"/>
      <c r="C58" s="7"/>
      <c r="D58" s="78"/>
      <c r="E58" s="78"/>
      <c r="F58" s="78"/>
      <c r="G58" s="78"/>
      <c r="H58" s="2"/>
      <c r="I58" s="95"/>
      <c r="J58" s="2"/>
      <c r="K58" s="2"/>
      <c r="M58" s="76"/>
      <c r="N58" s="7"/>
      <c r="O58" s="78"/>
      <c r="P58" s="78"/>
      <c r="Q58" s="78"/>
      <c r="R58" s="78"/>
      <c r="S58" s="2"/>
      <c r="T58" s="95"/>
      <c r="U58" s="2"/>
    </row>
    <row r="59" spans="2:25" x14ac:dyDescent="0.45">
      <c r="B59" s="76"/>
      <c r="C59" s="7"/>
      <c r="D59" s="78"/>
      <c r="E59" s="78"/>
      <c r="F59" s="78"/>
      <c r="G59" s="78"/>
      <c r="H59" s="2"/>
      <c r="I59" s="95"/>
      <c r="J59" s="2"/>
      <c r="K59" s="2"/>
    </row>
    <row r="60" spans="2:25" x14ac:dyDescent="0.45">
      <c r="C60" s="76"/>
      <c r="D60" s="7"/>
      <c r="F60" s="78"/>
      <c r="G60" s="78"/>
      <c r="H60" s="78"/>
      <c r="I60" s="2"/>
      <c r="J60" s="95"/>
      <c r="K60" s="2"/>
      <c r="L60" s="87"/>
    </row>
    <row r="61" spans="2:25" ht="18" x14ac:dyDescent="0.55000000000000004">
      <c r="C61" s="227" t="s">
        <v>79</v>
      </c>
      <c r="D61" s="228" t="s">
        <v>24</v>
      </c>
      <c r="E61" s="6"/>
      <c r="F61" s="96"/>
      <c r="G61" s="96"/>
      <c r="H61" s="96"/>
      <c r="I61" s="96"/>
      <c r="J61" s="96"/>
      <c r="K61" s="96"/>
      <c r="L61" s="96"/>
      <c r="N61" s="227" t="s">
        <v>79</v>
      </c>
      <c r="O61" s="228" t="s">
        <v>24</v>
      </c>
      <c r="P61" s="6"/>
      <c r="Q61" s="2"/>
      <c r="R61" s="96"/>
      <c r="S61" s="96"/>
      <c r="T61" s="108"/>
      <c r="V61" s="97"/>
      <c r="W61" s="96"/>
    </row>
    <row r="62" spans="2:25" x14ac:dyDescent="0.45">
      <c r="C62" s="6"/>
      <c r="D62" s="6" t="s">
        <v>41</v>
      </c>
      <c r="E62" s="6" t="s">
        <v>117</v>
      </c>
      <c r="F62" s="96"/>
      <c r="G62" s="96"/>
      <c r="H62" s="96"/>
      <c r="I62" s="96"/>
      <c r="J62" s="96"/>
      <c r="K62" s="96"/>
      <c r="L62" s="96"/>
      <c r="N62" s="6"/>
      <c r="O62" s="6" t="s">
        <v>81</v>
      </c>
      <c r="P62" s="6" t="s">
        <v>117</v>
      </c>
      <c r="Q62" s="96"/>
      <c r="R62" s="96"/>
      <c r="S62" s="96"/>
      <c r="T62" s="96"/>
      <c r="U62" s="96"/>
      <c r="V62" s="96"/>
      <c r="W62" s="96"/>
    </row>
    <row r="63" spans="2:25" ht="14.65" thickBot="1" x14ac:dyDescent="0.5">
      <c r="C63" s="96"/>
      <c r="D63" s="96"/>
      <c r="E63" s="96"/>
      <c r="F63" s="96"/>
      <c r="G63" s="96"/>
      <c r="H63" s="96"/>
      <c r="I63" s="96"/>
      <c r="J63" s="96"/>
      <c r="K63" s="96"/>
      <c r="L63" s="96"/>
      <c r="M63" s="96"/>
      <c r="N63" s="96"/>
      <c r="P63" s="96"/>
      <c r="Q63" s="109"/>
      <c r="R63" s="109"/>
      <c r="S63" s="109"/>
      <c r="T63" s="109"/>
      <c r="U63" s="109"/>
      <c r="V63" s="96"/>
      <c r="W63" s="96"/>
      <c r="X63" s="96"/>
      <c r="Y63" s="96"/>
    </row>
    <row r="64" spans="2:25" ht="14.65" thickBot="1" x14ac:dyDescent="0.5">
      <c r="C64" s="8"/>
      <c r="D64" s="9" t="s">
        <v>0</v>
      </c>
      <c r="E64" s="9" t="s">
        <v>1</v>
      </c>
      <c r="F64" s="10" t="s">
        <v>2</v>
      </c>
      <c r="G64" s="7"/>
      <c r="H64" s="96"/>
      <c r="I64" s="96"/>
      <c r="J64" s="96"/>
      <c r="K64" s="96"/>
      <c r="L64" s="96"/>
      <c r="N64" s="8"/>
      <c r="O64" s="9" t="s">
        <v>3</v>
      </c>
      <c r="P64" s="9" t="s">
        <v>4</v>
      </c>
      <c r="Q64" s="10" t="s">
        <v>5</v>
      </c>
      <c r="R64" s="7"/>
      <c r="S64" s="96"/>
      <c r="T64" s="96"/>
      <c r="U64" s="96"/>
    </row>
    <row r="65" spans="3:26" ht="14.65" thickBot="1" x14ac:dyDescent="0.5">
      <c r="C65" s="71" t="s">
        <v>102</v>
      </c>
      <c r="D65" s="72" t="s">
        <v>25</v>
      </c>
      <c r="E65" s="72" t="s">
        <v>25</v>
      </c>
      <c r="F65" s="73" t="s">
        <v>25</v>
      </c>
      <c r="G65" s="9" t="s">
        <v>80</v>
      </c>
      <c r="H65" s="9" t="s">
        <v>7</v>
      </c>
      <c r="I65" s="9" t="s">
        <v>18</v>
      </c>
      <c r="J65" s="10" t="s">
        <v>9</v>
      </c>
      <c r="K65" s="5"/>
      <c r="L65" s="5"/>
      <c r="N65" s="71" t="s">
        <v>102</v>
      </c>
      <c r="O65" s="72" t="s">
        <v>26</v>
      </c>
      <c r="P65" s="72" t="s">
        <v>26</v>
      </c>
      <c r="Q65" s="73" t="s">
        <v>26</v>
      </c>
      <c r="R65" s="9" t="s">
        <v>80</v>
      </c>
      <c r="S65" s="9" t="s">
        <v>7</v>
      </c>
      <c r="T65" s="9" t="s">
        <v>18</v>
      </c>
      <c r="U65" s="10" t="s">
        <v>9</v>
      </c>
    </row>
    <row r="66" spans="3:26" x14ac:dyDescent="0.45">
      <c r="C66" s="28">
        <v>6</v>
      </c>
      <c r="D66" s="1">
        <v>315.47826613903294</v>
      </c>
      <c r="E66" s="1">
        <v>282.74441060000015</v>
      </c>
      <c r="F66" s="30">
        <v>212.43753564588769</v>
      </c>
      <c r="G66" s="29">
        <f>AVERAGE(D66:F66)</f>
        <v>270.22007079497359</v>
      </c>
      <c r="H66" s="1">
        <f>_xlfn.STDEV.S(D66:F66)</f>
        <v>52.649713682071251</v>
      </c>
      <c r="I66" s="99">
        <f>100*H66/G66</f>
        <v>19.48401298511191</v>
      </c>
      <c r="J66" s="30">
        <f>H66/SQRT(COUNT(D66:F66))</f>
        <v>30.397326367100561</v>
      </c>
      <c r="K66" s="2"/>
      <c r="L66" s="2"/>
      <c r="N66" s="28">
        <v>6</v>
      </c>
      <c r="O66" s="1">
        <v>417.03754723920878</v>
      </c>
      <c r="P66" s="1">
        <v>433.31948003806343</v>
      </c>
      <c r="Q66" s="1">
        <v>344.09084286703444</v>
      </c>
      <c r="R66" s="29">
        <f>AVERAGE(O66:Q66)</f>
        <v>398.14929004810227</v>
      </c>
      <c r="S66" s="1">
        <f>_xlfn.STDEV.S(O66:Q66)</f>
        <v>47.51854498654</v>
      </c>
      <c r="T66" s="99">
        <f>100*S66/R66</f>
        <v>11.934856139213274</v>
      </c>
      <c r="U66" s="30">
        <f>S66/SQRT(COUNT(O66:Q66))</f>
        <v>27.434844739478212</v>
      </c>
      <c r="V66" s="98"/>
    </row>
    <row r="67" spans="3:26" x14ac:dyDescent="0.45">
      <c r="C67" s="40">
        <v>12</v>
      </c>
      <c r="D67" s="2">
        <v>250.6588237357162</v>
      </c>
      <c r="E67" s="2">
        <v>300.83052512428992</v>
      </c>
      <c r="F67" s="2">
        <v>235.48739827487515</v>
      </c>
      <c r="G67" s="41">
        <f>AVERAGE(D67:F67)</f>
        <v>262.32558237829375</v>
      </c>
      <c r="H67" s="2">
        <f>_xlfn.STDEV.S(D67:F67)</f>
        <v>34.198187079621839</v>
      </c>
      <c r="I67" s="95">
        <f t="shared" ref="I67:I68" si="6">100*H67/G67</f>
        <v>13.036542898170493</v>
      </c>
      <c r="J67" s="33">
        <f>H67/SQRT(COUNT(D67:F67))</f>
        <v>19.744332516216851</v>
      </c>
      <c r="K67" s="2"/>
      <c r="L67" s="2"/>
      <c r="N67" s="40">
        <v>12</v>
      </c>
      <c r="O67" s="2">
        <v>120.61557056496611</v>
      </c>
      <c r="P67" s="2">
        <v>129.02833372625477</v>
      </c>
      <c r="Q67" s="111">
        <v>122.14139933894928</v>
      </c>
      <c r="R67" s="41">
        <f>AVERAGE(O67:Q67)</f>
        <v>123.92843454339005</v>
      </c>
      <c r="S67" s="2">
        <f>_xlfn.STDEV.S(O67:Q67)</f>
        <v>4.4820494328395037</v>
      </c>
      <c r="T67" s="95">
        <f>100*S67/R67</f>
        <v>3.616643306561127</v>
      </c>
      <c r="U67" s="33">
        <f>S67/SQRT(COUNT(O67:Q67))</f>
        <v>2.5877124465710972</v>
      </c>
      <c r="V67" s="98"/>
    </row>
    <row r="68" spans="3:26" ht="14.65" thickBot="1" x14ac:dyDescent="0.5">
      <c r="C68" s="47">
        <v>18</v>
      </c>
      <c r="D68" s="3">
        <v>62.653455405249986</v>
      </c>
      <c r="E68" s="3">
        <v>56.16992609849494</v>
      </c>
      <c r="F68" s="3">
        <v>45.369704898918563</v>
      </c>
      <c r="G68" s="48">
        <f>AVERAGE(D68:F68)</f>
        <v>54.731028800887827</v>
      </c>
      <c r="H68" s="3">
        <f>_xlfn.STDEV.S(D68:F68)</f>
        <v>8.7312557496659764</v>
      </c>
      <c r="I68" s="101">
        <f t="shared" si="6"/>
        <v>15.953026904409919</v>
      </c>
      <c r="J68" s="49">
        <f>H68/SQRT(COUNT(D68:F68))</f>
        <v>5.0409928574331193</v>
      </c>
      <c r="K68" s="2"/>
      <c r="L68" s="2"/>
      <c r="N68" s="47">
        <v>18</v>
      </c>
      <c r="O68" s="3">
        <v>9.4945234985047033</v>
      </c>
      <c r="P68" s="3">
        <v>11.669</v>
      </c>
      <c r="Q68" s="3">
        <v>18.55996406687882</v>
      </c>
      <c r="R68" s="48">
        <f>AVERAGE(O68:Q68)</f>
        <v>13.241162521794507</v>
      </c>
      <c r="S68" s="3">
        <f>_xlfn.STDEV.S(O68:Q68)</f>
        <v>4.732792454870828</v>
      </c>
      <c r="T68" s="101">
        <f>100*S68/R68</f>
        <v>35.743028205271337</v>
      </c>
      <c r="U68" s="49">
        <f>S68/SQRT(COUNT(O68:Q68))</f>
        <v>2.7324789978383026</v>
      </c>
      <c r="V68" s="98"/>
    </row>
    <row r="69" spans="3:26" x14ac:dyDescent="0.45">
      <c r="C69" s="7"/>
      <c r="D69" s="2"/>
      <c r="E69" s="2"/>
      <c r="F69" s="2"/>
      <c r="G69" s="2"/>
      <c r="H69" s="2"/>
      <c r="I69" s="95"/>
      <c r="J69" s="2"/>
      <c r="K69" s="2"/>
      <c r="L69" s="2"/>
      <c r="M69" s="96"/>
      <c r="N69" s="7"/>
      <c r="P69" s="7"/>
      <c r="Q69" s="1"/>
      <c r="R69" s="2"/>
      <c r="S69" s="2"/>
      <c r="T69" s="1"/>
      <c r="U69" s="2"/>
      <c r="V69" s="2"/>
      <c r="W69" s="2"/>
      <c r="X69" s="95"/>
      <c r="Y69" s="2"/>
      <c r="Z69" s="98"/>
    </row>
    <row r="70" spans="3:26" ht="14.65" thickBot="1" x14ac:dyDescent="0.5">
      <c r="C70" s="7"/>
      <c r="D70" s="2"/>
      <c r="E70" s="2"/>
      <c r="F70" s="2"/>
      <c r="G70" s="2"/>
      <c r="H70" s="2"/>
      <c r="I70" s="95"/>
      <c r="J70" s="2"/>
      <c r="K70" s="96"/>
      <c r="L70" s="7"/>
      <c r="N70" s="5" t="s">
        <v>77</v>
      </c>
      <c r="O70" s="2">
        <v>146.47117559408881</v>
      </c>
      <c r="P70" s="96"/>
      <c r="Q70" s="96"/>
      <c r="R70" s="96"/>
      <c r="S70" s="96"/>
      <c r="T70" s="96"/>
      <c r="U70" s="96"/>
      <c r="V70" s="96"/>
      <c r="W70" s="96"/>
      <c r="X70" s="98"/>
    </row>
    <row r="71" spans="3:26" ht="14.65" thickBot="1" x14ac:dyDescent="0.5">
      <c r="C71" s="8"/>
      <c r="D71" s="9" t="s">
        <v>0</v>
      </c>
      <c r="E71" s="9" t="s">
        <v>1</v>
      </c>
      <c r="F71" s="9" t="s">
        <v>2</v>
      </c>
      <c r="G71" s="96"/>
      <c r="H71" s="96"/>
      <c r="I71" s="96"/>
      <c r="J71" s="7"/>
      <c r="K71" s="7"/>
      <c r="L71" s="7"/>
      <c r="N71" s="8"/>
      <c r="O71" s="9" t="s">
        <v>3</v>
      </c>
      <c r="P71" s="9" t="s">
        <v>4</v>
      </c>
      <c r="Q71" s="10" t="s">
        <v>5</v>
      </c>
      <c r="R71" s="96"/>
      <c r="S71" s="96"/>
      <c r="T71" s="96"/>
      <c r="U71" s="96"/>
      <c r="V71" s="98"/>
    </row>
    <row r="72" spans="3:26" ht="14.65" thickBot="1" x14ac:dyDescent="0.5">
      <c r="C72" s="16" t="s">
        <v>102</v>
      </c>
      <c r="D72" s="5" t="s">
        <v>19</v>
      </c>
      <c r="E72" s="5" t="s">
        <v>20</v>
      </c>
      <c r="F72" s="5" t="s">
        <v>20</v>
      </c>
      <c r="G72" s="65" t="s">
        <v>80</v>
      </c>
      <c r="H72" s="65" t="s">
        <v>7</v>
      </c>
      <c r="I72" s="65" t="s">
        <v>18</v>
      </c>
      <c r="J72" s="66" t="s">
        <v>9</v>
      </c>
      <c r="K72" s="5"/>
      <c r="L72" s="5"/>
      <c r="N72" s="71" t="s">
        <v>102</v>
      </c>
      <c r="O72" s="72" t="s">
        <v>22</v>
      </c>
      <c r="P72" s="72" t="s">
        <v>20</v>
      </c>
      <c r="Q72" s="73" t="s">
        <v>20</v>
      </c>
      <c r="R72" s="65" t="s">
        <v>80</v>
      </c>
      <c r="S72" s="65" t="s">
        <v>7</v>
      </c>
      <c r="T72" s="65" t="s">
        <v>18</v>
      </c>
      <c r="U72" s="66" t="s">
        <v>9</v>
      </c>
      <c r="V72" s="98"/>
    </row>
    <row r="73" spans="3:26" x14ac:dyDescent="0.45">
      <c r="C73" s="28">
        <v>6</v>
      </c>
      <c r="D73" s="1">
        <v>214.44473793769797</v>
      </c>
      <c r="E73" s="1">
        <v>268.90776263517091</v>
      </c>
      <c r="F73" s="30">
        <v>331.31565443504013</v>
      </c>
      <c r="G73" s="29">
        <f>AVERAGE(D73:F73)</f>
        <v>271.55605166930303</v>
      </c>
      <c r="H73" s="1">
        <f>_xlfn.STDEV.S(D73:F73)</f>
        <v>58.480448500660515</v>
      </c>
      <c r="I73" s="99">
        <f>100*H73/G73</f>
        <v>21.535314032285733</v>
      </c>
      <c r="J73" s="30">
        <f>H73/SQRT(COUNT(D73:F73))</f>
        <v>33.763702684186399</v>
      </c>
      <c r="K73" s="2"/>
      <c r="L73" s="2"/>
      <c r="N73" s="28">
        <v>6</v>
      </c>
      <c r="O73" s="1">
        <v>360.655673796185</v>
      </c>
      <c r="P73" s="1">
        <v>332.20673794210512</v>
      </c>
      <c r="Q73" s="110">
        <v>325.61787847892572</v>
      </c>
      <c r="R73" s="29">
        <f>AVERAGE(O73:Q73)</f>
        <v>339.49343007240526</v>
      </c>
      <c r="S73" s="1">
        <f>_xlfn.STDEV.S(O73:Q73)</f>
        <v>18.620786418002673</v>
      </c>
      <c r="T73" s="99">
        <f>100*S73/R73</f>
        <v>5.4848738645785682</v>
      </c>
      <c r="U73" s="30">
        <f>S73/SQRT(COUNT(O73:Q73))</f>
        <v>10.750716050956372</v>
      </c>
      <c r="V73" s="98"/>
    </row>
    <row r="74" spans="3:26" x14ac:dyDescent="0.45">
      <c r="C74" s="40">
        <v>12</v>
      </c>
      <c r="D74" s="2">
        <v>231.42684538434483</v>
      </c>
      <c r="E74" s="2">
        <v>211.59690515536005</v>
      </c>
      <c r="F74" s="112">
        <v>155.73788410867149</v>
      </c>
      <c r="G74" s="41">
        <f>AVERAGE(D74:F74)</f>
        <v>199.58721154945883</v>
      </c>
      <c r="H74" s="2">
        <f>_xlfn.STDEV.S(D74:F74)</f>
        <v>39.247665792099049</v>
      </c>
      <c r="I74" s="95">
        <f t="shared" ref="I74:I75" si="7">100*H74/G74</f>
        <v>19.664419121549408</v>
      </c>
      <c r="J74" s="33">
        <f>H74/SQRT(COUNT(D74:F74))</f>
        <v>22.659650410132855</v>
      </c>
      <c r="K74" s="2"/>
      <c r="L74" s="2"/>
      <c r="M74" s="104"/>
      <c r="N74" s="40">
        <v>12</v>
      </c>
      <c r="O74" s="2">
        <v>100.136</v>
      </c>
      <c r="P74" s="2">
        <v>140.08199999999999</v>
      </c>
      <c r="Q74" s="2">
        <v>75.87</v>
      </c>
      <c r="R74" s="41">
        <f>AVERAGE(O74:Q74)</f>
        <v>105.36266666666666</v>
      </c>
      <c r="S74" s="2">
        <f>_xlfn.STDEV.S(O74:Q74)</f>
        <v>32.423506431805535</v>
      </c>
      <c r="T74" s="95">
        <f>100*S74/R74</f>
        <v>30.773240140535741</v>
      </c>
      <c r="U74" s="33">
        <f>S74/SQRT(COUNT(O74:Q74))</f>
        <v>18.719720166474488</v>
      </c>
      <c r="V74" s="98"/>
    </row>
    <row r="75" spans="3:26" ht="14.65" thickBot="1" x14ac:dyDescent="0.5">
      <c r="C75" s="47">
        <v>18</v>
      </c>
      <c r="D75" s="3">
        <v>67.427325334144626</v>
      </c>
      <c r="E75" s="3">
        <v>50.860310284720057</v>
      </c>
      <c r="F75" s="3">
        <v>38.488923603476664</v>
      </c>
      <c r="G75" s="48">
        <f>AVERAGE(D75:F75)</f>
        <v>52.25885307411378</v>
      </c>
      <c r="H75" s="3">
        <f>_xlfn.STDEV.S(D75:F75)</f>
        <v>14.519804238752858</v>
      </c>
      <c r="I75" s="101">
        <f t="shared" si="7"/>
        <v>27.784391322482328</v>
      </c>
      <c r="J75" s="49">
        <f>H75/SQRT(COUNT(D75:F75))</f>
        <v>8.3830128858246322</v>
      </c>
      <c r="K75" s="2"/>
      <c r="L75" s="2"/>
      <c r="M75" s="104"/>
      <c r="N75" s="47">
        <v>18</v>
      </c>
      <c r="O75" s="3">
        <v>18.006511575750462</v>
      </c>
      <c r="P75" s="3">
        <v>34.589362836005847</v>
      </c>
      <c r="Q75" s="3">
        <v>50.906013152635836</v>
      </c>
      <c r="R75" s="48">
        <f>AVERAGE(O75:Q75)</f>
        <v>34.500629188130716</v>
      </c>
      <c r="S75" s="3">
        <f>_xlfn.STDEV.S(O75:Q75)</f>
        <v>16.449930280918199</v>
      </c>
      <c r="T75" s="101">
        <f>100*S75/R75</f>
        <v>47.680087778159951</v>
      </c>
      <c r="U75" s="49">
        <f>S75/SQRT(COUNT(O75:Q75))</f>
        <v>9.4973716758386981</v>
      </c>
      <c r="V75" s="98"/>
    </row>
    <row r="76" spans="3:26" x14ac:dyDescent="0.45">
      <c r="C76" s="7"/>
      <c r="D76" s="2"/>
      <c r="E76" s="2"/>
      <c r="F76" s="2"/>
      <c r="G76" s="2"/>
      <c r="H76" s="2"/>
      <c r="I76" s="2"/>
      <c r="J76" s="2"/>
      <c r="K76" s="95"/>
      <c r="L76" s="2"/>
      <c r="M76" s="104"/>
      <c r="N76" s="7"/>
      <c r="O76" s="2"/>
      <c r="P76" s="2"/>
      <c r="Q76" s="2"/>
      <c r="R76" s="2"/>
      <c r="S76" s="2"/>
      <c r="T76" s="2"/>
      <c r="U76" s="2"/>
      <c r="V76" s="95"/>
      <c r="W76" s="2"/>
    </row>
    <row r="77" spans="3:26" x14ac:dyDescent="0.45">
      <c r="C77" s="7"/>
      <c r="D77" s="2"/>
      <c r="E77" s="2"/>
      <c r="F77" s="2"/>
      <c r="G77" s="96"/>
      <c r="H77" s="96"/>
      <c r="I77" s="2"/>
      <c r="J77" s="2"/>
      <c r="K77" s="95"/>
      <c r="L77" s="2"/>
      <c r="T77" s="2"/>
      <c r="U77" s="2"/>
      <c r="V77" s="95"/>
      <c r="W77" s="2"/>
    </row>
    <row r="78" spans="3:26" x14ac:dyDescent="0.45">
      <c r="C78" s="7"/>
      <c r="D78" s="2"/>
      <c r="E78" s="2"/>
      <c r="F78" s="2"/>
      <c r="G78" s="96"/>
      <c r="H78" s="96"/>
      <c r="I78" s="2"/>
      <c r="J78" s="2"/>
      <c r="K78" s="95"/>
      <c r="L78" s="2"/>
      <c r="N78" s="7"/>
      <c r="O78" s="2"/>
      <c r="P78" s="2"/>
      <c r="Q78" s="2"/>
      <c r="R78" s="103"/>
      <c r="S78" s="103"/>
      <c r="T78" s="2"/>
      <c r="U78" s="2"/>
      <c r="V78" s="95"/>
      <c r="W78" s="2"/>
    </row>
    <row r="79" spans="3:26" ht="18" x14ac:dyDescent="0.55000000000000004">
      <c r="C79" s="227" t="s">
        <v>79</v>
      </c>
      <c r="D79" s="228" t="s">
        <v>15</v>
      </c>
      <c r="E79" s="2"/>
      <c r="F79" s="2"/>
      <c r="G79" s="96"/>
      <c r="H79" s="96"/>
      <c r="I79" s="2"/>
      <c r="J79" s="2"/>
      <c r="K79" s="95"/>
      <c r="L79" s="95"/>
      <c r="M79" s="2"/>
      <c r="N79" s="227" t="s">
        <v>79</v>
      </c>
      <c r="O79" s="228" t="s">
        <v>15</v>
      </c>
      <c r="P79" s="2"/>
      <c r="Q79" s="2"/>
      <c r="R79" s="2"/>
      <c r="S79" s="2"/>
      <c r="T79" s="103"/>
      <c r="U79" s="2"/>
      <c r="V79" s="2"/>
      <c r="W79" s="95"/>
      <c r="X79" s="2"/>
    </row>
    <row r="80" spans="3:26" x14ac:dyDescent="0.45">
      <c r="C80" s="6"/>
      <c r="D80" s="6" t="s">
        <v>41</v>
      </c>
      <c r="E80" s="2"/>
      <c r="O80" s="6" t="s">
        <v>81</v>
      </c>
      <c r="P80" s="2"/>
      <c r="Q80" s="2"/>
      <c r="R80" s="2"/>
      <c r="S80" s="103"/>
      <c r="T80" s="103"/>
      <c r="U80" s="2"/>
      <c r="V80" s="2"/>
      <c r="W80" s="2"/>
      <c r="X80" s="95"/>
      <c r="Y80" s="2"/>
    </row>
    <row r="81" spans="2:26" ht="14.65" thickBot="1" x14ac:dyDescent="0.5">
      <c r="C81" s="113"/>
      <c r="N81" s="113"/>
      <c r="O81" s="7"/>
      <c r="P81" s="7"/>
      <c r="Q81" s="7"/>
      <c r="V81" s="2"/>
      <c r="W81" s="2"/>
      <c r="X81" s="95"/>
      <c r="Y81" s="2"/>
    </row>
    <row r="82" spans="2:26" ht="14.65" thickBot="1" x14ac:dyDescent="0.5">
      <c r="C82" s="8" t="s">
        <v>101</v>
      </c>
      <c r="D82" s="114" t="s">
        <v>0</v>
      </c>
      <c r="E82" s="11" t="s">
        <v>1</v>
      </c>
      <c r="F82" s="115" t="s">
        <v>2</v>
      </c>
      <c r="N82" s="8" t="s">
        <v>101</v>
      </c>
      <c r="O82" s="114" t="s">
        <v>3</v>
      </c>
      <c r="P82" s="11" t="s">
        <v>4</v>
      </c>
      <c r="Q82" s="115" t="s">
        <v>5</v>
      </c>
      <c r="V82" s="2"/>
      <c r="W82" s="2"/>
      <c r="X82" s="95"/>
      <c r="Y82" s="2"/>
    </row>
    <row r="83" spans="2:26" ht="14.65" thickBot="1" x14ac:dyDescent="0.5">
      <c r="C83" s="71" t="s">
        <v>6</v>
      </c>
      <c r="D83" s="116" t="s">
        <v>28</v>
      </c>
      <c r="E83" s="116" t="s">
        <v>28</v>
      </c>
      <c r="F83" s="116" t="s">
        <v>28</v>
      </c>
      <c r="G83" s="19" t="s">
        <v>80</v>
      </c>
      <c r="H83" s="19" t="s">
        <v>7</v>
      </c>
      <c r="I83" s="20" t="s">
        <v>8</v>
      </c>
      <c r="J83" s="20" t="s">
        <v>9</v>
      </c>
      <c r="K83" s="21"/>
      <c r="L83" s="21"/>
      <c r="N83" s="71" t="s">
        <v>6</v>
      </c>
      <c r="O83" s="116" t="s">
        <v>28</v>
      </c>
      <c r="P83" s="117" t="s">
        <v>28</v>
      </c>
      <c r="Q83" s="116" t="s">
        <v>28</v>
      </c>
      <c r="R83" s="19" t="s">
        <v>80</v>
      </c>
      <c r="S83" s="19" t="s">
        <v>7</v>
      </c>
      <c r="T83" s="20" t="s">
        <v>8</v>
      </c>
      <c r="U83" s="20" t="s">
        <v>9</v>
      </c>
      <c r="V83" s="2"/>
    </row>
    <row r="84" spans="2:26" x14ac:dyDescent="0.45">
      <c r="C84" s="118">
        <v>0</v>
      </c>
      <c r="D84" s="119">
        <v>5.6350000000000004E-2</v>
      </c>
      <c r="E84" s="119">
        <v>3.4500000000000003E-2</v>
      </c>
      <c r="F84" s="155">
        <v>3.9100000000000003E-2</v>
      </c>
      <c r="G84" s="31">
        <f>AVERAGE(D84:F84)</f>
        <v>4.331666666666667E-2</v>
      </c>
      <c r="H84" s="31">
        <f>_xlfn.STDEV.S(D84:F84)</f>
        <v>1.1519150721009484E-2</v>
      </c>
      <c r="I84" s="32">
        <f>100*H84/G84</f>
        <v>26.59288354215348</v>
      </c>
      <c r="J84" s="33">
        <f>H84/SQRT(COUNT(D84:F84))</f>
        <v>6.6505847696106974E-3</v>
      </c>
      <c r="K84" s="2"/>
      <c r="L84" s="2"/>
      <c r="N84" s="118">
        <v>0</v>
      </c>
      <c r="O84" s="29">
        <v>4.6000000000000006E-2</v>
      </c>
      <c r="P84" s="80">
        <v>4.830000000000001E-2</v>
      </c>
      <c r="Q84" s="30">
        <v>5.7500000000000002E-2</v>
      </c>
      <c r="R84" s="31">
        <f>AVERAGE(O84:Q84)</f>
        <v>5.0600000000000006E-2</v>
      </c>
      <c r="S84" s="31">
        <f>_xlfn.STDEV.S(O84:Q84)</f>
        <v>6.0852280154485554E-3</v>
      </c>
      <c r="T84" s="32">
        <f>100*S84/R84</f>
        <v>12.026142323020858</v>
      </c>
      <c r="U84" s="33">
        <f>S84/SQRT(COUNT(O84:Q84))</f>
        <v>3.513308032799476E-3</v>
      </c>
      <c r="V84" s="2"/>
    </row>
    <row r="85" spans="2:26" x14ac:dyDescent="0.45">
      <c r="C85" s="81">
        <v>3</v>
      </c>
      <c r="D85" s="120">
        <v>0.13</v>
      </c>
      <c r="E85" s="120">
        <v>9.5000000000000001E-2</v>
      </c>
      <c r="F85" s="87">
        <v>0.11600000000000001</v>
      </c>
      <c r="G85" s="31">
        <v>0.13</v>
      </c>
      <c r="H85" s="31">
        <f t="shared" ref="H85:H90" si="8">_xlfn.STDEV.S(D85:F85)</f>
        <v>1.7616280348965063E-2</v>
      </c>
      <c r="I85" s="32">
        <f t="shared" ref="I85:I90" si="9">100*H85/G85</f>
        <v>13.550984883819279</v>
      </c>
      <c r="J85" s="33">
        <f t="shared" ref="J85:J90" si="10">H85/SQRT(COUNT(D85:F85))</f>
        <v>1.0170764201594894E-2</v>
      </c>
      <c r="K85" s="2"/>
      <c r="L85" s="2"/>
      <c r="N85" s="81">
        <v>3</v>
      </c>
      <c r="O85" s="41">
        <v>0.125</v>
      </c>
      <c r="P85" s="31">
        <v>0.126</v>
      </c>
      <c r="Q85" s="33">
        <v>0.14299999999999999</v>
      </c>
      <c r="R85" s="31">
        <f t="shared" ref="R85:R90" si="11">AVERAGE(O85:Q85)</f>
        <v>0.13133333333333333</v>
      </c>
      <c r="S85" s="31">
        <f t="shared" ref="S85:S90" si="12">_xlfn.STDEV.S(O85:Q85)</f>
        <v>1.011599393699567E-2</v>
      </c>
      <c r="T85" s="32">
        <f t="shared" ref="T85:T90" si="13">100*S85/R85</f>
        <v>7.7025334545652315</v>
      </c>
      <c r="U85" s="33">
        <f t="shared" ref="U85:U90" si="14">S85/SQRT(COUNT(O85:Q85))</f>
        <v>5.8404718226450726E-3</v>
      </c>
      <c r="V85" s="2"/>
      <c r="W85" s="2"/>
      <c r="X85" s="2"/>
      <c r="Y85" s="2"/>
      <c r="Z85" s="97"/>
    </row>
    <row r="86" spans="2:26" x14ac:dyDescent="0.45">
      <c r="C86" s="81">
        <v>6</v>
      </c>
      <c r="D86" s="120">
        <v>0.22655000000000003</v>
      </c>
      <c r="E86" s="120">
        <v>0.18745000000000003</v>
      </c>
      <c r="F86" s="151">
        <v>0.22885000000000003</v>
      </c>
      <c r="G86" s="31">
        <f t="shared" ref="G86:G90" si="15">AVERAGE(D86:F86)</f>
        <v>0.21428333333333335</v>
      </c>
      <c r="H86" s="31">
        <f t="shared" si="8"/>
        <v>2.3266786055090059E-2</v>
      </c>
      <c r="I86" s="32">
        <f t="shared" si="9"/>
        <v>10.857954136310207</v>
      </c>
      <c r="J86" s="33">
        <f t="shared" si="10"/>
        <v>1.3433085192083676E-2</v>
      </c>
      <c r="K86" s="2"/>
      <c r="L86" s="2"/>
      <c r="N86" s="81">
        <v>6</v>
      </c>
      <c r="O86" s="41">
        <v>0.15640000000000001</v>
      </c>
      <c r="P86" s="31">
        <v>0.16300000000000001</v>
      </c>
      <c r="Q86" s="33">
        <v>0.19320000000000004</v>
      </c>
      <c r="R86" s="31">
        <f t="shared" si="11"/>
        <v>0.17086666666666669</v>
      </c>
      <c r="S86" s="31">
        <f t="shared" si="12"/>
        <v>1.9620737328992863E-2</v>
      </c>
      <c r="T86" s="32">
        <f t="shared" si="13"/>
        <v>11.483069057155401</v>
      </c>
      <c r="U86" s="33">
        <f t="shared" si="14"/>
        <v>1.132803797859297E-2</v>
      </c>
      <c r="V86" s="2"/>
      <c r="W86" s="2"/>
      <c r="X86" s="2"/>
      <c r="Y86" s="2"/>
      <c r="Z86" s="97"/>
    </row>
    <row r="87" spans="2:26" x14ac:dyDescent="0.45">
      <c r="C87" s="81">
        <v>12</v>
      </c>
      <c r="D87" s="120">
        <v>0.82799999999999996</v>
      </c>
      <c r="E87" s="120">
        <v>0.85675000000000001</v>
      </c>
      <c r="F87" s="151">
        <v>0.94184999999999997</v>
      </c>
      <c r="G87" s="31">
        <f t="shared" si="15"/>
        <v>0.87553333333333327</v>
      </c>
      <c r="H87" s="31">
        <f t="shared" si="8"/>
        <v>5.9203596456071254E-2</v>
      </c>
      <c r="I87" s="32">
        <f t="shared" si="9"/>
        <v>6.7620037070057784</v>
      </c>
      <c r="J87" s="33">
        <f t="shared" si="10"/>
        <v>3.4181212350906716E-2</v>
      </c>
      <c r="K87" s="2"/>
      <c r="L87" s="2"/>
      <c r="N87" s="81">
        <v>12</v>
      </c>
      <c r="O87" s="41">
        <v>1.1891</v>
      </c>
      <c r="P87" s="31">
        <v>1.0465</v>
      </c>
      <c r="Q87" s="33">
        <v>1.1247</v>
      </c>
      <c r="R87" s="31">
        <f t="shared" si="11"/>
        <v>1.1200999999999999</v>
      </c>
      <c r="S87" s="31">
        <f t="shared" si="12"/>
        <v>7.1411203602796139E-2</v>
      </c>
      <c r="T87" s="32">
        <f t="shared" si="13"/>
        <v>6.3754310867597672</v>
      </c>
      <c r="U87" s="33">
        <f t="shared" si="14"/>
        <v>4.1229277623229525E-2</v>
      </c>
      <c r="V87" s="2"/>
      <c r="W87" s="2"/>
      <c r="X87" s="2"/>
      <c r="Y87" s="2"/>
      <c r="Z87" s="97"/>
    </row>
    <row r="88" spans="2:26" x14ac:dyDescent="0.45">
      <c r="C88" s="81">
        <v>18</v>
      </c>
      <c r="D88" s="120">
        <v>1.0051000000000001</v>
      </c>
      <c r="E88" s="120">
        <v>1.04535</v>
      </c>
      <c r="F88" s="151">
        <v>1.0534000000000001</v>
      </c>
      <c r="G88" s="31">
        <f t="shared" si="15"/>
        <v>1.0346166666666667</v>
      </c>
      <c r="H88" s="31">
        <f t="shared" si="8"/>
        <v>2.5877129541997744E-2</v>
      </c>
      <c r="I88" s="32">
        <f t="shared" si="9"/>
        <v>2.5011320980715315</v>
      </c>
      <c r="J88" s="33">
        <f t="shared" si="10"/>
        <v>1.4940167706927215E-2</v>
      </c>
      <c r="K88" s="2"/>
      <c r="L88" s="2"/>
      <c r="N88" s="81">
        <v>18</v>
      </c>
      <c r="O88" s="41">
        <v>1.6951000000000001</v>
      </c>
      <c r="P88" s="31">
        <v>1.6675</v>
      </c>
      <c r="Q88" s="33">
        <v>1.7342000000000002</v>
      </c>
      <c r="R88" s="31">
        <f t="shared" si="11"/>
        <v>1.6989333333333334</v>
      </c>
      <c r="S88" s="31">
        <f t="shared" si="12"/>
        <v>3.3514822591404841E-2</v>
      </c>
      <c r="T88" s="32">
        <f t="shared" si="13"/>
        <v>1.9726979236818105</v>
      </c>
      <c r="U88" s="33">
        <f t="shared" si="14"/>
        <v>1.9349791844990138E-2</v>
      </c>
      <c r="V88" s="2"/>
      <c r="W88" s="2"/>
      <c r="X88" s="95"/>
      <c r="Y88" s="2"/>
    </row>
    <row r="89" spans="2:26" ht="14.65" thickBot="1" x14ac:dyDescent="0.5">
      <c r="C89" s="92">
        <v>24</v>
      </c>
      <c r="D89" s="121">
        <v>1.2304999999999999</v>
      </c>
      <c r="E89" s="121">
        <v>1.25465</v>
      </c>
      <c r="F89" s="152">
        <v>1.1338999999999999</v>
      </c>
      <c r="G89" s="50">
        <f t="shared" si="15"/>
        <v>1.2063499999999998</v>
      </c>
      <c r="H89" s="50">
        <f t="shared" si="8"/>
        <v>6.389489416220992E-2</v>
      </c>
      <c r="I89" s="51">
        <f t="shared" si="9"/>
        <v>5.2965469525601963</v>
      </c>
      <c r="J89" s="49">
        <f t="shared" si="10"/>
        <v>3.6889734344394548E-2</v>
      </c>
      <c r="K89" s="2"/>
      <c r="L89" s="2"/>
      <c r="N89" s="92">
        <v>24</v>
      </c>
      <c r="O89" s="48">
        <v>1.7364999999999999</v>
      </c>
      <c r="P89" s="50">
        <v>1.7434000000000001</v>
      </c>
      <c r="Q89" s="49">
        <v>1.7572000000000001</v>
      </c>
      <c r="R89" s="50">
        <f t="shared" si="11"/>
        <v>1.7457</v>
      </c>
      <c r="S89" s="50">
        <f t="shared" si="12"/>
        <v>1.0539924098398507E-2</v>
      </c>
      <c r="T89" s="51">
        <f t="shared" si="13"/>
        <v>0.60376491369642593</v>
      </c>
      <c r="U89" s="49">
        <f t="shared" si="14"/>
        <v>6.0852280154486023E-3</v>
      </c>
      <c r="V89" s="2"/>
      <c r="W89" s="2"/>
      <c r="X89" s="95"/>
      <c r="Y89" s="2"/>
    </row>
    <row r="90" spans="2:26" ht="16.149999999999999" thickBot="1" x14ac:dyDescent="0.5">
      <c r="B90" s="97"/>
      <c r="C90" s="19" t="s">
        <v>89</v>
      </c>
      <c r="D90" s="59" cm="1">
        <f t="array" ref="D90">SLOPE(LN(D85:D87),$C$85:$C$87)</f>
        <v>0.2071895785474005</v>
      </c>
      <c r="E90" s="59" cm="1">
        <f t="array" ref="E90">SLOPE(LN(E85:E87),$C$85:$C$87)</f>
        <v>0.24563597843308352</v>
      </c>
      <c r="F90" s="59" cm="1">
        <f t="array" ref="F90">SLOPE(LN(F85:F87),$C$85:$C$87)</f>
        <v>0.233138157133715</v>
      </c>
      <c r="G90" s="50">
        <f t="shared" si="15"/>
        <v>0.22865457137139966</v>
      </c>
      <c r="H90" s="50">
        <f t="shared" si="8"/>
        <v>1.9611433451139908E-2</v>
      </c>
      <c r="I90" s="51">
        <f t="shared" si="9"/>
        <v>8.5768822960838147</v>
      </c>
      <c r="J90" s="49">
        <f t="shared" si="10"/>
        <v>1.1322666382210057E-2</v>
      </c>
      <c r="K90" s="2"/>
      <c r="L90" s="2"/>
      <c r="N90" s="19" t="s">
        <v>89</v>
      </c>
      <c r="O90" s="59" cm="1">
        <f t="array" ref="O90">SLOPE(LN(O85:O87),$N$85:$N$87)</f>
        <v>0.26283543356898215</v>
      </c>
      <c r="P90" s="59" cm="1">
        <f t="array" ref="P90">SLOPE(LN(P85:P87),$N$85:$N$87)</f>
        <v>0.24588464001946658</v>
      </c>
      <c r="Q90" s="59" cm="1">
        <f t="array" ref="Q90">SLOPE(LN(Q85:Q87),$N$85:$N$87)</f>
        <v>0.23836318141028176</v>
      </c>
      <c r="R90" s="50">
        <f t="shared" si="11"/>
        <v>0.2490277516662435</v>
      </c>
      <c r="S90" s="50">
        <f t="shared" si="12"/>
        <v>1.2535236118551275E-2</v>
      </c>
      <c r="T90" s="51">
        <f t="shared" si="13"/>
        <v>5.0336703578930742</v>
      </c>
      <c r="U90" s="49">
        <f t="shared" si="14"/>
        <v>7.2372219474010988E-3</v>
      </c>
      <c r="V90" s="2"/>
      <c r="W90" s="2"/>
      <c r="X90" s="95"/>
      <c r="Y90" s="2"/>
    </row>
    <row r="91" spans="2:26" ht="14.65" thickBot="1" x14ac:dyDescent="0.5">
      <c r="C91" s="19" t="s">
        <v>58</v>
      </c>
      <c r="D91" s="122" cm="1">
        <f t="array" ref="D91">RSQ(LN(D85:D87),$C$85:$C$87)</f>
        <v>0.99864322126912652</v>
      </c>
      <c r="E91" s="122" cm="1">
        <f t="array" ref="E91">RSQ(LN(E85:E87),$C$85:$C$87)</f>
        <v>0.99927567218627389</v>
      </c>
      <c r="F91" s="122" cm="1">
        <f t="array" ref="F91">RSQ(LN(F85:F87),$C$85:$C$87)</f>
        <v>0.99990249468337833</v>
      </c>
      <c r="G91" s="2"/>
      <c r="H91" s="2"/>
      <c r="I91" s="95"/>
      <c r="J91" s="2"/>
      <c r="K91" s="2"/>
      <c r="L91" s="2"/>
      <c r="N91" s="19" t="s">
        <v>58</v>
      </c>
      <c r="O91" s="122" cm="1">
        <f t="array" ref="O91">RSQ(LN(O85:O87),$N$85:$N$87)</f>
        <v>0.94207885779561273</v>
      </c>
      <c r="P91" s="122" cm="1">
        <f t="array" ref="P91">RSQ(LN(P85:P87),$N$85:$N$87)</f>
        <v>0.9516102519954498</v>
      </c>
      <c r="Q91" s="122" cm="1">
        <f t="array" ref="Q91">RSQ(LN(Q85:Q87),$N$85:$N$87)</f>
        <v>0.96129607116250915</v>
      </c>
      <c r="R91" s="2"/>
      <c r="S91" s="2"/>
      <c r="T91" s="95"/>
      <c r="U91" s="2"/>
      <c r="V91" s="2"/>
      <c r="W91" s="2"/>
      <c r="X91" s="95"/>
      <c r="Y91" s="2"/>
    </row>
    <row r="92" spans="2:26" x14ac:dyDescent="0.45">
      <c r="C92" s="5"/>
      <c r="D92" s="87"/>
      <c r="E92" s="87"/>
      <c r="F92" s="87"/>
      <c r="G92" s="2"/>
      <c r="H92" s="2"/>
      <c r="I92" s="95"/>
      <c r="J92" s="2"/>
      <c r="K92" s="2"/>
      <c r="L92" s="2"/>
      <c r="N92" s="5"/>
      <c r="O92" s="87"/>
      <c r="P92" s="87"/>
      <c r="Q92" s="87"/>
      <c r="R92" s="2"/>
      <c r="S92" s="2"/>
      <c r="T92" s="95"/>
      <c r="U92" s="2"/>
      <c r="V92" s="2"/>
      <c r="W92" s="2"/>
      <c r="X92" s="95"/>
      <c r="Y92" s="2"/>
    </row>
    <row r="93" spans="2:26" x14ac:dyDescent="0.45">
      <c r="C93" s="5"/>
      <c r="D93" s="87"/>
      <c r="E93" s="87"/>
      <c r="F93" s="87"/>
      <c r="G93" s="2"/>
      <c r="H93" s="2"/>
      <c r="I93" s="95"/>
      <c r="J93" s="2"/>
      <c r="K93" s="2"/>
      <c r="L93" s="2"/>
      <c r="N93" s="5"/>
      <c r="O93" s="87"/>
      <c r="P93" s="87"/>
      <c r="Q93" s="87"/>
      <c r="R93" s="2"/>
      <c r="S93" s="2"/>
      <c r="T93" s="95"/>
      <c r="U93" s="2"/>
      <c r="V93" s="2"/>
      <c r="W93" s="2"/>
      <c r="X93" s="95"/>
      <c r="Y93" s="2"/>
    </row>
    <row r="94" spans="2:26" ht="18" x14ac:dyDescent="0.55000000000000004">
      <c r="C94" s="227" t="s">
        <v>79</v>
      </c>
      <c r="D94" s="228" t="s">
        <v>24</v>
      </c>
      <c r="E94" s="87"/>
      <c r="F94" s="87"/>
      <c r="G94" s="2"/>
      <c r="H94" s="2"/>
      <c r="I94" s="95"/>
      <c r="J94" s="2"/>
      <c r="K94" s="2"/>
      <c r="L94" s="2"/>
      <c r="N94" s="227" t="s">
        <v>79</v>
      </c>
      <c r="O94" s="228" t="s">
        <v>24</v>
      </c>
      <c r="P94" s="87"/>
      <c r="Q94" s="87"/>
      <c r="R94" s="2"/>
      <c r="S94" s="2"/>
      <c r="T94" s="95"/>
      <c r="U94" s="2"/>
      <c r="V94" s="2"/>
      <c r="W94" s="2"/>
      <c r="X94" s="95"/>
      <c r="Y94" s="2"/>
    </row>
    <row r="95" spans="2:26" x14ac:dyDescent="0.45">
      <c r="C95" s="6"/>
      <c r="D95" s="6" t="s">
        <v>41</v>
      </c>
      <c r="E95" s="7"/>
      <c r="F95" s="7"/>
      <c r="G95" s="123"/>
      <c r="H95" s="2"/>
      <c r="I95" s="2"/>
      <c r="J95" s="95"/>
      <c r="K95" s="2"/>
      <c r="L95" s="2"/>
      <c r="N95" s="6"/>
      <c r="O95" s="6" t="s">
        <v>81</v>
      </c>
      <c r="V95" s="2"/>
      <c r="W95" s="2"/>
      <c r="X95" s="95"/>
      <c r="Y95" s="2"/>
    </row>
    <row r="96" spans="2:26" ht="14.65" thickBot="1" x14ac:dyDescent="0.5">
      <c r="C96" s="7"/>
      <c r="D96" s="124"/>
      <c r="E96" s="7"/>
      <c r="F96" s="7"/>
      <c r="G96" s="123"/>
      <c r="H96" s="2"/>
      <c r="I96" s="2"/>
      <c r="J96" s="95"/>
      <c r="K96" s="2"/>
      <c r="L96" s="2"/>
      <c r="N96" s="113"/>
      <c r="V96" s="2"/>
      <c r="W96" s="2"/>
      <c r="X96" s="95"/>
      <c r="Y96" s="2"/>
    </row>
    <row r="97" spans="2:25" ht="14.65" thickBot="1" x14ac:dyDescent="0.5">
      <c r="C97" s="68" t="s">
        <v>101</v>
      </c>
      <c r="D97" s="125" t="s">
        <v>0</v>
      </c>
      <c r="E97" s="12" t="s">
        <v>1</v>
      </c>
      <c r="F97" s="126" t="s">
        <v>2</v>
      </c>
      <c r="N97" s="68" t="s">
        <v>101</v>
      </c>
      <c r="O97" s="125" t="s">
        <v>3</v>
      </c>
      <c r="P97" s="12" t="s">
        <v>4</v>
      </c>
      <c r="Q97" s="126" t="s">
        <v>5</v>
      </c>
      <c r="V97" s="2"/>
      <c r="W97" s="2"/>
      <c r="X97" s="95"/>
      <c r="Y97" s="2"/>
    </row>
    <row r="98" spans="2:25" ht="14.65" thickBot="1" x14ac:dyDescent="0.5">
      <c r="C98" s="74" t="s">
        <v>6</v>
      </c>
      <c r="D98" s="127" t="s">
        <v>28</v>
      </c>
      <c r="E98" s="127" t="s">
        <v>28</v>
      </c>
      <c r="F98" s="127" t="s">
        <v>28</v>
      </c>
      <c r="G98" s="19" t="s">
        <v>80</v>
      </c>
      <c r="H98" s="19" t="s">
        <v>7</v>
      </c>
      <c r="I98" s="20" t="s">
        <v>8</v>
      </c>
      <c r="J98" s="20" t="s">
        <v>9</v>
      </c>
      <c r="K98" s="21"/>
      <c r="L98" s="21"/>
      <c r="N98" s="74" t="s">
        <v>6</v>
      </c>
      <c r="O98" s="127" t="s">
        <v>28</v>
      </c>
      <c r="P98" s="127" t="s">
        <v>28</v>
      </c>
      <c r="Q98" s="127" t="s">
        <v>28</v>
      </c>
      <c r="R98" s="19" t="s">
        <v>80</v>
      </c>
      <c r="S98" s="19" t="s">
        <v>7</v>
      </c>
      <c r="T98" s="20" t="s">
        <v>8</v>
      </c>
      <c r="U98" s="20" t="s">
        <v>9</v>
      </c>
      <c r="V98" s="2"/>
      <c r="W98" s="2"/>
      <c r="X98" s="95"/>
      <c r="Y98" s="2"/>
    </row>
    <row r="99" spans="2:25" x14ac:dyDescent="0.45">
      <c r="C99" s="34">
        <v>0</v>
      </c>
      <c r="D99" s="119">
        <v>5.8650000000000001E-2</v>
      </c>
      <c r="E99" s="119">
        <v>5.5199999999999999E-2</v>
      </c>
      <c r="F99" s="119">
        <v>3.4500000000000003E-2</v>
      </c>
      <c r="G99" s="31">
        <f>AVERAGE(D99:F99)</f>
        <v>4.9450000000000001E-2</v>
      </c>
      <c r="H99" s="31">
        <f>_xlfn.STDEV.S(D99:F99)</f>
        <v>1.3061489195340609E-2</v>
      </c>
      <c r="I99" s="32">
        <f>100*H99/G99</f>
        <v>26.413527189768676</v>
      </c>
      <c r="J99" s="33">
        <f>H99/SQRT(COUNT(D99:F99))</f>
        <v>7.5410543029472898E-3</v>
      </c>
      <c r="K99" s="2"/>
      <c r="L99" s="2"/>
      <c r="N99" s="34">
        <v>0</v>
      </c>
      <c r="O99" s="80">
        <v>5.2899999999999996E-2</v>
      </c>
      <c r="P99" s="80">
        <v>5.2899999999999996E-2</v>
      </c>
      <c r="Q99" s="29">
        <v>4.830000000000001E-2</v>
      </c>
      <c r="R99" s="31">
        <f>AVERAGE(O99:Q99)</f>
        <v>5.1366666666666672E-2</v>
      </c>
      <c r="S99" s="31">
        <f>_xlfn.STDEV.S(O99:Q99)</f>
        <v>2.6558112382722705E-3</v>
      </c>
      <c r="T99" s="32">
        <f>100*S99/R99</f>
        <v>5.1703009181160349</v>
      </c>
      <c r="U99" s="33">
        <f>S99/SQRT(COUNT(O99:Q99))</f>
        <v>1.5333333333333288E-3</v>
      </c>
      <c r="V99" s="2"/>
      <c r="W99" s="2"/>
      <c r="X99" s="95"/>
      <c r="Y99" s="2"/>
    </row>
    <row r="100" spans="2:25" x14ac:dyDescent="0.45">
      <c r="B100" s="87"/>
      <c r="C100" s="42">
        <v>3</v>
      </c>
      <c r="D100" s="87">
        <v>0.126</v>
      </c>
      <c r="E100" s="120">
        <v>0.122</v>
      </c>
      <c r="F100" s="120">
        <v>8.7999999999999995E-2</v>
      </c>
      <c r="G100" s="31">
        <f t="shared" ref="G100:G105" si="16">AVERAGE(D100:F100)</f>
        <v>0.11199999999999999</v>
      </c>
      <c r="H100" s="31">
        <f t="shared" ref="H100:H105" si="17">_xlfn.STDEV.S(D100:F100)</f>
        <v>2.088061301782124E-2</v>
      </c>
      <c r="I100" s="32">
        <f t="shared" ref="I100:I105" si="18">100*H100/G100</f>
        <v>18.643404480197535</v>
      </c>
      <c r="J100" s="33">
        <f t="shared" ref="J100:J105" si="19">H100/SQRT(COUNT(D100:F100))</f>
        <v>1.2055427546683498E-2</v>
      </c>
      <c r="K100" s="2"/>
      <c r="L100" s="2"/>
      <c r="N100" s="42">
        <v>3</v>
      </c>
      <c r="O100" s="31">
        <v>0.13339999999999999</v>
      </c>
      <c r="P100" s="31">
        <v>0.13339999999999999</v>
      </c>
      <c r="Q100" s="41">
        <v>0.10350000000000001</v>
      </c>
      <c r="R100" s="31">
        <f t="shared" ref="R100:R105" si="20">AVERAGE(O100:Q100)</f>
        <v>0.12343333333333333</v>
      </c>
      <c r="S100" s="31">
        <f t="shared" ref="S100:S105" si="21">_xlfn.STDEV.S(O100:Q100)</f>
        <v>1.7262773048769851E-2</v>
      </c>
      <c r="T100" s="32">
        <f t="shared" ref="T100:T105" si="22">100*S100/R100</f>
        <v>13.98550341515246</v>
      </c>
      <c r="U100" s="33">
        <f t="shared" ref="U100:U105" si="23">S100/SQRT(COUNT(O100:Q100))</f>
        <v>9.9666666666666914E-3</v>
      </c>
      <c r="V100" s="2"/>
      <c r="W100" s="2"/>
      <c r="X100" s="95"/>
      <c r="Y100" s="2"/>
    </row>
    <row r="101" spans="2:25" x14ac:dyDescent="0.45">
      <c r="C101" s="42">
        <v>6</v>
      </c>
      <c r="D101" s="120">
        <v>0.2024</v>
      </c>
      <c r="E101" s="120">
        <v>0.17710000000000001</v>
      </c>
      <c r="F101" s="120">
        <v>0.12765000000000001</v>
      </c>
      <c r="G101" s="31">
        <f t="shared" si="16"/>
        <v>0.16905000000000001</v>
      </c>
      <c r="H101" s="31">
        <f t="shared" si="17"/>
        <v>3.8019633086078121E-2</v>
      </c>
      <c r="I101" s="32">
        <f t="shared" si="18"/>
        <v>22.490170414716427</v>
      </c>
      <c r="J101" s="33">
        <f t="shared" si="19"/>
        <v>2.1950645396738005E-2</v>
      </c>
      <c r="K101" s="2"/>
      <c r="L101" s="2"/>
      <c r="N101" s="42">
        <v>6</v>
      </c>
      <c r="O101" s="31">
        <v>0.19550000000000003</v>
      </c>
      <c r="P101" s="31">
        <v>0.17020000000000002</v>
      </c>
      <c r="Q101" s="41">
        <v>0.16789999999999999</v>
      </c>
      <c r="R101" s="31">
        <f t="shared" si="20"/>
        <v>0.1778666666666667</v>
      </c>
      <c r="S101" s="31">
        <f t="shared" si="21"/>
        <v>1.5314154672502621E-2</v>
      </c>
      <c r="T101" s="32">
        <f t="shared" si="22"/>
        <v>8.6099070497578438</v>
      </c>
      <c r="U101" s="33">
        <f t="shared" si="23"/>
        <v>8.8416313225809541E-3</v>
      </c>
      <c r="V101" s="2"/>
      <c r="W101" s="2"/>
      <c r="X101" s="95"/>
      <c r="Y101" s="2"/>
    </row>
    <row r="102" spans="2:25" x14ac:dyDescent="0.45">
      <c r="C102" s="42">
        <v>12</v>
      </c>
      <c r="D102" s="120">
        <v>0.70035000000000003</v>
      </c>
      <c r="E102" s="120">
        <v>0.74750000000000005</v>
      </c>
      <c r="F102" s="120">
        <v>0.69920000000000004</v>
      </c>
      <c r="G102" s="31">
        <f t="shared" si="16"/>
        <v>0.71568333333333334</v>
      </c>
      <c r="H102" s="31">
        <f t="shared" si="17"/>
        <v>2.7560040517628667E-2</v>
      </c>
      <c r="I102" s="32">
        <f t="shared" si="18"/>
        <v>3.8508708019322326</v>
      </c>
      <c r="J102" s="33">
        <f t="shared" si="19"/>
        <v>1.5911796811729904E-2</v>
      </c>
      <c r="K102" s="2"/>
      <c r="L102" s="2"/>
      <c r="N102" s="42">
        <v>12</v>
      </c>
      <c r="O102" s="31">
        <v>0.80039999999999989</v>
      </c>
      <c r="P102" s="31">
        <v>0.81189999999999996</v>
      </c>
      <c r="Q102" s="41">
        <v>0.84410000000000007</v>
      </c>
      <c r="R102" s="31">
        <f t="shared" si="20"/>
        <v>0.81879999999999997</v>
      </c>
      <c r="S102" s="31">
        <f t="shared" si="21"/>
        <v>2.2652372944131135E-2</v>
      </c>
      <c r="T102" s="32">
        <f t="shared" si="22"/>
        <v>2.7665330903921759</v>
      </c>
      <c r="U102" s="33">
        <f t="shared" si="23"/>
        <v>1.3078353617077907E-2</v>
      </c>
      <c r="V102" s="2"/>
      <c r="W102" s="2"/>
      <c r="X102" s="95"/>
      <c r="Y102" s="2"/>
    </row>
    <row r="103" spans="2:25" x14ac:dyDescent="0.45">
      <c r="C103" s="42">
        <v>18</v>
      </c>
      <c r="D103" s="120">
        <v>0.84410000000000007</v>
      </c>
      <c r="E103" s="120">
        <v>0.89200000000000002</v>
      </c>
      <c r="F103" s="120">
        <v>0.88780000000000014</v>
      </c>
      <c r="G103" s="31">
        <f t="shared" si="16"/>
        <v>0.87463333333333326</v>
      </c>
      <c r="H103" s="31">
        <f t="shared" si="17"/>
        <v>2.6525899293583493E-2</v>
      </c>
      <c r="I103" s="32">
        <f t="shared" si="18"/>
        <v>3.0328022363943172</v>
      </c>
      <c r="J103" s="33">
        <f t="shared" si="19"/>
        <v>1.5314735097647334E-2</v>
      </c>
      <c r="K103" s="2"/>
      <c r="L103" s="2"/>
      <c r="N103" s="42">
        <v>18</v>
      </c>
      <c r="O103" s="31">
        <v>1.4927000000000001</v>
      </c>
      <c r="P103" s="31">
        <v>1.5272000000000001</v>
      </c>
      <c r="Q103" s="41">
        <v>1.5571000000000002</v>
      </c>
      <c r="R103" s="31">
        <f t="shared" si="20"/>
        <v>1.5256666666666667</v>
      </c>
      <c r="S103" s="31">
        <f t="shared" si="21"/>
        <v>3.2227369320708348E-2</v>
      </c>
      <c r="T103" s="32">
        <f t="shared" si="22"/>
        <v>2.1123466891440907</v>
      </c>
      <c r="U103" s="33">
        <f t="shared" si="23"/>
        <v>1.8606480352584453E-2</v>
      </c>
      <c r="V103" s="2"/>
      <c r="W103" s="2"/>
      <c r="X103" s="95"/>
      <c r="Y103" s="2"/>
    </row>
    <row r="104" spans="2:25" ht="14.65" thickBot="1" x14ac:dyDescent="0.5">
      <c r="C104" s="52">
        <v>24</v>
      </c>
      <c r="D104" s="121">
        <v>1.0465</v>
      </c>
      <c r="E104" s="121">
        <v>1.1086</v>
      </c>
      <c r="F104" s="121">
        <v>1.02166</v>
      </c>
      <c r="G104" s="50">
        <f t="shared" si="16"/>
        <v>1.0589199999999999</v>
      </c>
      <c r="H104" s="50">
        <f t="shared" si="17"/>
        <v>4.4780946841262763E-2</v>
      </c>
      <c r="I104" s="51">
        <f t="shared" si="18"/>
        <v>4.2289263439412581</v>
      </c>
      <c r="J104" s="49">
        <f t="shared" si="19"/>
        <v>2.5854291713369379E-2</v>
      </c>
      <c r="K104" s="2"/>
      <c r="L104" s="2"/>
      <c r="N104" s="52">
        <v>24</v>
      </c>
      <c r="O104" s="50">
        <v>1.7227000000000001</v>
      </c>
      <c r="P104" s="50">
        <v>1.7457</v>
      </c>
      <c r="Q104" s="48">
        <v>1.679</v>
      </c>
      <c r="R104" s="50">
        <f t="shared" si="20"/>
        <v>1.7158</v>
      </c>
      <c r="S104" s="50">
        <f t="shared" si="21"/>
        <v>3.3881115684109342E-2</v>
      </c>
      <c r="T104" s="51">
        <f t="shared" si="22"/>
        <v>1.9746541370852864</v>
      </c>
      <c r="U104" s="49">
        <f t="shared" si="23"/>
        <v>1.956127126066538E-2</v>
      </c>
      <c r="V104" s="2"/>
      <c r="W104" s="2"/>
      <c r="X104" s="95"/>
      <c r="Y104" s="2"/>
    </row>
    <row r="105" spans="2:25" ht="16.149999999999999" thickBot="1" x14ac:dyDescent="0.5">
      <c r="C105" s="19" t="s">
        <v>89</v>
      </c>
      <c r="D105" s="59" cm="1">
        <f t="array" ref="D105">SLOPE(LN(D100:D102),$C$100:$C$102)</f>
        <v>0.19291732107633464</v>
      </c>
      <c r="E105" s="59" cm="1">
        <f t="array" ref="E105">SLOPE(LN(E100:E102),$C$100:$C$102)</f>
        <v>0.20692554291910459</v>
      </c>
      <c r="F105" s="59" cm="1">
        <f t="array" ref="F105">SLOPE(LN(F100:F102),$C$100:$C$102)</f>
        <v>0.23788201714538831</v>
      </c>
      <c r="G105" s="50">
        <f t="shared" si="16"/>
        <v>0.21257496038027587</v>
      </c>
      <c r="H105" s="50">
        <f t="shared" si="17"/>
        <v>2.3008539966358856E-2</v>
      </c>
      <c r="I105" s="51">
        <f t="shared" si="18"/>
        <v>10.82373009746718</v>
      </c>
      <c r="J105" s="49">
        <f t="shared" si="19"/>
        <v>1.3283986743237549E-2</v>
      </c>
      <c r="K105" s="2"/>
      <c r="L105" s="2"/>
      <c r="N105" s="19" t="s">
        <v>89</v>
      </c>
      <c r="O105" s="59" cm="1">
        <f t="array" ref="O105">SLOPE(LN(O100:O102),$N$100:$N$102)</f>
        <v>0.20420450238562809</v>
      </c>
      <c r="P105" s="59" cm="1">
        <f t="array" ref="P105">SLOPE(LN(P100:P102),$N$100:$N$102)</f>
        <v>0.20920245593515802</v>
      </c>
      <c r="Q105" s="59" cm="1">
        <f t="array" ref="Q105">SLOPE(LN(Q100:Q102),$N$100:$N$102)</f>
        <v>0.23832618666769484</v>
      </c>
      <c r="R105" s="50">
        <f t="shared" si="20"/>
        <v>0.21724438166282697</v>
      </c>
      <c r="S105" s="50">
        <f t="shared" si="21"/>
        <v>1.8427608678780547E-2</v>
      </c>
      <c r="T105" s="51">
        <f t="shared" si="22"/>
        <v>8.4824327965272879</v>
      </c>
      <c r="U105" s="49">
        <f t="shared" si="23"/>
        <v>1.0639184831215034E-2</v>
      </c>
      <c r="V105" s="2"/>
      <c r="W105" s="2"/>
      <c r="X105" s="95"/>
      <c r="Y105" s="2"/>
    </row>
    <row r="106" spans="2:25" ht="14.65" thickBot="1" x14ac:dyDescent="0.5">
      <c r="C106" s="19" t="s">
        <v>58</v>
      </c>
      <c r="D106" s="122" cm="1">
        <f t="array" ref="D106">RSQ(LN(D100:D102),$C$100:$C$102)</f>
        <v>0.99608155518040553</v>
      </c>
      <c r="E106" s="122" cm="1">
        <f t="array" ref="E106">RSQ(LN(E100:E102),$C$100:$C$102)</f>
        <v>0.98119555318566642</v>
      </c>
      <c r="F106" s="122" cm="1">
        <f t="array" ref="F106">RSQ(LN(F100:F102),$C$100:$C$102)</f>
        <v>0.97322706023026073</v>
      </c>
      <c r="G106" s="2"/>
      <c r="H106" s="2"/>
      <c r="I106" s="95"/>
      <c r="J106" s="2"/>
      <c r="K106" s="2"/>
      <c r="L106" s="2"/>
      <c r="N106" s="19" t="s">
        <v>58</v>
      </c>
      <c r="O106" s="122" cm="1">
        <f t="array" ref="O106">RSQ(LN(O100:O102),$N$100:$N$102)</f>
        <v>0.98330897919462301</v>
      </c>
      <c r="P106" s="122" cm="1">
        <f t="array" ref="P106">RSQ(LN(P100:P102),$N$100:$N$102)</f>
        <v>0.95701157500714218</v>
      </c>
      <c r="Q106" s="122" cm="1">
        <f t="array" ref="Q106">RSQ(LN(Q100:Q102),$N$100:$N$102)</f>
        <v>0.98760955077831258</v>
      </c>
      <c r="R106" s="2"/>
      <c r="S106" s="2"/>
      <c r="T106" s="95"/>
      <c r="U106" s="2"/>
      <c r="V106" s="2"/>
      <c r="W106" s="2"/>
      <c r="X106" s="95"/>
      <c r="Y106" s="2"/>
    </row>
    <row r="107" spans="2:25" x14ac:dyDescent="0.45">
      <c r="C107" s="5"/>
      <c r="D107" s="87"/>
      <c r="E107" s="87"/>
      <c r="F107" s="87"/>
      <c r="G107" s="2"/>
      <c r="H107" s="2"/>
      <c r="I107" s="95"/>
      <c r="J107" s="2"/>
      <c r="K107" s="2"/>
      <c r="L107" s="2"/>
      <c r="N107" s="5"/>
      <c r="O107" s="87"/>
      <c r="P107" s="87"/>
      <c r="Q107" s="87"/>
      <c r="R107" s="2"/>
      <c r="S107" s="2"/>
      <c r="T107" s="95"/>
      <c r="U107" s="2"/>
      <c r="V107" s="2"/>
      <c r="W107" s="2"/>
      <c r="X107" s="95"/>
      <c r="Y107" s="2"/>
    </row>
    <row r="108" spans="2:25" x14ac:dyDescent="0.45">
      <c r="C108" s="7"/>
      <c r="D108" s="5"/>
      <c r="E108" s="87"/>
      <c r="F108" s="87"/>
      <c r="G108" s="87"/>
      <c r="H108" s="2"/>
      <c r="I108" s="2"/>
      <c r="J108" s="95"/>
      <c r="K108" s="2"/>
      <c r="L108" s="2"/>
      <c r="N108" s="5"/>
      <c r="O108" s="87"/>
      <c r="P108" s="87"/>
      <c r="Q108" s="87"/>
      <c r="R108" s="2"/>
      <c r="S108" s="2"/>
      <c r="T108" s="95"/>
      <c r="U108" s="2"/>
      <c r="V108" s="2"/>
      <c r="W108" s="2"/>
      <c r="X108" s="95"/>
      <c r="Y108" s="2"/>
    </row>
    <row r="109" spans="2:25" x14ac:dyDescent="0.45">
      <c r="C109" s="7"/>
      <c r="D109" s="98"/>
      <c r="E109" s="87"/>
      <c r="F109" s="87"/>
      <c r="G109" s="87"/>
      <c r="H109" s="2"/>
      <c r="I109" s="2"/>
      <c r="J109" s="95"/>
      <c r="K109" s="2"/>
      <c r="L109" s="2"/>
      <c r="N109" s="98"/>
      <c r="O109" s="2"/>
      <c r="P109" s="2"/>
      <c r="Q109" s="2"/>
      <c r="R109" s="2"/>
      <c r="S109" s="2"/>
      <c r="T109" s="95"/>
      <c r="U109" s="2"/>
      <c r="V109" s="2"/>
      <c r="W109" s="2"/>
      <c r="X109" s="95"/>
      <c r="Y109" s="2"/>
    </row>
    <row r="110" spans="2:25" x14ac:dyDescent="0.45">
      <c r="C110" s="7"/>
      <c r="D110" s="98"/>
      <c r="E110" s="87"/>
      <c r="F110" s="87"/>
      <c r="G110" s="87"/>
      <c r="H110" s="2"/>
      <c r="I110" s="2"/>
      <c r="J110" s="95"/>
      <c r="K110" s="2"/>
      <c r="L110" s="2"/>
      <c r="V110" s="2"/>
      <c r="W110" s="2"/>
      <c r="X110" s="95"/>
      <c r="Y110" s="2"/>
    </row>
    <row r="111" spans="2:25" x14ac:dyDescent="0.45">
      <c r="C111" s="7"/>
      <c r="D111" s="98"/>
      <c r="E111" s="87"/>
      <c r="F111" s="87"/>
      <c r="G111" s="87"/>
      <c r="H111" s="2"/>
      <c r="I111" s="2"/>
      <c r="J111" s="95"/>
      <c r="K111" s="2"/>
      <c r="L111" s="2"/>
      <c r="V111" s="2"/>
      <c r="W111" s="2"/>
      <c r="X111" s="95"/>
      <c r="Y111" s="2"/>
    </row>
    <row r="112" spans="2:25" x14ac:dyDescent="0.45">
      <c r="C112" s="7"/>
      <c r="D112" s="98"/>
      <c r="E112" s="87"/>
      <c r="F112" s="87"/>
      <c r="G112" s="87"/>
      <c r="H112" s="2"/>
      <c r="I112" s="2"/>
      <c r="J112" s="95"/>
      <c r="K112" s="2"/>
      <c r="L112" s="2"/>
      <c r="V112" s="2"/>
      <c r="W112" s="2"/>
      <c r="X112" s="95"/>
      <c r="Y112" s="2"/>
    </row>
    <row r="113" spans="2:25" x14ac:dyDescent="0.45">
      <c r="C113" s="7"/>
      <c r="D113" s="98"/>
      <c r="E113" s="87"/>
      <c r="F113" s="87"/>
      <c r="G113" s="87"/>
      <c r="H113" s="2"/>
      <c r="I113" s="2"/>
      <c r="J113" s="95"/>
      <c r="K113" s="2"/>
      <c r="L113" s="2"/>
      <c r="V113" s="2"/>
      <c r="W113" s="2"/>
      <c r="X113" s="95"/>
      <c r="Y113" s="2"/>
    </row>
    <row r="114" spans="2:25" ht="18" x14ac:dyDescent="0.55000000000000004">
      <c r="B114" s="128"/>
      <c r="C114" s="227" t="s">
        <v>79</v>
      </c>
      <c r="D114" s="228" t="s">
        <v>15</v>
      </c>
      <c r="E114" s="98"/>
      <c r="F114" s="98"/>
      <c r="G114" s="98"/>
      <c r="N114" s="227" t="s">
        <v>79</v>
      </c>
      <c r="O114" s="228" t="s">
        <v>15</v>
      </c>
      <c r="V114" s="2"/>
      <c r="W114" s="2"/>
      <c r="X114" s="95"/>
      <c r="Y114" s="2"/>
    </row>
    <row r="115" spans="2:25" ht="14.65" thickBot="1" x14ac:dyDescent="0.5">
      <c r="C115" s="6"/>
      <c r="D115" s="6" t="s">
        <v>41</v>
      </c>
      <c r="N115" s="6"/>
      <c r="O115" s="6" t="s">
        <v>81</v>
      </c>
      <c r="V115" s="2"/>
      <c r="W115" s="2"/>
      <c r="X115" s="95"/>
      <c r="Y115" s="2"/>
    </row>
    <row r="116" spans="2:25" ht="14.65" thickBot="1" x14ac:dyDescent="0.5">
      <c r="B116" s="7"/>
      <c r="C116" s="68" t="s">
        <v>101</v>
      </c>
      <c r="D116" s="129"/>
      <c r="E116" s="38"/>
      <c r="F116" s="130" t="s">
        <v>113</v>
      </c>
      <c r="G116" s="129"/>
      <c r="N116" s="68" t="s">
        <v>101</v>
      </c>
      <c r="O116" s="129">
        <f>N81</f>
        <v>0</v>
      </c>
      <c r="P116" s="38"/>
      <c r="Q116" s="130" t="s">
        <v>113</v>
      </c>
      <c r="R116" s="131"/>
      <c r="T116" s="132"/>
      <c r="U116" s="132"/>
      <c r="V116" s="69" t="s">
        <v>32</v>
      </c>
      <c r="W116" s="14" t="s">
        <v>30</v>
      </c>
      <c r="X116" s="133" t="s">
        <v>43</v>
      </c>
      <c r="Y116" s="134" t="s">
        <v>42</v>
      </c>
    </row>
    <row r="117" spans="2:25" ht="16.149999999999999" thickBot="1" x14ac:dyDescent="0.5">
      <c r="B117" s="7"/>
      <c r="C117" s="74" t="s">
        <v>6</v>
      </c>
      <c r="D117" s="135" t="s">
        <v>28</v>
      </c>
      <c r="E117" s="136" t="s">
        <v>29</v>
      </c>
      <c r="F117" s="137" t="s">
        <v>114</v>
      </c>
      <c r="G117" s="138" t="s">
        <v>10</v>
      </c>
      <c r="N117" s="74" t="s">
        <v>6</v>
      </c>
      <c r="O117" s="135" t="s">
        <v>28</v>
      </c>
      <c r="P117" s="136" t="s">
        <v>29</v>
      </c>
      <c r="Q117" s="137" t="s">
        <v>114</v>
      </c>
      <c r="R117" s="22" t="s">
        <v>10</v>
      </c>
      <c r="T117" s="132"/>
      <c r="U117" s="132"/>
      <c r="V117" s="139" t="s">
        <v>90</v>
      </c>
      <c r="W117" s="140" t="s">
        <v>50</v>
      </c>
      <c r="X117" s="141" t="s">
        <v>51</v>
      </c>
      <c r="Y117" s="141" t="s">
        <v>51</v>
      </c>
    </row>
    <row r="118" spans="2:25" ht="14.65" thickBot="1" x14ac:dyDescent="0.5">
      <c r="B118" s="7"/>
      <c r="C118" s="85">
        <v>0</v>
      </c>
      <c r="D118" s="142">
        <f t="shared" ref="D118:D123" si="24">G84</f>
        <v>4.331666666666667E-2</v>
      </c>
      <c r="E118" s="38">
        <f>(D124/(1+((D124-D118)/D118)*EXP(-D125*C118)))</f>
        <v>4.331666666666667E-2</v>
      </c>
      <c r="F118" s="142">
        <f t="shared" ref="F118:F123" si="25">(D118-E118)^2</f>
        <v>0</v>
      </c>
      <c r="G118" s="119">
        <f>((D124*D118*D125*(D124-D118)*EXP(D125*C118))/(D124+D118*(EXP(D125*C118)-1))^2)/E118</f>
        <v>0.3332455947449155</v>
      </c>
      <c r="J118" s="87"/>
      <c r="N118" s="85">
        <v>0</v>
      </c>
      <c r="O118" s="142">
        <f t="shared" ref="O118:O123" si="26">R84</f>
        <v>5.0600000000000006E-2</v>
      </c>
      <c r="P118" s="38">
        <f>(O124/(1+((O124-O118)/O118)*EXP(-O125*N118)))</f>
        <v>5.0599999999999999E-2</v>
      </c>
      <c r="Q118" s="142">
        <f t="shared" ref="Q118:Q123" si="27">(O118-P118)^2</f>
        <v>4.8148248609680896E-35</v>
      </c>
      <c r="R118" s="119">
        <f>((O124*O118*O125*(O124-O118)*EXP(O125*N118))/(O124+O118*(EXP(O125*N118)-1))^2)/P118</f>
        <v>0.32158836126872975</v>
      </c>
      <c r="T118" s="253" t="s">
        <v>11</v>
      </c>
      <c r="U118" s="13" t="s">
        <v>37</v>
      </c>
      <c r="V118" s="143">
        <f>R10</f>
        <v>0.2490277516662435</v>
      </c>
      <c r="W118" s="110">
        <f>O124</f>
        <v>1.8084987380387538</v>
      </c>
      <c r="X118" s="144">
        <f>W118/W119</f>
        <v>1.5509318692344864</v>
      </c>
      <c r="Y118" s="105">
        <f>W118/W121</f>
        <v>0.99832617109144395</v>
      </c>
    </row>
    <row r="119" spans="2:25" ht="14.65" thickBot="1" x14ac:dyDescent="0.5">
      <c r="B119" s="7"/>
      <c r="C119" s="88">
        <v>3</v>
      </c>
      <c r="D119" s="87">
        <f t="shared" si="24"/>
        <v>0.13</v>
      </c>
      <c r="E119" s="45">
        <f>(D124/(1+((D124-D118)/D118)*EXP(-D125*C119)))</f>
        <v>0.11457957102256294</v>
      </c>
      <c r="F119" s="87">
        <f t="shared" si="25"/>
        <v>2.3778962984818063E-4</v>
      </c>
      <c r="G119" s="120">
        <f>((D124*D118*D125*(D124-D118)*EXP(D125*C119))/(D124+D118*(EXP(D125*C119)-1))^2)/E119</f>
        <v>0.31209402123144542</v>
      </c>
      <c r="J119" s="87"/>
      <c r="N119" s="88">
        <v>3</v>
      </c>
      <c r="O119" s="87">
        <f t="shared" si="26"/>
        <v>0.13133333333333333</v>
      </c>
      <c r="P119" s="45">
        <f>(O124/(1+((O124-O118)/O118)*EXP(-O125*N119)))</f>
        <v>0.13033013067752916</v>
      </c>
      <c r="Q119" s="87">
        <f t="shared" si="27"/>
        <v>1.006415568612539E-6</v>
      </c>
      <c r="R119" s="120">
        <f>((O124*O118*O125*(O124-O118)*EXP(O125*N119))/(O124+O118*(EXP(O125*N119)-1))^2)/P119</f>
        <v>0.30700260526725798</v>
      </c>
      <c r="T119" s="254"/>
      <c r="U119" s="145" t="s">
        <v>35</v>
      </c>
      <c r="V119" s="94">
        <f>G10</f>
        <v>0.22865457137139966</v>
      </c>
      <c r="W119" s="146">
        <f>D124</f>
        <v>1.1660723297480489</v>
      </c>
      <c r="Y119" s="107">
        <f>W119/W122</f>
        <v>1.1255827735262693</v>
      </c>
    </row>
    <row r="120" spans="2:25" ht="14.65" thickBot="1" x14ac:dyDescent="0.5">
      <c r="B120" s="7"/>
      <c r="C120" s="88">
        <v>6</v>
      </c>
      <c r="D120" s="87">
        <f t="shared" si="24"/>
        <v>0.21428333333333335</v>
      </c>
      <c r="E120" s="45">
        <f>(D124/(1+((D124-D118)/D118)*EXP(-D125*C120)))</f>
        <v>0.274425713708351</v>
      </c>
      <c r="F120" s="87">
        <f t="shared" si="25"/>
        <v>3.6171059171733085E-3</v>
      </c>
      <c r="G120" s="120">
        <f>((D124*D118*D125*(D124-D118)*EXP(D125*C120))/(D124+D118*(EXP(D125*C120)-1))^2)/E120</f>
        <v>0.264650018374392</v>
      </c>
      <c r="J120" s="87"/>
      <c r="N120" s="88">
        <v>6</v>
      </c>
      <c r="O120" s="87">
        <f t="shared" si="26"/>
        <v>0.17086666666666669</v>
      </c>
      <c r="P120" s="45">
        <f>(O124/(1+((O124-O118)/O118)*EXP(-O125*N120)))</f>
        <v>0.31330020306906176</v>
      </c>
      <c r="Q120" s="87">
        <f t="shared" si="27"/>
        <v>2.0287312292092401E-2</v>
      </c>
      <c r="R120" s="120">
        <f>((O124*O118*O125*(O124-O118)*EXP(O125*N120))/(O124+O118*(EXP(O125*N120)-1))^2)/P120</f>
        <v>0.27353023028435008</v>
      </c>
      <c r="T120" s="70"/>
      <c r="U120" s="113"/>
      <c r="X120" s="95"/>
      <c r="Y120" s="2"/>
    </row>
    <row r="121" spans="2:25" ht="14.65" thickBot="1" x14ac:dyDescent="0.5">
      <c r="B121" s="7"/>
      <c r="C121" s="88">
        <v>12</v>
      </c>
      <c r="D121" s="87">
        <f t="shared" si="24"/>
        <v>0.87553333333333327</v>
      </c>
      <c r="E121" s="45">
        <f>(D124/(1+((D124-D118)/D118)*EXP(-D125*C121)))</f>
        <v>0.82859311948875369</v>
      </c>
      <c r="F121" s="87">
        <f t="shared" si="25"/>
        <v>2.2033836757748607E-3</v>
      </c>
      <c r="G121" s="120">
        <f>((D124*D118*D125*(D124-D118)*EXP(D125*C121))/(D124+D118*(EXP(D125*C121)-1))^2)/E121</f>
        <v>0.10016735059545309</v>
      </c>
      <c r="J121" s="87"/>
      <c r="N121" s="88">
        <v>12</v>
      </c>
      <c r="O121" s="87">
        <f t="shared" si="26"/>
        <v>1.1200999999999999</v>
      </c>
      <c r="P121" s="45">
        <f>(O124/(1+((O124-O118)/O118)*EXP(-O125*N121)))</f>
        <v>1.0923583490665534</v>
      </c>
      <c r="Q121" s="87">
        <f t="shared" si="27"/>
        <v>7.695991965131927E-4</v>
      </c>
      <c r="R121" s="120">
        <f>((O124*O118*O125*(O124-O118)*EXP(O125*N121))/(O124+O118*(EXP(O125*N121)-1))^2)/P121</f>
        <v>0.13101005714633118</v>
      </c>
      <c r="T121" s="230" t="s">
        <v>23</v>
      </c>
      <c r="U121" s="13" t="s">
        <v>37</v>
      </c>
      <c r="V121" s="147">
        <f>R48</f>
        <v>0.21724438166282697</v>
      </c>
      <c r="W121" s="110">
        <f>O139</f>
        <v>1.8115309308796035</v>
      </c>
      <c r="X121" s="148">
        <f>W121/W122</f>
        <v>1.7486291008626007</v>
      </c>
      <c r="Y121" s="2"/>
    </row>
    <row r="122" spans="2:25" ht="14.65" thickBot="1" x14ac:dyDescent="0.5">
      <c r="B122" s="7"/>
      <c r="C122" s="88">
        <v>18</v>
      </c>
      <c r="D122" s="87">
        <f t="shared" si="24"/>
        <v>1.0346166666666667</v>
      </c>
      <c r="E122" s="45">
        <f>(D124/(1+((D124-D118)/D118)*EXP(-D125*C122)))</f>
        <v>1.109429722402077</v>
      </c>
      <c r="F122" s="87">
        <f t="shared" si="25"/>
        <v>5.596993308469609E-3</v>
      </c>
      <c r="G122" s="120">
        <f>((D124*D118*D125*(D124-D118)*EXP(D125*C122))/(D124+D118*(EXP(D125*C122)-1))^2)/E122</f>
        <v>1.681211682433784E-2</v>
      </c>
      <c r="J122" s="87"/>
      <c r="N122" s="88">
        <v>18</v>
      </c>
      <c r="O122" s="87">
        <f t="shared" si="26"/>
        <v>1.6989333333333334</v>
      </c>
      <c r="P122" s="45">
        <f>(O124/(1+((O124-O118)/O118)*EXP(-O125*N122)))</f>
        <v>1.6590831094328851</v>
      </c>
      <c r="Q122" s="87">
        <f t="shared" si="27"/>
        <v>1.5880403449158645E-3</v>
      </c>
      <c r="R122" s="120">
        <f>((O124*O118*O125*(O124-O118)*EXP(O125*N122))/(O124+O118*(EXP(O125*N122)-1))^2)/P122</f>
        <v>2.7333956223728278E-2</v>
      </c>
      <c r="T122" s="232"/>
      <c r="U122" s="145" t="s">
        <v>35</v>
      </c>
      <c r="V122" s="149">
        <f>G48</f>
        <v>0.21257496038027587</v>
      </c>
      <c r="W122" s="146">
        <f>D139</f>
        <v>1.0359720823506673</v>
      </c>
      <c r="X122" s="95"/>
      <c r="Y122" s="2"/>
    </row>
    <row r="123" spans="2:25" ht="14.65" thickBot="1" x14ac:dyDescent="0.5">
      <c r="B123" s="7"/>
      <c r="C123" s="93">
        <v>24</v>
      </c>
      <c r="D123" s="150">
        <f t="shared" si="24"/>
        <v>1.2063499999999998</v>
      </c>
      <c r="E123" s="56">
        <f>(D124/(1+((D124-D118)/D118)*EXP(-D125*C123)))</f>
        <v>1.1586569050016209</v>
      </c>
      <c r="F123" s="150">
        <f t="shared" si="25"/>
        <v>2.274631310524397E-3</v>
      </c>
      <c r="G123" s="121">
        <f>((D124*D118*D125*(D124-D118)*EXP(D125*C123))/(D124+D118*(EXP(D125*C123)-1))^2)/E123</f>
        <v>2.2009754314020334E-3</v>
      </c>
      <c r="J123" s="87"/>
      <c r="N123" s="93">
        <v>24</v>
      </c>
      <c r="O123" s="150">
        <f t="shared" si="26"/>
        <v>1.7457</v>
      </c>
      <c r="P123" s="56">
        <f>(O124/(1+((O124-O118)/O118)*EXP(-O125*N123)))</f>
        <v>1.7863982925404596</v>
      </c>
      <c r="Q123" s="150">
        <f t="shared" si="27"/>
        <v>1.6563510157088243E-3</v>
      </c>
      <c r="R123" s="121">
        <f>((O124*O118*O125*(O124-O118)*EXP(O125*N123))/(O124+O118*(EXP(O125*N123)-1))^2)/P123</f>
        <v>4.0430349583359341E-3</v>
      </c>
      <c r="V123" s="2"/>
      <c r="W123" s="2"/>
      <c r="X123" s="95"/>
      <c r="Y123" s="2"/>
    </row>
    <row r="124" spans="2:25" ht="14.65" thickBot="1" x14ac:dyDescent="0.5">
      <c r="B124" s="104" t="s">
        <v>33</v>
      </c>
      <c r="C124" s="88" t="s">
        <v>30</v>
      </c>
      <c r="D124" s="151">
        <v>1.1660723297480489</v>
      </c>
      <c r="E124" s="56" t="s">
        <v>31</v>
      </c>
      <c r="F124" s="152">
        <f>SUM(F118:F123)</f>
        <v>1.3929903841790357E-2</v>
      </c>
      <c r="M124" s="104" t="s">
        <v>33</v>
      </c>
      <c r="N124" s="88" t="s">
        <v>30</v>
      </c>
      <c r="O124" s="151">
        <v>1.8084987380387538</v>
      </c>
      <c r="P124" s="56" t="s">
        <v>31</v>
      </c>
      <c r="Q124" s="152">
        <f>SUM(Q118:Q123)</f>
        <v>2.4302309264798896E-2</v>
      </c>
      <c r="V124" s="2"/>
      <c r="W124" s="2"/>
      <c r="X124" s="95"/>
      <c r="Y124" s="2"/>
    </row>
    <row r="125" spans="2:25" ht="14.65" thickBot="1" x14ac:dyDescent="0.5">
      <c r="B125" s="104" t="s">
        <v>33</v>
      </c>
      <c r="C125" s="93" t="s">
        <v>32</v>
      </c>
      <c r="D125" s="153">
        <v>0.34610243334333657</v>
      </c>
      <c r="E125" s="98"/>
      <c r="F125" s="98"/>
      <c r="G125" s="98"/>
      <c r="M125" s="104" t="s">
        <v>33</v>
      </c>
      <c r="N125" s="93" t="s">
        <v>32</v>
      </c>
      <c r="O125" s="153">
        <v>0.33084507823887349</v>
      </c>
      <c r="P125" s="98"/>
      <c r="Q125" s="98"/>
      <c r="R125" s="98"/>
      <c r="V125" s="2"/>
      <c r="W125" s="2"/>
      <c r="X125" s="95"/>
      <c r="Y125" s="2"/>
    </row>
    <row r="126" spans="2:25" x14ac:dyDescent="0.45">
      <c r="B126" s="104"/>
      <c r="C126" s="98"/>
      <c r="D126" s="229"/>
      <c r="E126" s="98"/>
      <c r="F126" s="98"/>
      <c r="G126" s="98"/>
      <c r="M126" s="104"/>
      <c r="N126" s="98"/>
      <c r="O126" s="229"/>
      <c r="P126" s="98"/>
      <c r="Q126" s="98"/>
      <c r="R126" s="98"/>
      <c r="V126" s="2"/>
      <c r="W126" s="2"/>
      <c r="X126" s="95"/>
      <c r="Y126" s="2"/>
    </row>
    <row r="127" spans="2:25" x14ac:dyDescent="0.45">
      <c r="B127" s="104"/>
      <c r="C127" s="98"/>
      <c r="D127" s="229"/>
      <c r="E127" s="98"/>
      <c r="F127" s="98"/>
      <c r="G127" s="98"/>
      <c r="M127" s="104"/>
      <c r="N127" s="98"/>
      <c r="O127" s="229"/>
      <c r="P127" s="98"/>
      <c r="Q127" s="98"/>
      <c r="R127" s="98"/>
      <c r="V127" s="2"/>
      <c r="W127" s="2"/>
      <c r="X127" s="95"/>
      <c r="Y127" s="2"/>
    </row>
    <row r="128" spans="2:25" x14ac:dyDescent="0.45">
      <c r="D128" s="98"/>
      <c r="E128" s="229"/>
      <c r="F128" s="98"/>
      <c r="G128" s="98"/>
      <c r="H128" s="98"/>
      <c r="N128" s="98"/>
      <c r="O128" s="229"/>
      <c r="P128" s="98"/>
      <c r="Q128" s="98"/>
      <c r="R128" s="98"/>
      <c r="V128" s="2"/>
      <c r="W128" s="2"/>
      <c r="X128" s="95"/>
      <c r="Y128" s="2"/>
    </row>
    <row r="129" spans="2:37" ht="18" x14ac:dyDescent="0.55000000000000004">
      <c r="C129" s="227" t="s">
        <v>79</v>
      </c>
      <c r="D129" s="228" t="s">
        <v>24</v>
      </c>
      <c r="E129" s="229"/>
      <c r="F129" s="98"/>
      <c r="G129" s="98"/>
      <c r="H129" s="98"/>
      <c r="N129" s="227" t="s">
        <v>79</v>
      </c>
      <c r="O129" s="228" t="s">
        <v>24</v>
      </c>
      <c r="P129" s="98"/>
      <c r="Q129" s="98"/>
      <c r="R129" s="98"/>
      <c r="V129" s="2"/>
      <c r="W129" s="2"/>
      <c r="X129" s="95"/>
      <c r="Y129" s="2"/>
    </row>
    <row r="130" spans="2:37" ht="14.65" thickBot="1" x14ac:dyDescent="0.5">
      <c r="C130" s="6"/>
      <c r="D130" s="6" t="s">
        <v>41</v>
      </c>
      <c r="N130" s="6"/>
      <c r="O130" s="6" t="s">
        <v>81</v>
      </c>
      <c r="V130" s="2"/>
      <c r="W130" s="2"/>
      <c r="X130" s="95"/>
      <c r="Y130" s="2"/>
    </row>
    <row r="131" spans="2:37" x14ac:dyDescent="0.45">
      <c r="C131" s="68" t="s">
        <v>101</v>
      </c>
      <c r="D131" s="129"/>
      <c r="E131" s="38"/>
      <c r="F131" s="130" t="s">
        <v>113</v>
      </c>
      <c r="G131" s="129"/>
      <c r="N131" s="68" t="s">
        <v>101</v>
      </c>
      <c r="O131" s="129"/>
      <c r="P131" s="38"/>
      <c r="Q131" s="130" t="s">
        <v>113</v>
      </c>
      <c r="R131" s="129"/>
      <c r="V131" s="2"/>
      <c r="W131" s="2"/>
      <c r="X131" s="95"/>
      <c r="Y131" s="2"/>
    </row>
    <row r="132" spans="2:37" ht="14.65" thickBot="1" x14ac:dyDescent="0.5">
      <c r="C132" s="74" t="s">
        <v>6</v>
      </c>
      <c r="D132" s="135" t="s">
        <v>28</v>
      </c>
      <c r="E132" s="136" t="s">
        <v>29</v>
      </c>
      <c r="F132" s="137" t="s">
        <v>114</v>
      </c>
      <c r="G132" s="138" t="s">
        <v>10</v>
      </c>
      <c r="N132" s="74" t="s">
        <v>6</v>
      </c>
      <c r="O132" s="135" t="s">
        <v>28</v>
      </c>
      <c r="P132" s="136" t="s">
        <v>29</v>
      </c>
      <c r="Q132" s="137" t="s">
        <v>114</v>
      </c>
      <c r="R132" s="138" t="s">
        <v>10</v>
      </c>
      <c r="V132" s="2"/>
      <c r="W132" s="2"/>
      <c r="X132" s="95"/>
      <c r="Y132" s="2"/>
    </row>
    <row r="133" spans="2:37" x14ac:dyDescent="0.45">
      <c r="C133" s="85">
        <v>0</v>
      </c>
      <c r="D133" s="142">
        <f t="shared" ref="D133:D138" si="28">G99</f>
        <v>4.9450000000000001E-2</v>
      </c>
      <c r="E133" s="38">
        <f>(D139/(1+((D139-D133)/D133)*EXP(-D140*C133)))</f>
        <v>4.9450000000000001E-2</v>
      </c>
      <c r="F133" s="142">
        <f t="shared" ref="F133:F138" si="29">(D133-E133)^2</f>
        <v>0</v>
      </c>
      <c r="G133" s="119">
        <f>((D139*D133*D140*(D139-D133)*EXP(D140*C133))/(D139+D133*(EXP(D140*C133)-1))^2)/E133</f>
        <v>0.2818309927984769</v>
      </c>
      <c r="N133" s="85">
        <v>0</v>
      </c>
      <c r="O133" s="142">
        <f t="shared" ref="O133:O138" si="30">R99</f>
        <v>5.1366666666666672E-2</v>
      </c>
      <c r="P133" s="38">
        <f>(O139/(1+((O139-O133)/O133)*EXP(-O140*N133)))</f>
        <v>5.1366666666666665E-2</v>
      </c>
      <c r="Q133" s="142">
        <f t="shared" ref="Q133:Q138" si="31">(O133-P133)^2</f>
        <v>4.8148248609680896E-35</v>
      </c>
      <c r="R133" s="119">
        <f>((O139*O133*O140*(O139-O133)*EXP(O140*N133))/(O139+O133*(EXP(O140*N133)-1))^2)/P133</f>
        <v>0.27274687048305712</v>
      </c>
      <c r="V133" s="2"/>
      <c r="W133" s="2"/>
      <c r="X133" s="95"/>
      <c r="Y133" s="2"/>
    </row>
    <row r="134" spans="2:37" x14ac:dyDescent="0.45">
      <c r="C134" s="88">
        <v>3</v>
      </c>
      <c r="D134" s="87">
        <f t="shared" si="28"/>
        <v>0.11199999999999999</v>
      </c>
      <c r="E134" s="45">
        <f>(D139/(1+((D139-D133)/D133)*EXP(-D140*C134)))</f>
        <v>0.11248370573065598</v>
      </c>
      <c r="F134" s="87">
        <f t="shared" si="29"/>
        <v>2.3397123386944996E-7</v>
      </c>
      <c r="G134" s="120">
        <f>((D139*D133*D140*(D139-D133)*EXP(D140*C134))/(D139+D133*(EXP(D140*C134)-1))^2)/E134</f>
        <v>0.26382343657276319</v>
      </c>
      <c r="N134" s="88">
        <v>3</v>
      </c>
      <c r="O134" s="87">
        <f t="shared" si="30"/>
        <v>0.12343333333333333</v>
      </c>
      <c r="P134" s="45">
        <f>(O139/(1+((O139-O133)/O133)*EXP(-O140*N134)))</f>
        <v>0.11493054870620067</v>
      </c>
      <c r="Q134" s="87">
        <f t="shared" si="31"/>
        <v>7.2297346415403323E-5</v>
      </c>
      <c r="R134" s="120">
        <f>((O139*O133*O140*(O139-O133)*EXP(O140*N134))/(O139+O133*(EXP(O140*N134)-1))^2)/P134</f>
        <v>0.26289730686304497</v>
      </c>
      <c r="V134" s="2"/>
      <c r="W134" s="2"/>
      <c r="X134" s="95"/>
      <c r="Y134" s="2"/>
    </row>
    <row r="135" spans="2:37" x14ac:dyDescent="0.45">
      <c r="C135" s="88">
        <v>6</v>
      </c>
      <c r="D135" s="87">
        <f t="shared" si="28"/>
        <v>0.16905000000000001</v>
      </c>
      <c r="E135" s="45">
        <f>(D139/(1+((D139-D133)/D133)*EXP(-D140*C135)))</f>
        <v>0.23659626517603827</v>
      </c>
      <c r="F135" s="87">
        <f t="shared" si="29"/>
        <v>4.562497939231679E-3</v>
      </c>
      <c r="G135" s="120">
        <f>((D139*D133*D140*(D139-D133)*EXP(D140*C135))/(D139+D133*(EXP(D140*C135)-1))^2)/E135</f>
        <v>0.22836678894871273</v>
      </c>
      <c r="N135" s="88">
        <v>6</v>
      </c>
      <c r="O135" s="87">
        <f t="shared" si="30"/>
        <v>0.1778666666666667</v>
      </c>
      <c r="P135" s="45">
        <f>(O139/(1+((O139-O133)/O133)*EXP(-O140*N135)))</f>
        <v>0.2461518874126099</v>
      </c>
      <c r="Q135" s="87">
        <f t="shared" si="31"/>
        <v>4.662871372322192E-3</v>
      </c>
      <c r="R135" s="120">
        <f>((O139*O133*O140*(O139-O133)*EXP(O140*N135))/(O139+O133*(EXP(O140*N135)-1))^2)/P135</f>
        <v>0.24256385833187968</v>
      </c>
      <c r="V135" s="2"/>
      <c r="W135" s="2"/>
      <c r="X135" s="95"/>
      <c r="Y135" s="2"/>
    </row>
    <row r="136" spans="2:37" x14ac:dyDescent="0.45">
      <c r="C136" s="88">
        <v>12</v>
      </c>
      <c r="D136" s="87">
        <f t="shared" si="28"/>
        <v>0.71568333333333334</v>
      </c>
      <c r="E136" s="45">
        <f>(D139/(1+((D139-D133)/D133)*EXP(-D140*C136)))</f>
        <v>0.65893266022499319</v>
      </c>
      <c r="F136" s="87">
        <f t="shared" si="29"/>
        <v>3.2206388982496813E-3</v>
      </c>
      <c r="G136" s="120">
        <f>((D139*D133*D140*(D139-D133)*EXP(D140*C136))/(D139+D133*(EXP(D140*C136)-1))^2)/E136</f>
        <v>0.10771314354022871</v>
      </c>
      <c r="N136" s="88">
        <v>12</v>
      </c>
      <c r="O136" s="87">
        <f t="shared" si="30"/>
        <v>0.81879999999999997</v>
      </c>
      <c r="P136" s="45">
        <f>(O139/(1+((O139-O133)/O133)*EXP(-O140*N136)))</f>
        <v>0.83089580920285189</v>
      </c>
      <c r="Q136" s="87">
        <f t="shared" si="31"/>
        <v>1.4630860027179708E-4</v>
      </c>
      <c r="R136" s="120">
        <f>((O139*O133*O140*(O139-O133)*EXP(O140*N136))/(O139+O133*(EXP(O140*N136)-1))^2)/P136</f>
        <v>0.15195465898332156</v>
      </c>
      <c r="V136" s="2"/>
      <c r="W136" s="2"/>
      <c r="X136" s="95"/>
      <c r="Y136" s="2"/>
    </row>
    <row r="137" spans="2:37" x14ac:dyDescent="0.45">
      <c r="C137" s="88">
        <v>18</v>
      </c>
      <c r="D137" s="87">
        <f t="shared" si="28"/>
        <v>0.87463333333333326</v>
      </c>
      <c r="E137" s="45">
        <f>(D139/(1+((D139-D133)/D133)*EXP(-D140*C137)))</f>
        <v>0.94444972887268153</v>
      </c>
      <c r="F137" s="87">
        <f t="shared" si="29"/>
        <v>4.8743290861067278E-3</v>
      </c>
      <c r="G137" s="120">
        <f>((D139*D133*D140*(D139-D133)*EXP(D140*C137))/(D139+D133*(EXP(D140*C137)-1))^2)/E137</f>
        <v>2.6146232512598962E-2</v>
      </c>
      <c r="N137" s="88">
        <v>18</v>
      </c>
      <c r="O137" s="87">
        <f t="shared" si="30"/>
        <v>1.5256666666666667</v>
      </c>
      <c r="P137" s="45">
        <f>(O139/(1+((O139-O133)/O133)*EXP(-O140*N137)))</f>
        <v>1.4860418370415376</v>
      </c>
      <c r="Q137" s="87">
        <f t="shared" si="31"/>
        <v>1.5701271228205122E-3</v>
      </c>
      <c r="R137" s="120">
        <f>((O139*O133*O140*(O139-O133)*EXP(O140*N137))/(O139+O133*(EXP(O140*N137)-1))^2)/P137</f>
        <v>5.0436276616714036E-2</v>
      </c>
      <c r="V137" s="2"/>
      <c r="W137" s="2"/>
      <c r="X137" s="95"/>
      <c r="Y137" s="2"/>
    </row>
    <row r="138" spans="2:37" ht="14.65" thickBot="1" x14ac:dyDescent="0.5">
      <c r="C138" s="93">
        <v>24</v>
      </c>
      <c r="D138" s="150">
        <f t="shared" si="28"/>
        <v>1.0589199999999999</v>
      </c>
      <c r="E138" s="56">
        <f>(D139/(1+((D139-D133)/D133)*EXP(-D140*C138)))</f>
        <v>1.0192446463054139</v>
      </c>
      <c r="F138" s="150">
        <f t="shared" si="29"/>
        <v>1.5741336907904965E-3</v>
      </c>
      <c r="G138" s="121">
        <f>((D139*D133*D140*(D139-D133)*EXP(D140*C138))/(D139+D133*(EXP(D140*C138)-1))^2)/E138</f>
        <v>4.7787170626466622E-3</v>
      </c>
      <c r="N138" s="93">
        <v>24</v>
      </c>
      <c r="O138" s="150">
        <f t="shared" si="30"/>
        <v>1.7158</v>
      </c>
      <c r="P138" s="56">
        <f>(O139/(1+((O139-O133)/O133)*EXP(-O140*N138)))</f>
        <v>1.7407703459210815</v>
      </c>
      <c r="Q138" s="150">
        <f t="shared" si="31"/>
        <v>6.2351817541847119E-4</v>
      </c>
      <c r="R138" s="121">
        <f>((O139*O133*O140*(O139-O133)*EXP(O140*N138))/(O139+O133*(EXP(O140*N138)-1))^2)/P138</f>
        <v>1.0964731243204301E-2</v>
      </c>
      <c r="V138" s="2"/>
      <c r="W138" s="2"/>
      <c r="X138" s="95"/>
      <c r="Y138" s="2"/>
    </row>
    <row r="139" spans="2:37" ht="14.65" thickBot="1" x14ac:dyDescent="0.5">
      <c r="B139" s="104" t="s">
        <v>33</v>
      </c>
      <c r="C139" s="88" t="s">
        <v>30</v>
      </c>
      <c r="D139" s="151">
        <v>1.0359720823506673</v>
      </c>
      <c r="E139" s="56" t="s">
        <v>31</v>
      </c>
      <c r="F139" s="152">
        <f>SUM(F133:F138)</f>
        <v>1.4231833585612454E-2</v>
      </c>
      <c r="M139" s="104" t="s">
        <v>33</v>
      </c>
      <c r="N139" s="88" t="s">
        <v>30</v>
      </c>
      <c r="O139" s="151">
        <v>1.8115309308796035</v>
      </c>
      <c r="P139" s="56" t="s">
        <v>31</v>
      </c>
      <c r="Q139" s="152">
        <f>SUM(Q133:Q138)</f>
        <v>7.0751226172483753E-3</v>
      </c>
      <c r="V139" s="2"/>
      <c r="W139" s="2"/>
      <c r="X139" s="95"/>
      <c r="Y139" s="2"/>
    </row>
    <row r="140" spans="2:37" ht="14.65" thickBot="1" x14ac:dyDescent="0.5">
      <c r="B140" s="104" t="s">
        <v>33</v>
      </c>
      <c r="C140" s="93" t="s">
        <v>32</v>
      </c>
      <c r="D140" s="153">
        <v>0.29595793718544583</v>
      </c>
      <c r="E140" s="98"/>
      <c r="F140" s="98"/>
      <c r="G140" s="98"/>
      <c r="M140" s="104" t="s">
        <v>33</v>
      </c>
      <c r="N140" s="93" t="s">
        <v>32</v>
      </c>
      <c r="O140" s="153">
        <v>0.28070641031995086</v>
      </c>
      <c r="P140" s="98"/>
      <c r="Q140" s="98"/>
      <c r="R140" s="98"/>
      <c r="V140" s="2"/>
      <c r="W140" s="2"/>
      <c r="X140" s="95"/>
      <c r="Y140" s="2"/>
    </row>
    <row r="141" spans="2:37" x14ac:dyDescent="0.45">
      <c r="C141" s="7"/>
      <c r="U141" s="2"/>
      <c r="V141" s="2"/>
      <c r="W141" s="95"/>
      <c r="X141" s="2"/>
    </row>
    <row r="142" spans="2:37" x14ac:dyDescent="0.45">
      <c r="C142" s="7"/>
      <c r="U142" s="2"/>
      <c r="V142" s="2"/>
      <c r="W142" s="95"/>
      <c r="X142" s="2"/>
    </row>
    <row r="143" spans="2:37" ht="14.65" thickBot="1" x14ac:dyDescent="0.5">
      <c r="C143" s="7"/>
      <c r="U143" s="2"/>
      <c r="V143" s="2"/>
      <c r="W143" s="95"/>
      <c r="X143" s="2"/>
    </row>
    <row r="144" spans="2:37" x14ac:dyDescent="0.45">
      <c r="B144" s="7"/>
      <c r="C144" s="68" t="s">
        <v>101</v>
      </c>
      <c r="D144" s="129" t="s">
        <v>59</v>
      </c>
      <c r="E144" s="38"/>
      <c r="F144" s="130" t="s">
        <v>113</v>
      </c>
      <c r="G144" s="129"/>
      <c r="I144" s="68" t="s">
        <v>101</v>
      </c>
      <c r="J144" s="129" t="s">
        <v>60</v>
      </c>
      <c r="K144" s="38"/>
      <c r="L144" s="130" t="s">
        <v>113</v>
      </c>
      <c r="M144" s="129"/>
      <c r="O144" s="68" t="s">
        <v>101</v>
      </c>
      <c r="P144" s="129" t="s">
        <v>61</v>
      </c>
      <c r="Q144" s="38"/>
      <c r="R144" s="130" t="s">
        <v>113</v>
      </c>
      <c r="S144" s="129"/>
      <c r="T144" s="2"/>
      <c r="U144" s="68" t="s">
        <v>101</v>
      </c>
      <c r="V144" s="129" t="s">
        <v>82</v>
      </c>
      <c r="W144" s="38"/>
      <c r="X144" s="130" t="s">
        <v>113</v>
      </c>
      <c r="Y144" s="129"/>
      <c r="AA144" s="68" t="s">
        <v>101</v>
      </c>
      <c r="AB144" s="129" t="s">
        <v>83</v>
      </c>
      <c r="AC144" s="38"/>
      <c r="AD144" s="130" t="s">
        <v>113</v>
      </c>
      <c r="AE144" s="129"/>
      <c r="AG144" s="68" t="s">
        <v>101</v>
      </c>
      <c r="AH144" s="129" t="s">
        <v>84</v>
      </c>
      <c r="AI144" s="38"/>
      <c r="AJ144" s="130" t="s">
        <v>113</v>
      </c>
      <c r="AK144" s="129"/>
    </row>
    <row r="145" spans="2:37" ht="14.65" thickBot="1" x14ac:dyDescent="0.5">
      <c r="B145" s="7"/>
      <c r="C145" s="154" t="s">
        <v>6</v>
      </c>
      <c r="D145" s="138" t="s">
        <v>28</v>
      </c>
      <c r="E145" s="136" t="s">
        <v>29</v>
      </c>
      <c r="F145" s="137" t="s">
        <v>114</v>
      </c>
      <c r="G145" s="135" t="s">
        <v>10</v>
      </c>
      <c r="I145" s="154" t="s">
        <v>6</v>
      </c>
      <c r="J145" s="138" t="s">
        <v>28</v>
      </c>
      <c r="K145" s="136" t="s">
        <v>29</v>
      </c>
      <c r="L145" s="137" t="s">
        <v>114</v>
      </c>
      <c r="M145" s="135" t="s">
        <v>10</v>
      </c>
      <c r="O145" s="154" t="s">
        <v>6</v>
      </c>
      <c r="P145" s="138" t="s">
        <v>28</v>
      </c>
      <c r="Q145" s="136" t="s">
        <v>29</v>
      </c>
      <c r="R145" s="137" t="s">
        <v>114</v>
      </c>
      <c r="S145" s="135" t="s">
        <v>10</v>
      </c>
      <c r="T145" s="2"/>
      <c r="U145" s="154" t="s">
        <v>6</v>
      </c>
      <c r="V145" s="138" t="s">
        <v>28</v>
      </c>
      <c r="W145" s="136" t="s">
        <v>29</v>
      </c>
      <c r="X145" s="137" t="s">
        <v>114</v>
      </c>
      <c r="Y145" s="135" t="s">
        <v>10</v>
      </c>
      <c r="AA145" s="154" t="s">
        <v>6</v>
      </c>
      <c r="AB145" s="138" t="s">
        <v>28</v>
      </c>
      <c r="AC145" s="136" t="s">
        <v>29</v>
      </c>
      <c r="AD145" s="137" t="s">
        <v>114</v>
      </c>
      <c r="AE145" s="135" t="s">
        <v>10</v>
      </c>
      <c r="AG145" s="154" t="s">
        <v>6</v>
      </c>
      <c r="AH145" s="138" t="s">
        <v>28</v>
      </c>
      <c r="AI145" s="136" t="s">
        <v>29</v>
      </c>
      <c r="AJ145" s="137" t="s">
        <v>114</v>
      </c>
      <c r="AK145" s="135" t="s">
        <v>10</v>
      </c>
    </row>
    <row r="146" spans="2:37" x14ac:dyDescent="0.45">
      <c r="B146" s="7"/>
      <c r="C146" s="85">
        <v>0</v>
      </c>
      <c r="D146" s="155">
        <f t="shared" ref="D146:D151" si="32">D84</f>
        <v>5.6350000000000004E-2</v>
      </c>
      <c r="E146" s="142">
        <f>(D152/(1+((D152-D146)/D146)*EXP(-D153*C146)))</f>
        <v>5.6349999999999997E-2</v>
      </c>
      <c r="F146" s="155">
        <f t="shared" ref="F146:F147" si="33">(D146-E146)^2</f>
        <v>4.8148248609680896E-35</v>
      </c>
      <c r="G146" s="155">
        <f>((D152*D146*D153*(D152-D146)*EXP(D153*C146))/(D152+D146*(EXP(D153*C146)-1))^2)/E146</f>
        <v>0.28656712077767188</v>
      </c>
      <c r="I146" s="85">
        <v>0</v>
      </c>
      <c r="J146" s="155">
        <f t="shared" ref="J146:J151" si="34">E84</f>
        <v>3.4500000000000003E-2</v>
      </c>
      <c r="K146" s="142">
        <f>(J152/(1+((J152-J146)/J146)*EXP(-J153*I146)))</f>
        <v>3.4500000000000003E-2</v>
      </c>
      <c r="L146" s="155">
        <f t="shared" ref="L146:L147" si="35">(J146-K146)^2</f>
        <v>0</v>
      </c>
      <c r="M146" s="155">
        <f>((J152*J146*J153*(J152-J146)*EXP(J153*I146))/(J152+J146*(EXP(J153*I146)-1))^2)/K146</f>
        <v>0.34411169468190417</v>
      </c>
      <c r="O146" s="85">
        <v>0</v>
      </c>
      <c r="P146" s="155">
        <f t="shared" ref="P146:P151" si="36">F84</f>
        <v>3.9100000000000003E-2</v>
      </c>
      <c r="Q146" s="142">
        <f>(P152/(1+((P152-P146)/P146)*EXP(-P153*O146)))</f>
        <v>3.9100000000000003E-2</v>
      </c>
      <c r="R146" s="155">
        <f t="shared" ref="R146:R147" si="37">(P146-Q146)^2</f>
        <v>0</v>
      </c>
      <c r="S146" s="155">
        <f>((P152*P146*P153*(P152-P146)*EXP(P153*O146))/(P152+P146*(EXP(P153*O146)-1))^2)/Q146</f>
        <v>0.37412148001462531</v>
      </c>
      <c r="T146" s="2"/>
      <c r="U146" s="85">
        <v>0</v>
      </c>
      <c r="V146" s="155">
        <f t="shared" ref="V146:V151" si="38">O84</f>
        <v>4.6000000000000006E-2</v>
      </c>
      <c r="W146" s="142">
        <f>(V152/(1+((V152-V146)/V146)*EXP(-V153*U146)))</f>
        <v>4.6000000000000006E-2</v>
      </c>
      <c r="X146" s="155">
        <f t="shared" ref="X146:X147" si="39">(V146-W146)^2</f>
        <v>0</v>
      </c>
      <c r="Y146" s="155">
        <f>((V152*V146*V153*(V152-V146)*EXP(V153*U146))/(V152+V146*(EXP(V153*U146)-1))^2)/W146</f>
        <v>0.34187734058145525</v>
      </c>
      <c r="AA146" s="85">
        <v>0</v>
      </c>
      <c r="AB146" s="155">
        <f t="shared" ref="AB146:AB151" si="40">P84</f>
        <v>4.830000000000001E-2</v>
      </c>
      <c r="AC146" s="142">
        <f>(AB152/(1+((AB152-AB146)/AB146)*EXP(-AB153*AA146)))</f>
        <v>4.830000000000001E-2</v>
      </c>
      <c r="AD146" s="155">
        <f t="shared" ref="AD146:AD147" si="41">(AB146-AC146)^2</f>
        <v>0</v>
      </c>
      <c r="AE146" s="155">
        <f>((AB152*AB146*AB153*(AB152-AB146)*EXP(AB153*AA146))/(AB152+AB146*(EXP(AB153*AA146)-1))^2)/AC146</f>
        <v>0.31420754273176121</v>
      </c>
      <c r="AG146" s="85">
        <v>0</v>
      </c>
      <c r="AH146" s="155">
        <f t="shared" ref="AH146:AH151" si="42">Q84</f>
        <v>5.7500000000000002E-2</v>
      </c>
      <c r="AI146" s="142">
        <f>(AH152/(1+((AH152-AH146)/AH146)*EXP(-AH153*AG146)))</f>
        <v>5.7500000000000009E-2</v>
      </c>
      <c r="AJ146" s="155">
        <f t="shared" ref="AJ146:AJ147" si="43">(AH146-AI146)^2</f>
        <v>4.8148248609680896E-35</v>
      </c>
      <c r="AK146" s="155">
        <f>((AH152*AH146*AH153*(AH152-AH146)*EXP(AH153*AG146))/(AH152+AH146*(EXP(AH153*AG146)-1))^2)/AI146</f>
        <v>0.31041324269057491</v>
      </c>
    </row>
    <row r="147" spans="2:37" x14ac:dyDescent="0.45">
      <c r="B147" s="7"/>
      <c r="C147" s="156">
        <v>3</v>
      </c>
      <c r="D147" s="151">
        <f t="shared" si="32"/>
        <v>0.13</v>
      </c>
      <c r="E147" s="87">
        <f>(D152/(1+((D152-D146)/D146)*EXP(-D153*C147)))</f>
        <v>0.12992642023145201</v>
      </c>
      <c r="F147" s="151">
        <f t="shared" si="33"/>
        <v>5.4139823395762652E-9</v>
      </c>
      <c r="G147" s="151">
        <f>((D152*D146*D153*(D152-D146)*EXP(D153*C147))/(D152+D146*(EXP(D153*C147)-1))^2)/E147</f>
        <v>0.26800730497210945</v>
      </c>
      <c r="I147" s="156">
        <v>3</v>
      </c>
      <c r="J147" s="151">
        <f t="shared" si="34"/>
        <v>9.5000000000000001E-2</v>
      </c>
      <c r="K147" s="87">
        <f>(J152/(1+((J152-J146)/J146)*EXP(-J153*I147)))</f>
        <v>9.471027306386938E-2</v>
      </c>
      <c r="L147" s="151">
        <f t="shared" si="35"/>
        <v>8.3941697519637227E-8</v>
      </c>
      <c r="M147" s="151">
        <f>((J152*J146*J153*(J152-J146)*EXP(J153*I147))/(J152+J146*(EXP(J153*I147)-1))^2)/K147</f>
        <v>0.32634406584623182</v>
      </c>
      <c r="O147" s="156">
        <v>3</v>
      </c>
      <c r="P147" s="151">
        <f t="shared" si="36"/>
        <v>0.11600000000000001</v>
      </c>
      <c r="Q147" s="87">
        <f>(P152/(1+((P152-P146)/P146)*EXP(-P153*O147)))</f>
        <v>0.11619133355656916</v>
      </c>
      <c r="R147" s="151">
        <f t="shared" si="37"/>
        <v>3.6608529869401551E-8</v>
      </c>
      <c r="S147" s="151">
        <f>((P152*P146*P153*(P152-P146)*EXP(P153*O147))/(P152+P146*(EXP(P153*O147)-1))^2)/Q147</f>
        <v>0.34754480392756981</v>
      </c>
      <c r="T147" s="2"/>
      <c r="U147" s="156">
        <v>3</v>
      </c>
      <c r="V147" s="151">
        <f t="shared" si="38"/>
        <v>0.125</v>
      </c>
      <c r="W147" s="87">
        <f>(V152/(1+((V152-V146)/V146)*EXP(-V153*U147)))</f>
        <v>0.12577037154692322</v>
      </c>
      <c r="X147" s="151">
        <f t="shared" si="39"/>
        <v>5.9347232030887626E-7</v>
      </c>
      <c r="Y147" s="151">
        <f>((V152*V146*V153*(V152-V146)*EXP(V153*U147))/(V152+V146*(EXP(V153*U147)-1))^2)/W147</f>
        <v>0.3262033296131594</v>
      </c>
      <c r="AA147" s="156">
        <v>3</v>
      </c>
      <c r="AB147" s="151">
        <f t="shared" si="40"/>
        <v>0.126</v>
      </c>
      <c r="AC147" s="87">
        <f>(AB152/(1+((AB152-AB146)/AB146)*EXP(-AB153*AA147)))</f>
        <v>0.12189844595523285</v>
      </c>
      <c r="AD147" s="151">
        <f t="shared" si="41"/>
        <v>1.6822745582145813E-5</v>
      </c>
      <c r="AE147" s="151">
        <f>((AB152*AB146*AB153*(AB152-AB146)*EXP(AB153*AA147))/(AB152+AB146*(EXP(AB153*AA147)-1))^2)/AC147</f>
        <v>0.30105517972428969</v>
      </c>
      <c r="AG147" s="156">
        <v>3</v>
      </c>
      <c r="AH147" s="151">
        <f t="shared" si="42"/>
        <v>0.14299999999999999</v>
      </c>
      <c r="AI147" s="87">
        <f>(AH152/(1+((AH152-AH146)/AH146)*EXP(-AH153*AG147)))</f>
        <v>0.14313542333928717</v>
      </c>
      <c r="AJ147" s="151">
        <f t="shared" si="43"/>
        <v>1.8339480823689944E-8</v>
      </c>
      <c r="AK147" s="151">
        <f>((AH152*AH146*AH153*(AH152-AH146)*EXP(AH153*AG147))/(AH152+AH146*(EXP(AH153*AG147)-1))^2)/AI147</f>
        <v>0.29547196618450827</v>
      </c>
    </row>
    <row r="148" spans="2:37" x14ac:dyDescent="0.45">
      <c r="B148" s="7"/>
      <c r="C148" s="88">
        <v>6</v>
      </c>
      <c r="D148" s="151">
        <f t="shared" si="32"/>
        <v>0.22655000000000003</v>
      </c>
      <c r="E148" s="87">
        <f>(D152/(1+((D152-D146)/D146)*EXP(-D153*C148)))</f>
        <v>0.2762137742949457</v>
      </c>
      <c r="F148" s="151">
        <f>(D148-E148)^2</f>
        <v>2.4664904772193066E-3</v>
      </c>
      <c r="G148" s="151">
        <f>((D152*D146*D153*(D152-D146)*EXP(D153*C148))/(D152+D146*(EXP(D153*C148)-1))^2)/E148</f>
        <v>0.23110599423205661</v>
      </c>
      <c r="I148" s="88">
        <v>6</v>
      </c>
      <c r="J148" s="151">
        <f t="shared" si="34"/>
        <v>0.18745000000000003</v>
      </c>
      <c r="K148" s="87">
        <f>(J152/(1+((J152-J146)/J146)*EXP(-J153*I148)))</f>
        <v>0.23850860473704574</v>
      </c>
      <c r="L148" s="151">
        <f>(J148-K148)^2</f>
        <v>2.6069811176938668E-3</v>
      </c>
      <c r="M148" s="151">
        <f>((J152*J146*J153*(J152-J146)*EXP(J153*I148))/(J152+J146*(EXP(J153*I148)-1))^2)/K148</f>
        <v>0.28391018779941274</v>
      </c>
      <c r="O148" s="88">
        <v>6</v>
      </c>
      <c r="P148" s="151">
        <f t="shared" si="36"/>
        <v>0.22885000000000003</v>
      </c>
      <c r="Q148" s="87">
        <f>(P152/(1+((P152-P146)/P146)*EXP(-P153*O148)))</f>
        <v>0.30286052804852831</v>
      </c>
      <c r="R148" s="151">
        <f>(P148-Q148)^2</f>
        <v>5.4775582620219922E-3</v>
      </c>
      <c r="S148" s="151">
        <f>((P152*P146*P153*(P152-P146)*EXP(P153*O148))/(P152+P146*(EXP(P153*O148)-1))^2)/Q148</f>
        <v>0.28319195791273266</v>
      </c>
      <c r="T148" s="2"/>
      <c r="U148" s="88">
        <v>6</v>
      </c>
      <c r="V148" s="151">
        <f t="shared" si="38"/>
        <v>0.15640000000000001</v>
      </c>
      <c r="W148" s="87">
        <f>(V152/(1+((V152-V146)/V146)*EXP(-V153*U148)))</f>
        <v>0.31854754249956091</v>
      </c>
      <c r="X148" s="151">
        <f>(V148-W148)^2</f>
        <v>2.6291825538646906E-2</v>
      </c>
      <c r="Y148" s="151">
        <f>((V152*V146*V153*(V152-V146)*EXP(V153*U148))/(V152+V146*(EXP(V153*U148)-1))^2)/W148</f>
        <v>0.28832471085592698</v>
      </c>
      <c r="AA148" s="88">
        <v>6</v>
      </c>
      <c r="AB148" s="151">
        <f t="shared" si="40"/>
        <v>0.16300000000000001</v>
      </c>
      <c r="AC148" s="87">
        <f>(AB152/(1+((AB152-AB146)/AB146)*EXP(-AB153*AA148)))</f>
        <v>0.28919843372103332</v>
      </c>
      <c r="AD148" s="151">
        <f>(AB148-AC148)^2</f>
        <v>1.5926044673642038E-2</v>
      </c>
      <c r="AE148" s="151">
        <f>((AB152*AB146*AB153*(AB152-AB146)*EXP(AB153*AA148))/(AB152+AB146*(EXP(AB153*AA148)-1))^2)/AC148</f>
        <v>0.27115794287801481</v>
      </c>
      <c r="AG148" s="88">
        <v>6</v>
      </c>
      <c r="AH148" s="151">
        <f t="shared" si="42"/>
        <v>0.19320000000000004</v>
      </c>
      <c r="AI148" s="87">
        <f>(AH152/(1+((AH152-AH146)/AH146)*EXP(-AH153*AG148)))</f>
        <v>0.33247495608288219</v>
      </c>
      <c r="AJ148" s="151">
        <f>(AH148-AI148)^2</f>
        <v>1.9397513391888752E-2</v>
      </c>
      <c r="AK148" s="151">
        <f>((AH152*AH146*AH153*(AH152-AH146)*EXP(AH153*AG148))/(AH152+AH146*(EXP(AH153*AG148)-1))^2)/AI148</f>
        <v>0.26243687157134649</v>
      </c>
    </row>
    <row r="149" spans="2:37" x14ac:dyDescent="0.45">
      <c r="B149" s="7"/>
      <c r="C149" s="88">
        <v>12</v>
      </c>
      <c r="D149" s="151">
        <f t="shared" si="32"/>
        <v>0.82799999999999996</v>
      </c>
      <c r="E149" s="87">
        <f>(D152/(1+((D152-D146)/D146)*EXP(-D153*C149)))</f>
        <v>0.77141361445841961</v>
      </c>
      <c r="F149" s="151">
        <f>(D149-E149)^2</f>
        <v>3.2020190286603739E-3</v>
      </c>
      <c r="G149" s="151">
        <f>((D152*D146*D153*(D152-D146)*EXP(D153*C149))/(D152+D146*(EXP(D153*C149)-1))^2)/E149</f>
        <v>0.10619073209418518</v>
      </c>
      <c r="I149" s="88">
        <v>12</v>
      </c>
      <c r="J149" s="151">
        <f t="shared" si="34"/>
        <v>0.85675000000000001</v>
      </c>
      <c r="K149" s="87">
        <f>(J152/(1+((J152-J146)/J146)*EXP(-J153*I149)))</f>
        <v>0.8104530180951629</v>
      </c>
      <c r="L149" s="151">
        <f>(J149-K149)^2</f>
        <v>2.1434105334968145E-3</v>
      </c>
      <c r="M149" s="151">
        <f>((J152*J146*J153*(J152-J146)*EXP(J153*I149))/(J152+J146*(EXP(J153*I149)-1))^2)/K149</f>
        <v>0.11513340712605939</v>
      </c>
      <c r="O149" s="88">
        <v>12</v>
      </c>
      <c r="P149" s="151">
        <f t="shared" si="36"/>
        <v>0.94184999999999997</v>
      </c>
      <c r="Q149" s="87">
        <f>(P152/(1+((P152-P146)/P146)*EXP(-P153*O149)))</f>
        <v>0.88874730949561298</v>
      </c>
      <c r="R149" s="151">
        <f>(P149-Q149)^2</f>
        <v>2.8198957388047116E-3</v>
      </c>
      <c r="S149" s="151">
        <f>((P152*P146*P153*(P152-P146)*EXP(P153*O149))/(P152+P146*(EXP(P153*O149)-1))^2)/Q149</f>
        <v>8.1211754745268303E-2</v>
      </c>
      <c r="T149" s="2"/>
      <c r="U149" s="88">
        <v>12</v>
      </c>
      <c r="V149" s="151">
        <f t="shared" si="38"/>
        <v>1.1891</v>
      </c>
      <c r="W149" s="87">
        <f>(V152/(1+((V152-V146)/V146)*EXP(-V153*U149)))</f>
        <v>1.1440922900795014</v>
      </c>
      <c r="X149" s="151">
        <f>(V149-W149)^2</f>
        <v>2.0256939522877507E-3</v>
      </c>
      <c r="Y149" s="151">
        <f>((V152*V146*V153*(V152-V146)*EXP(V153*U149))/(V152+V146*(EXP(V153*U149)-1))^2)/W149</f>
        <v>0.12611414097315338</v>
      </c>
      <c r="AA149" s="88">
        <v>12</v>
      </c>
      <c r="AB149" s="151">
        <f t="shared" si="40"/>
        <v>1.0465</v>
      </c>
      <c r="AC149" s="87">
        <f>(AB152/(1+((AB152-AB146)/AB146)*EXP(-AB153*AA149)))</f>
        <v>1.0286600606440917</v>
      </c>
      <c r="AD149" s="151">
        <f>(AB149-AC149)^2</f>
        <v>3.182634362224869E-4</v>
      </c>
      <c r="AE149" s="151">
        <f>((AB152*AB146*AB153*(AB152-AB146)*EXP(AB153*AA149))/(AB152+AB146*(EXP(AB153*AA149)-1))^2)/AC149</f>
        <v>0.13901292784191852</v>
      </c>
      <c r="AG149" s="88">
        <v>12</v>
      </c>
      <c r="AH149" s="151">
        <f t="shared" si="42"/>
        <v>1.1247</v>
      </c>
      <c r="AI149" s="87">
        <f>(AH152/(1+((AH152-AH146)/AH146)*EXP(-AH153*AG149)))</f>
        <v>1.1054053039590301</v>
      </c>
      <c r="AJ149" s="151">
        <f>(AH149-AI149)^2</f>
        <v>3.7228529531341931E-4</v>
      </c>
      <c r="AK149" s="151">
        <f>((AH152*AH146*AH153*(AH152-AH146)*EXP(AH153*AG149))/(AH152+AH146*(EXP(AH153*AG149)-1))^2)/AI149</f>
        <v>0.12757952402496422</v>
      </c>
    </row>
    <row r="150" spans="2:37" x14ac:dyDescent="0.45">
      <c r="B150" s="7"/>
      <c r="C150" s="88">
        <v>18</v>
      </c>
      <c r="D150" s="151">
        <f t="shared" si="32"/>
        <v>1.0051000000000001</v>
      </c>
      <c r="E150" s="87">
        <f>(D152/(1+((D152-D146)/D146)*EXP(-D153*C150)))</f>
        <v>1.0941474020923483</v>
      </c>
      <c r="F150" s="151">
        <f>(D150-E150)^2</f>
        <v>7.9294398193963354E-3</v>
      </c>
      <c r="G150" s="151">
        <f>((D152*D146*D153*(D152-D146)*EXP(D153*C150))/(D152+D146*(EXP(D153*C150)-1))^2)/E150</f>
        <v>2.4780415665706858E-2</v>
      </c>
      <c r="I150" s="88">
        <v>18</v>
      </c>
      <c r="J150" s="151">
        <f t="shared" si="34"/>
        <v>1.04535</v>
      </c>
      <c r="K150" s="87">
        <f>(J152/(1+((J152-J146)/J146)*EXP(-J153*I150)))</f>
        <v>1.1353819090477411</v>
      </c>
      <c r="L150" s="151">
        <f>(J150-K150)^2</f>
        <v>8.1057446467807173E-3</v>
      </c>
      <c r="M150" s="151">
        <f>((J152*J146*J153*(J152-J146)*EXP(J153*I150))/(J152+J146*(EXP(J153*I150)-1))^2)/K150</f>
        <v>1.9249172781066418E-2</v>
      </c>
      <c r="O150" s="88">
        <v>18</v>
      </c>
      <c r="P150" s="151">
        <f t="shared" si="36"/>
        <v>1.0534000000000001</v>
      </c>
      <c r="Q150" s="87">
        <f>(P152/(1+((P152-P146)/P146)*EXP(-P153*O150)))</f>
        <v>1.0959316035852757</v>
      </c>
      <c r="R150" s="151">
        <f>(P150-Q150)^2</f>
        <v>1.8089373035350311E-3</v>
      </c>
      <c r="S150" s="151">
        <f>((P152*P146*P153*(P152-P146)*EXP(P153*O150))/(P152+P146*(EXP(P153*O150)-1))^2)/Q150</f>
        <v>9.7864774758624311E-3</v>
      </c>
      <c r="T150" s="2"/>
      <c r="U150" s="88">
        <v>18</v>
      </c>
      <c r="V150" s="151">
        <f t="shared" si="38"/>
        <v>1.6951000000000001</v>
      </c>
      <c r="W150" s="87">
        <f>(V152/(1+((V152-V146)/V146)*EXP(-V153*U150)))</f>
        <v>1.671715425475393</v>
      </c>
      <c r="X150" s="151">
        <f>(V150-W150)^2</f>
        <v>5.4683832569690208E-4</v>
      </c>
      <c r="Y150" s="151">
        <f>((V152*V146*V153*(V152-V146)*EXP(V153*U150))/(V152+V146*(EXP(V153*U150)-1))^2)/W150</f>
        <v>2.2441929712896071E-2</v>
      </c>
      <c r="AA150" s="88">
        <v>18</v>
      </c>
      <c r="AB150" s="151">
        <f t="shared" si="40"/>
        <v>1.6675</v>
      </c>
      <c r="AC150" s="87">
        <f>(AB152/(1+((AB152-AB146)/AB146)*EXP(-AB153*AA150)))</f>
        <v>1.6290010313876047</v>
      </c>
      <c r="AD150" s="151">
        <f>(AB150-AC150)^2</f>
        <v>1.4821705842182004E-3</v>
      </c>
      <c r="AE150" s="151">
        <f>((AB152*AB146*AB153*(AB152-AB146)*EXP(AB153*AA150))/(AB152+AB146*(EXP(AB153*AA150)-1))^2)/AC150</f>
        <v>3.1729380302350577E-2</v>
      </c>
      <c r="AG150" s="88">
        <v>18</v>
      </c>
      <c r="AH150" s="151">
        <f t="shared" si="42"/>
        <v>1.7342000000000002</v>
      </c>
      <c r="AI150" s="87">
        <f>(AH152/(1+((AH152-AH146)/AH146)*EXP(-AH153*AG150)))</f>
        <v>1.6746500039479888</v>
      </c>
      <c r="AJ150" s="151">
        <f>(AH150-AI150)^2</f>
        <v>3.5462020297945722E-3</v>
      </c>
      <c r="AK150" s="151">
        <f>((AH152*AH146*AH153*(AH152-AH146)*EXP(AH153*AG150))/(AH152+AH146*(EXP(AH153*AG150)-1))^2)/AI150</f>
        <v>2.8260315565513276E-2</v>
      </c>
    </row>
    <row r="151" spans="2:37" ht="14.65" thickBot="1" x14ac:dyDescent="0.5">
      <c r="B151" s="7"/>
      <c r="C151" s="93">
        <v>24</v>
      </c>
      <c r="D151" s="152">
        <f t="shared" si="32"/>
        <v>1.2304999999999999</v>
      </c>
      <c r="E151" s="150">
        <f>(D152/(1+((D152-D146)/D146)*EXP(-D153*C151)))</f>
        <v>1.1750268871964726</v>
      </c>
      <c r="F151" s="152">
        <f>(D151-E151)^2</f>
        <v>3.0772662441128635E-3</v>
      </c>
      <c r="G151" s="152">
        <f>((D152*D146*D153*(D152-D146)*EXP(D153*C151))/(D152+D146*(EXP(D153*C151)-1))^2)/E151</f>
        <v>4.3783854872993773E-3</v>
      </c>
      <c r="I151" s="93">
        <v>24</v>
      </c>
      <c r="J151" s="152">
        <f t="shared" si="34"/>
        <v>1.25465</v>
      </c>
      <c r="K151" s="150">
        <f>(J152/(1+((J152-J146)/J146)*EXP(-J153*I151)))</f>
        <v>1.1924367396901099</v>
      </c>
      <c r="L151" s="152">
        <f>(J151-K151)^2</f>
        <v>3.8704897583861546E-3</v>
      </c>
      <c r="M151" s="152">
        <f>((J152*J146*J153*(J152-J146)*EXP(J153*I151))/(J152+J146*(EXP(J153*I151)-1))^2)/K151</f>
        <v>2.4126928491381839E-3</v>
      </c>
      <c r="O151" s="93">
        <v>24</v>
      </c>
      <c r="P151" s="152">
        <f t="shared" si="36"/>
        <v>1.1338999999999999</v>
      </c>
      <c r="Q151" s="150">
        <f>(P152/(1+((P152-P146)/P146)*EXP(-P153*O151)))</f>
        <v>1.1214805280892215</v>
      </c>
      <c r="R151" s="152">
        <f>(P151-Q151)^2</f>
        <v>1.5424328254261399E-4</v>
      </c>
      <c r="S151" s="152">
        <f>((P152*P146*P153*(P152-P146)*EXP(P153*O151))/(P152+P146*(EXP(P153*O151)-1))^2)/Q151</f>
        <v>9.786717266500333E-4</v>
      </c>
      <c r="T151" s="2"/>
      <c r="U151" s="93">
        <v>24</v>
      </c>
      <c r="V151" s="152">
        <f t="shared" si="38"/>
        <v>1.7364999999999999</v>
      </c>
      <c r="W151" s="150">
        <f>(V152/(1+((V152-V146)/V146)*EXP(-V153*U151)))</f>
        <v>1.7711926582444781</v>
      </c>
      <c r="X151" s="152">
        <f>(V151-W151)^2</f>
        <v>1.2035805360681613E-3</v>
      </c>
      <c r="Y151" s="152">
        <f>((V152*V146*V153*(V152-V146)*EXP(V153*U151))/(V152+V146*(EXP(V153*U151)-1))^2)/W151</f>
        <v>2.8957347123978274E-3</v>
      </c>
      <c r="AA151" s="93">
        <v>24</v>
      </c>
      <c r="AB151" s="152">
        <f t="shared" si="40"/>
        <v>1.7434000000000001</v>
      </c>
      <c r="AC151" s="150">
        <f>(AB152/(1+((AB152-AB146)/AB146)*EXP(-AB153*AA151)))</f>
        <v>1.7786123035407992</v>
      </c>
      <c r="AD151" s="152">
        <f>(AB151-AC151)^2</f>
        <v>1.2399063206493786E-3</v>
      </c>
      <c r="AE151" s="152">
        <f>((AB152*AB146*AB153*(AB152-AB146)*EXP(AB153*AA151))/(AB152+AB146*(EXP(AB153*AA151)-1))^2)/AC151</f>
        <v>4.993194017040385E-3</v>
      </c>
      <c r="AG151" s="93">
        <v>24</v>
      </c>
      <c r="AH151" s="152">
        <f t="shared" si="42"/>
        <v>1.7572000000000001</v>
      </c>
      <c r="AI151" s="150">
        <f>(AH152/(1+((AH152-AH146)/AH146)*EXP(-AH153*AG151)))</f>
        <v>1.8110116430284162</v>
      </c>
      <c r="AJ151" s="152">
        <f>(AH151-AI151)^2</f>
        <v>2.8956929254176857E-3</v>
      </c>
      <c r="AK151" s="152">
        <f>((AH152*AH146*AH153*(AH152-AH146)*EXP(AH153*AG151))/(AH152+AH146*(EXP(AH153*AG151)-1))^2)/AI151</f>
        <v>4.4685612321587517E-3</v>
      </c>
    </row>
    <row r="152" spans="2:37" ht="14.65" thickBot="1" x14ac:dyDescent="0.5">
      <c r="B152" s="7"/>
      <c r="C152" s="88" t="s">
        <v>30</v>
      </c>
      <c r="D152" s="151">
        <v>1.1923840600220932</v>
      </c>
      <c r="E152" s="56" t="s">
        <v>31</v>
      </c>
      <c r="F152" s="152">
        <f>SUM(F146:F151)</f>
        <v>1.6675220983371219E-2</v>
      </c>
      <c r="I152" s="88" t="s">
        <v>30</v>
      </c>
      <c r="J152" s="151">
        <v>1.2006127825717687</v>
      </c>
      <c r="K152" s="56" t="s">
        <v>31</v>
      </c>
      <c r="L152" s="152">
        <f>SUM(L146:L151)</f>
        <v>1.6726709998055072E-2</v>
      </c>
      <c r="O152" s="88" t="s">
        <v>30</v>
      </c>
      <c r="P152" s="151">
        <v>1.1243193747634417</v>
      </c>
      <c r="Q152" s="56" t="s">
        <v>31</v>
      </c>
      <c r="R152" s="152">
        <f>SUM(R146:R151)</f>
        <v>1.0260671195434218E-2</v>
      </c>
      <c r="T152" s="2"/>
      <c r="U152" s="88" t="s">
        <v>30</v>
      </c>
      <c r="V152" s="151">
        <v>1.7859300368501543</v>
      </c>
      <c r="W152" s="56" t="s">
        <v>31</v>
      </c>
      <c r="X152" s="152">
        <f>SUM(X146:X151)</f>
        <v>3.0068531825020027E-2</v>
      </c>
      <c r="AA152" s="88" t="s">
        <v>30</v>
      </c>
      <c r="AB152" s="151">
        <v>1.8065533906137745</v>
      </c>
      <c r="AC152" s="56" t="s">
        <v>31</v>
      </c>
      <c r="AD152" s="152">
        <f>SUM(AD146:AD151)</f>
        <v>1.8983207760314248E-2</v>
      </c>
      <c r="AG152" s="88" t="s">
        <v>30</v>
      </c>
      <c r="AH152" s="151">
        <v>1.8366230513092325</v>
      </c>
      <c r="AI152" s="56" t="s">
        <v>31</v>
      </c>
      <c r="AJ152" s="152">
        <f>SUM(AJ146:AJ151)</f>
        <v>2.6211711981895251E-2</v>
      </c>
    </row>
    <row r="153" spans="2:37" ht="14.65" thickBot="1" x14ac:dyDescent="0.5">
      <c r="B153" s="7"/>
      <c r="C153" s="93" t="s">
        <v>32</v>
      </c>
      <c r="D153" s="153">
        <v>0.30078153372890659</v>
      </c>
      <c r="E153" s="98"/>
      <c r="F153" s="98"/>
      <c r="G153" s="98"/>
      <c r="I153" s="93" t="s">
        <v>32</v>
      </c>
      <c r="J153" s="153">
        <v>0.3542924024521622</v>
      </c>
      <c r="K153" s="98"/>
      <c r="L153" s="98"/>
      <c r="M153" s="98"/>
      <c r="O153" s="93" t="s">
        <v>32</v>
      </c>
      <c r="P153" s="153">
        <v>0.38760092040128485</v>
      </c>
      <c r="Q153" s="98"/>
      <c r="R153" s="98"/>
      <c r="S153" s="98"/>
      <c r="T153" s="2"/>
      <c r="U153" s="93" t="s">
        <v>32</v>
      </c>
      <c r="V153" s="153">
        <v>0.35091584059793685</v>
      </c>
      <c r="W153" s="98"/>
      <c r="X153" s="98"/>
      <c r="Y153" s="98"/>
      <c r="AA153" s="93" t="s">
        <v>32</v>
      </c>
      <c r="AB153" s="153">
        <v>0.32283896320560224</v>
      </c>
      <c r="AC153" s="98"/>
      <c r="AD153" s="98"/>
      <c r="AE153" s="98"/>
      <c r="AG153" s="93" t="s">
        <v>32</v>
      </c>
      <c r="AH153" s="153">
        <v>0.32044557937553531</v>
      </c>
      <c r="AI153" s="98"/>
      <c r="AJ153" s="98"/>
      <c r="AK153" s="98"/>
    </row>
    <row r="154" spans="2:37" x14ac:dyDescent="0.45">
      <c r="C154" s="7"/>
      <c r="U154" s="2"/>
      <c r="V154" s="2"/>
      <c r="W154" s="95"/>
      <c r="X154" s="2"/>
    </row>
    <row r="155" spans="2:37" ht="14.65" thickBot="1" x14ac:dyDescent="0.5">
      <c r="C155" s="7"/>
      <c r="U155" s="2"/>
      <c r="V155" s="2"/>
      <c r="W155" s="95"/>
      <c r="X155" s="2"/>
    </row>
    <row r="156" spans="2:37" x14ac:dyDescent="0.45">
      <c r="B156" s="7"/>
      <c r="C156" s="68" t="s">
        <v>101</v>
      </c>
      <c r="D156" s="129" t="s">
        <v>62</v>
      </c>
      <c r="E156" s="38"/>
      <c r="F156" s="130" t="s">
        <v>113</v>
      </c>
      <c r="G156" s="129"/>
      <c r="I156" s="68" t="s">
        <v>101</v>
      </c>
      <c r="J156" s="129" t="s">
        <v>63</v>
      </c>
      <c r="K156" s="38"/>
      <c r="L156" s="130" t="s">
        <v>113</v>
      </c>
      <c r="M156" s="129"/>
      <c r="O156" s="68" t="s">
        <v>101</v>
      </c>
      <c r="P156" s="129" t="s">
        <v>64</v>
      </c>
      <c r="Q156" s="38"/>
      <c r="R156" s="130" t="s">
        <v>113</v>
      </c>
      <c r="S156" s="129"/>
      <c r="T156" s="2"/>
      <c r="U156" s="68" t="s">
        <v>101</v>
      </c>
      <c r="V156" s="129" t="s">
        <v>85</v>
      </c>
      <c r="W156" s="38"/>
      <c r="X156" s="130" t="s">
        <v>113</v>
      </c>
      <c r="Y156" s="129"/>
      <c r="AA156" s="68" t="s">
        <v>101</v>
      </c>
      <c r="AB156" s="129" t="s">
        <v>86</v>
      </c>
      <c r="AC156" s="38"/>
      <c r="AD156" s="130" t="s">
        <v>113</v>
      </c>
      <c r="AE156" s="129"/>
      <c r="AG156" s="68" t="s">
        <v>101</v>
      </c>
      <c r="AH156" s="129" t="s">
        <v>87</v>
      </c>
      <c r="AI156" s="38"/>
      <c r="AJ156" s="130" t="s">
        <v>113</v>
      </c>
      <c r="AK156" s="129"/>
    </row>
    <row r="157" spans="2:37" ht="14.65" thickBot="1" x14ac:dyDescent="0.5">
      <c r="B157" s="7"/>
      <c r="C157" s="154" t="s">
        <v>6</v>
      </c>
      <c r="D157" s="138" t="s">
        <v>28</v>
      </c>
      <c r="E157" s="136" t="s">
        <v>29</v>
      </c>
      <c r="F157" s="137" t="s">
        <v>114</v>
      </c>
      <c r="G157" s="135" t="s">
        <v>10</v>
      </c>
      <c r="I157" s="154" t="s">
        <v>6</v>
      </c>
      <c r="J157" s="138" t="s">
        <v>28</v>
      </c>
      <c r="K157" s="136" t="s">
        <v>29</v>
      </c>
      <c r="L157" s="137" t="s">
        <v>114</v>
      </c>
      <c r="M157" s="135" t="s">
        <v>10</v>
      </c>
      <c r="O157" s="154" t="s">
        <v>6</v>
      </c>
      <c r="P157" s="138" t="s">
        <v>28</v>
      </c>
      <c r="Q157" s="136" t="s">
        <v>29</v>
      </c>
      <c r="R157" s="137" t="s">
        <v>114</v>
      </c>
      <c r="S157" s="135" t="s">
        <v>10</v>
      </c>
      <c r="T157" s="2"/>
      <c r="U157" s="154" t="s">
        <v>6</v>
      </c>
      <c r="V157" s="138" t="s">
        <v>28</v>
      </c>
      <c r="W157" s="136" t="s">
        <v>29</v>
      </c>
      <c r="X157" s="137" t="s">
        <v>114</v>
      </c>
      <c r="Y157" s="135" t="s">
        <v>10</v>
      </c>
      <c r="AA157" s="154" t="s">
        <v>6</v>
      </c>
      <c r="AB157" s="138" t="s">
        <v>28</v>
      </c>
      <c r="AC157" s="136" t="s">
        <v>29</v>
      </c>
      <c r="AD157" s="137" t="s">
        <v>114</v>
      </c>
      <c r="AE157" s="135" t="s">
        <v>10</v>
      </c>
      <c r="AG157" s="154" t="s">
        <v>6</v>
      </c>
      <c r="AH157" s="138" t="s">
        <v>28</v>
      </c>
      <c r="AI157" s="136" t="s">
        <v>29</v>
      </c>
      <c r="AJ157" s="137" t="s">
        <v>114</v>
      </c>
      <c r="AK157" s="135" t="s">
        <v>10</v>
      </c>
    </row>
    <row r="158" spans="2:37" x14ac:dyDescent="0.45">
      <c r="B158" s="7"/>
      <c r="C158" s="85">
        <v>0</v>
      </c>
      <c r="D158" s="155">
        <f t="shared" ref="D158:D163" si="44">D99</f>
        <v>5.8650000000000001E-2</v>
      </c>
      <c r="E158" s="142">
        <f>(D164/(1+((D164-D158)/D158)*EXP(-D165*C158)))</f>
        <v>5.8649999999999994E-2</v>
      </c>
      <c r="F158" s="155">
        <f t="shared" ref="F158:F159" si="45">(D158-E158)^2</f>
        <v>4.8148248609680896E-35</v>
      </c>
      <c r="G158" s="155">
        <f>((D164*D158*D165*(D164-D158)*EXP(D165*C158))/(D164+D158*(EXP(D165*C158)-1))^2)/E158</f>
        <v>0.262041252452551</v>
      </c>
      <c r="I158" s="85">
        <v>0</v>
      </c>
      <c r="J158" s="155">
        <f t="shared" ref="J158:J163" si="46">E99</f>
        <v>5.5199999999999999E-2</v>
      </c>
      <c r="K158" s="142">
        <f>(J164/(1+((J164-J158)/J158)*EXP(-J165*I158)))</f>
        <v>5.5199999999999999E-2</v>
      </c>
      <c r="L158" s="155">
        <f t="shared" ref="L158:L159" si="47">(J158-K158)^2</f>
        <v>0</v>
      </c>
      <c r="M158" s="155">
        <f>((J164*J158*J165*(J164-J158)*EXP(J165*I158))/(J164+J158*(EXP(J165*I158)-1))^2)/K158</f>
        <v>0.27287070722659812</v>
      </c>
      <c r="O158" s="85">
        <v>0</v>
      </c>
      <c r="P158" s="155">
        <f t="shared" ref="P158:P163" si="48">F99</f>
        <v>3.4500000000000003E-2</v>
      </c>
      <c r="Q158" s="142">
        <f>(P164/(1+((P164-P158)/P158)*EXP(-P165*O158)))</f>
        <v>3.4500000000000003E-2</v>
      </c>
      <c r="R158" s="155">
        <f t="shared" ref="R158:R159" si="49">(P158-Q158)^2</f>
        <v>0</v>
      </c>
      <c r="S158" s="155">
        <f>((P164*P158*P165*(P164-P158)*EXP(P165*O158))/(P164+P158*(EXP(P165*O158)-1))^2)/Q158</f>
        <v>0.31821232166006541</v>
      </c>
      <c r="T158" s="2"/>
      <c r="U158" s="85">
        <v>0</v>
      </c>
      <c r="V158" s="155">
        <f t="shared" ref="V158:V163" si="50">O99</f>
        <v>5.2899999999999996E-2</v>
      </c>
      <c r="W158" s="142">
        <f>(V164/(1+((V164-V158)/V158)*EXP(-V165*U158)))</f>
        <v>5.2899999999999989E-2</v>
      </c>
      <c r="X158" s="155">
        <f t="shared" ref="X158:X159" si="51">(V158-W158)^2</f>
        <v>4.8148248609680896E-35</v>
      </c>
      <c r="Y158" s="155">
        <f>((V164*V158*V165*(V164-V158)*EXP(V165*U158))/(V164+V158*(EXP(V165*U158)-1))^2)/W158</f>
        <v>0.26598268503004918</v>
      </c>
      <c r="AA158" s="85">
        <v>0</v>
      </c>
      <c r="AB158" s="155">
        <f t="shared" ref="AB158:AB163" si="52">P99</f>
        <v>5.2899999999999996E-2</v>
      </c>
      <c r="AC158" s="142">
        <f>(AB164/(1+((AB164-AB158)/AB158)*EXP(-AB165*AA158)))</f>
        <v>5.2899999999999989E-2</v>
      </c>
      <c r="AD158" s="155">
        <f t="shared" ref="AD158:AD159" si="53">(AB158-AC158)^2</f>
        <v>4.8148248609680896E-35</v>
      </c>
      <c r="AE158" s="155">
        <f>((AB164*AB158*AB165*(AB164-AB158)*EXP(AB165*AA158))/(AB164+AB158*(EXP(AB165*AA158)-1))^2)/AC158</f>
        <v>0.26724589961918943</v>
      </c>
      <c r="AG158" s="85">
        <v>0</v>
      </c>
      <c r="AH158" s="155">
        <f t="shared" ref="AH158:AH163" si="54">Q99</f>
        <v>4.830000000000001E-2</v>
      </c>
      <c r="AI158" s="142">
        <f>(AH164/(1+((AH164-AH158)/AH158)*EXP(-AH165*AG158)))</f>
        <v>4.830000000000001E-2</v>
      </c>
      <c r="AJ158" s="155">
        <f t="shared" ref="AJ158:AJ159" si="55">(AH158-AI158)^2</f>
        <v>0</v>
      </c>
      <c r="AK158" s="155">
        <f>((AH164*AH158*AH165*(AH164-AH158)*EXP(AH165*AG158))/(AH164+AH158*(EXP(AH165*AG158)-1))^2)/AI158</f>
        <v>0.285193365871593</v>
      </c>
    </row>
    <row r="159" spans="2:37" x14ac:dyDescent="0.45">
      <c r="B159" s="7"/>
      <c r="C159" s="156">
        <v>3</v>
      </c>
      <c r="D159" s="151">
        <f t="shared" si="44"/>
        <v>0.126</v>
      </c>
      <c r="E159" s="87">
        <f>(D164/(1+((D164-D158)/D158)*EXP(-D165*C159)))</f>
        <v>0.12564994971169988</v>
      </c>
      <c r="F159" s="151">
        <f t="shared" si="45"/>
        <v>1.2253520433900022E-7</v>
      </c>
      <c r="G159" s="151">
        <f>((D164*D158*D165*(D164-D158)*EXP(D165*C159))/(D164+D158*(EXP(D165*C159)-1))^2)/E159</f>
        <v>0.24382610495873508</v>
      </c>
      <c r="I159" s="156">
        <v>3</v>
      </c>
      <c r="J159" s="151">
        <f t="shared" si="46"/>
        <v>0.122</v>
      </c>
      <c r="K159" s="87">
        <f>(J164/(1+((J164-J158)/J158)*EXP(-J165*I159)))</f>
        <v>0.12224244669925539</v>
      </c>
      <c r="L159" s="151">
        <f t="shared" si="47"/>
        <v>5.8780401979836907E-8</v>
      </c>
      <c r="M159" s="151">
        <f>((J164*J158*J165*(J164-J158)*EXP(J165*I159))/(J164+J158*(EXP(J165*I159)-1))^2)/K159</f>
        <v>0.25501638617661859</v>
      </c>
      <c r="O159" s="156">
        <v>3</v>
      </c>
      <c r="P159" s="151">
        <f t="shared" si="48"/>
        <v>8.7999999999999995E-2</v>
      </c>
      <c r="Q159" s="87">
        <f>(P164/(1+((P164-P158)/P158)*EXP(-P165*O159)))</f>
        <v>8.7640664237050261E-2</v>
      </c>
      <c r="R159" s="151">
        <f t="shared" si="49"/>
        <v>1.2912219053466703E-7</v>
      </c>
      <c r="S159" s="151">
        <f>((P164*P158*P165*(P164-P158)*EXP(P165*O159))/(P164+P158*(EXP(P165*O159)-1))^2)/Q159</f>
        <v>0.30080635606709999</v>
      </c>
      <c r="T159" s="2"/>
      <c r="U159" s="156">
        <v>3</v>
      </c>
      <c r="V159" s="151">
        <f t="shared" si="50"/>
        <v>0.13339999999999999</v>
      </c>
      <c r="W159" s="87">
        <f>(V164/(1+((V164-V158)/V158)*EXP(-V165*U159)))</f>
        <v>0.11603101581517544</v>
      </c>
      <c r="X159" s="151">
        <f t="shared" si="51"/>
        <v>3.0168161161268529E-4</v>
      </c>
      <c r="Y159" s="151">
        <f>((V164*V158*V165*(V164-V158)*EXP(V165*U159))/(V164+V158*(EXP(V165*U159)-1))^2)/W159</f>
        <v>0.25647900724587769</v>
      </c>
      <c r="AA159" s="156">
        <v>3</v>
      </c>
      <c r="AB159" s="151">
        <f t="shared" si="52"/>
        <v>0.13339999999999999</v>
      </c>
      <c r="AC159" s="87">
        <f>(AB164/(1+((AB164-AB158)/AB158)*EXP(-AB165*AA159)))</f>
        <v>0.11647962943355152</v>
      </c>
      <c r="AD159" s="151">
        <f t="shared" si="53"/>
        <v>2.862989401059359E-4</v>
      </c>
      <c r="AE159" s="151">
        <f>((AB164*AB158*AB165*(AB164-AB158)*EXP(AB165*AA159))/(AB164+AB158*(EXP(AB165*AA159)-1))^2)/AC159</f>
        <v>0.25778751766281421</v>
      </c>
      <c r="AG159" s="156">
        <v>3</v>
      </c>
      <c r="AH159" s="151">
        <f t="shared" si="54"/>
        <v>0.10350000000000001</v>
      </c>
      <c r="AI159" s="87">
        <f>(AH164/(1+((AH164-AH158)/AH158)*EXP(-AH165*AG159)))</f>
        <v>0.11208700305831591</v>
      </c>
      <c r="AJ159" s="151">
        <f t="shared" si="55"/>
        <v>7.3736621523526683E-5</v>
      </c>
      <c r="AK159" s="151">
        <f>((AH164*AH158*AH165*(AH164-AH158)*EXP(AH165*AG159))/(AH164+AH158*(EXP(AH165*AG159)-1))^2)/AI159</f>
        <v>0.27463761777323581</v>
      </c>
    </row>
    <row r="160" spans="2:37" x14ac:dyDescent="0.45">
      <c r="B160" s="7"/>
      <c r="C160" s="88">
        <v>6</v>
      </c>
      <c r="D160" s="151">
        <f t="shared" si="44"/>
        <v>0.2024</v>
      </c>
      <c r="E160" s="87">
        <f>(D164/(1+((D164-D158)/D158)*EXP(-D165*C160)))</f>
        <v>0.24938515886552179</v>
      </c>
      <c r="F160" s="151">
        <f>(D160-E160)^2</f>
        <v>2.2076051536183213E-3</v>
      </c>
      <c r="G160" s="151">
        <f>((D164*D158*D165*(D164-D158)*EXP(D165*C160))/(D164+D158*(EXP(D165*C160)-1))^2)/E160</f>
        <v>0.21018645157670504</v>
      </c>
      <c r="I160" s="88">
        <v>6</v>
      </c>
      <c r="J160" s="151">
        <f t="shared" si="46"/>
        <v>0.17710000000000001</v>
      </c>
      <c r="K160" s="87">
        <f>(J164/(1+((J164-J158)/J158)*EXP(-J165*I160)))</f>
        <v>0.250781130178302</v>
      </c>
      <c r="L160" s="151">
        <f>(J160-K160)^2</f>
        <v>5.4289089443518854E-3</v>
      </c>
      <c r="M160" s="151">
        <f>((J164*J158*J165*(J164-J158)*EXP(J165*I160))/(J164+J158*(EXP(J165*I160)-1))^2)/K160</f>
        <v>0.22078477567959195</v>
      </c>
      <c r="O160" s="88">
        <v>6</v>
      </c>
      <c r="P160" s="151">
        <f t="shared" si="48"/>
        <v>0.12765000000000001</v>
      </c>
      <c r="Q160" s="87">
        <f>(P164/(1+((P164-P158)/P158)*EXP(-P165*O160)))</f>
        <v>0.20533420953294021</v>
      </c>
      <c r="R160" s="151">
        <f>(P160-Q160)^2</f>
        <v>6.0348364107577568E-3</v>
      </c>
      <c r="S160" s="151">
        <f>((P164*P158*P165*(P164-P158)*EXP(P165*O160))/(P164+P158*(EXP(P165*O160)-1))^2)/Q160</f>
        <v>0.26225640887795487</v>
      </c>
      <c r="T160" s="2"/>
      <c r="U160" s="88">
        <v>6</v>
      </c>
      <c r="V160" s="151">
        <f t="shared" si="50"/>
        <v>0.19550000000000003</v>
      </c>
      <c r="W160" s="87">
        <f>(V164/(1+((V164-V158)/V158)*EXP(-V165*U160)))</f>
        <v>0.24409438944130624</v>
      </c>
      <c r="X160" s="151">
        <f>(V160-W160)^2</f>
        <v>2.3614146851733317E-3</v>
      </c>
      <c r="Y160" s="151">
        <f>((V164*V158*V165*(V164-V158)*EXP(V165*U160))/(V164+V158*(EXP(V165*U160)-1))^2)/W160</f>
        <v>0.2372004795177661</v>
      </c>
      <c r="AA160" s="88">
        <v>6</v>
      </c>
      <c r="AB160" s="151">
        <f t="shared" si="52"/>
        <v>0.17020000000000002</v>
      </c>
      <c r="AC160" s="87">
        <f>(AB164/(1+((AB164-AB158)/AB158)*EXP(-AB165*AA160)))</f>
        <v>0.24600999942348295</v>
      </c>
      <c r="AD160" s="151">
        <f>(AB160-AC160)^2</f>
        <v>5.7471560125884821E-3</v>
      </c>
      <c r="AE160" s="151">
        <f>((AB164*AB158*AB165*(AB164-AB158)*EXP(AB165*AA160))/(AB164+AB158*(EXP(AB165*AA160)-1))^2)/AC160</f>
        <v>0.23851801695589675</v>
      </c>
      <c r="AG160" s="88">
        <v>6</v>
      </c>
      <c r="AH160" s="151">
        <f t="shared" si="54"/>
        <v>0.16789999999999999</v>
      </c>
      <c r="AI160" s="87">
        <f>(AH164/(1+((AH164-AH158)/AH158)*EXP(-AH165*AG160)))</f>
        <v>0.24799185537907981</v>
      </c>
      <c r="AJ160" s="151">
        <f>(AH160-AI160)^2</f>
        <v>6.4147052980634356E-3</v>
      </c>
      <c r="AK160" s="151">
        <f>((AH164*AH158*AH165*(AH164-AH158)*EXP(AH165*AG160))/(AH164+AH158*(EXP(AH165*AG160)-1))^2)/AI160</f>
        <v>0.25214749725243202</v>
      </c>
    </row>
    <row r="161" spans="2:60" x14ac:dyDescent="0.45">
      <c r="B161" s="7"/>
      <c r="C161" s="88">
        <v>12</v>
      </c>
      <c r="D161" s="151">
        <f t="shared" si="44"/>
        <v>0.70035000000000003</v>
      </c>
      <c r="E161" s="87">
        <f>(D164/(1+((D164-D158)/D158)*EXP(-D165*C161)))</f>
        <v>0.64519407510869542</v>
      </c>
      <c r="F161" s="151">
        <f>(D161-E161)^2</f>
        <v>3.0421760506152353E-3</v>
      </c>
      <c r="G161" s="151">
        <f>((D164*D158*D165*(D164-D158)*EXP(D165*C161))/(D164+D158*(EXP(D165*C161)-1))^2)/E161</f>
        <v>0.10257864261923288</v>
      </c>
      <c r="I161" s="88">
        <v>12</v>
      </c>
      <c r="J161" s="151">
        <f t="shared" si="46"/>
        <v>0.74750000000000005</v>
      </c>
      <c r="K161" s="87">
        <f>(J164/(1+((J164-J158)/J158)*EXP(-J165*I161)))</f>
        <v>0.67966365099094805</v>
      </c>
      <c r="L161" s="151">
        <f>(J161-K161)^2</f>
        <v>4.6017702468779103E-3</v>
      </c>
      <c r="M161" s="151">
        <f>((J164*J158*J165*(J164-J158)*EXP(J165*I161))/(J164+J158*(EXP(J165*I161)-1))^2)/K161</f>
        <v>0.10656749101419628</v>
      </c>
      <c r="O161" s="88">
        <v>12</v>
      </c>
      <c r="P161" s="151">
        <f t="shared" si="48"/>
        <v>0.69920000000000004</v>
      </c>
      <c r="Q161" s="87">
        <f>(P164/(1+((P164-P158)/P158)*EXP(-P165*O161)))</f>
        <v>0.65326868733602073</v>
      </c>
      <c r="R161" s="151">
        <f>(P161-Q161)^2</f>
        <v>2.1096854830362269E-3</v>
      </c>
      <c r="S161" s="151">
        <f>((P164*P158*P165*(P164-P158)*EXP(P165*O161))/(P164+P158*(EXP(P165*O161)-1))^2)/Q161</f>
        <v>0.11553765365570828</v>
      </c>
      <c r="T161" s="2"/>
      <c r="U161" s="88">
        <v>12</v>
      </c>
      <c r="V161" s="151">
        <f t="shared" si="50"/>
        <v>0.80039999999999989</v>
      </c>
      <c r="W161" s="87">
        <f>(V164/(1+((V164-V158)/V158)*EXP(-V165*U161)))</f>
        <v>0.80965668915797306</v>
      </c>
      <c r="X161" s="151">
        <f>(V161-W161)^2</f>
        <v>8.5686294167338118E-5</v>
      </c>
      <c r="Y161" s="151">
        <f>((V164*V158*V165*(V164-V158)*EXP(V165*U161))/(V164+V158*(EXP(V165*U161)-1))^2)/W161</f>
        <v>0.15206131623995656</v>
      </c>
      <c r="AA161" s="88">
        <v>12</v>
      </c>
      <c r="AB161" s="151">
        <f t="shared" si="52"/>
        <v>0.81189999999999996</v>
      </c>
      <c r="AC161" s="87">
        <f>(AB164/(1+((AB164-AB158)/AB158)*EXP(-AB165*AA161)))</f>
        <v>0.82164130858954787</v>
      </c>
      <c r="AD161" s="151">
        <f>(AB161-AC161)^2</f>
        <v>9.4893093036799985E-5</v>
      </c>
      <c r="AE161" s="151">
        <f>((AB164*AB158*AB165*(AB164-AB158)*EXP(AB165*AA161))/(AB164+AB158*(EXP(AB165*AA161)-1))^2)/AC161</f>
        <v>0.15288460202964035</v>
      </c>
      <c r="AG161" s="88">
        <v>12</v>
      </c>
      <c r="AH161" s="151">
        <f t="shared" si="54"/>
        <v>0.84410000000000007</v>
      </c>
      <c r="AI161" s="87">
        <f>(AH164/(1+((AH164-AH158)/AH158)*EXP(-AH165*AG161)))</f>
        <v>0.86087791809592618</v>
      </c>
      <c r="AJ161" s="151">
        <f>(AH161-AI161)^2</f>
        <v>2.8149853563360462E-4</v>
      </c>
      <c r="AK161" s="151">
        <f>((AH164*AH158*AH165*(AH164-AH158)*EXP(AH165*AG161))/(AH164+AH158*(EXP(AH165*AG161)-1))^2)/AI161</f>
        <v>0.15072447091713959</v>
      </c>
    </row>
    <row r="162" spans="2:60" x14ac:dyDescent="0.45">
      <c r="B162" s="7"/>
      <c r="C162" s="88">
        <v>18</v>
      </c>
      <c r="D162" s="151">
        <f t="shared" si="44"/>
        <v>0.84410000000000007</v>
      </c>
      <c r="E162" s="87">
        <f>(D164/(1+((D164-D158)/D158)*EXP(-D165*C162)))</f>
        <v>0.92091251019859477</v>
      </c>
      <c r="F162" s="151">
        <f>(D162-E162)^2</f>
        <v>5.9001617230092143E-3</v>
      </c>
      <c r="G162" s="151">
        <f>((D164*D158*D165*(D164-D158)*EXP(D165*C162))/(D164+D158*(EXP(D165*C162)-1))^2)/E162</f>
        <v>2.7619601850734886E-2</v>
      </c>
      <c r="I162" s="88">
        <v>18</v>
      </c>
      <c r="J162" s="151">
        <f t="shared" si="46"/>
        <v>0.89200000000000002</v>
      </c>
      <c r="K162" s="87">
        <f>(J164/(1+((J164-J158)/J158)*EXP(-J165*I162)))</f>
        <v>0.97734124575842296</v>
      </c>
      <c r="L162" s="151">
        <f>(J162-K162)^2</f>
        <v>7.2831282275995423E-3</v>
      </c>
      <c r="M162" s="151">
        <f>((J164*J158*J165*(J164-J158)*EXP(J165*I162))/(J164+J158*(EXP(J165*I162)-1))^2)/K162</f>
        <v>2.7291873729435031E-2</v>
      </c>
      <c r="O162" s="88">
        <v>18</v>
      </c>
      <c r="P162" s="151">
        <f t="shared" si="48"/>
        <v>0.88780000000000014</v>
      </c>
      <c r="Q162" s="87">
        <f>(P164/(1+((P164-P158)/P158)*EXP(-P165*O162)))</f>
        <v>0.93602054283469893</v>
      </c>
      <c r="R162" s="151">
        <f>(P162-Q162)^2</f>
        <v>2.3252207512730206E-3</v>
      </c>
      <c r="S162" s="151">
        <f>((P164*P158*P165*(P164-P158)*EXP(P165*O162))/(P164+P158*(EXP(P165*O162)-1))^2)/Q162</f>
        <v>2.2923661361540438E-2</v>
      </c>
      <c r="T162" s="2"/>
      <c r="U162" s="88">
        <v>18</v>
      </c>
      <c r="V162" s="151">
        <f t="shared" si="50"/>
        <v>1.4927000000000001</v>
      </c>
      <c r="W162" s="87">
        <f>(V164/(1+((V164-V158)/V158)*EXP(-V165*U162)))</f>
        <v>1.4662343871434675</v>
      </c>
      <c r="X162" s="151">
        <f>(V162-W162)^2</f>
        <v>7.0042866387186331E-4</v>
      </c>
      <c r="Y162" s="151">
        <f>((V164*V158*V165*(V164-V158)*EXP(V165*U162))/(V164+V158*(EXP(V165*U162)-1))^2)/W162</f>
        <v>5.3220789101991066E-2</v>
      </c>
      <c r="AA162" s="88">
        <v>18</v>
      </c>
      <c r="AB162" s="151">
        <f t="shared" si="52"/>
        <v>1.5272000000000001</v>
      </c>
      <c r="AC162" s="87">
        <f>(AB164/(1+((AB164-AB158)/AB158)*EXP(-AB165*AA162)))</f>
        <v>1.4913453607334188</v>
      </c>
      <c r="AD162" s="151">
        <f>(AB162-AC162)^2</f>
        <v>1.2855551569366721E-3</v>
      </c>
      <c r="AE162" s="151">
        <f>((AB164*AB158*AB165*(AB164-AB158)*EXP(AB165*AA162))/(AB164+AB158*(EXP(AB165*AA162)-1))^2)/AC162</f>
        <v>5.3256517069990197E-2</v>
      </c>
      <c r="AG162" s="88">
        <v>18</v>
      </c>
      <c r="AH162" s="151">
        <f t="shared" si="54"/>
        <v>1.5571000000000002</v>
      </c>
      <c r="AI162" s="87">
        <f>(AH164/(1+((AH164-AH158)/AH158)*EXP(-AH165*AG162)))</f>
        <v>1.4986551058703375</v>
      </c>
      <c r="AJ162" s="151">
        <f>(AH162-AI162)^2</f>
        <v>3.4158056498274809E-3</v>
      </c>
      <c r="AK162" s="151">
        <f>((AH164*AH158*AH165*(AH164-AH158)*EXP(AH165*AG162))/(AH164+AH158*(EXP(AH165*AG162)-1))^2)/AI162</f>
        <v>4.5182353961581656E-2</v>
      </c>
    </row>
    <row r="163" spans="2:60" ht="14.65" thickBot="1" x14ac:dyDescent="0.5">
      <c r="B163" s="7"/>
      <c r="C163" s="93">
        <v>24</v>
      </c>
      <c r="D163" s="152">
        <f t="shared" si="44"/>
        <v>1.0465</v>
      </c>
      <c r="E163" s="150">
        <f>(D164/(1+((D164-D158)/D158)*EXP(-D165*C163)))</f>
        <v>1.0016598379750163</v>
      </c>
      <c r="F163" s="152">
        <f>(D163-E163)^2</f>
        <v>2.010640130426785E-3</v>
      </c>
      <c r="G163" s="152">
        <f>((D164*D158*D165*(D164-D158)*EXP(D165*C163))/(D164+D158*(EXP(D165*C163)-1))^2)/E163</f>
        <v>5.66698111731701E-3</v>
      </c>
      <c r="I163" s="93">
        <v>24</v>
      </c>
      <c r="J163" s="152">
        <f t="shared" si="46"/>
        <v>1.1086</v>
      </c>
      <c r="K163" s="150">
        <f>(J164/(1+((J164-J158)/J158)*EXP(-J165*I163)))</f>
        <v>1.060025919600861</v>
      </c>
      <c r="L163" s="152">
        <f>(J163-K163)^2</f>
        <v>2.3594412866220216E-3</v>
      </c>
      <c r="M163" s="152">
        <f>((J164*J158*J165*(J164-J158)*EXP(J165*I163))/(J164+J158*(EXP(J165*I163)-1))^2)/K163</f>
        <v>5.2718135231281538E-3</v>
      </c>
      <c r="O163" s="93">
        <v>24</v>
      </c>
      <c r="P163" s="152">
        <f t="shared" si="48"/>
        <v>1.02166</v>
      </c>
      <c r="Q163" s="150">
        <f>(P164/(1+((P164-P158)/P158)*EXP(-P165*O163)))</f>
        <v>0.99569768557485727</v>
      </c>
      <c r="R163" s="152">
        <f>(P163-Q163)^2</f>
        <v>6.7404177030997488E-4</v>
      </c>
      <c r="S163" s="152">
        <f>((P164*P158*P165*(P164-P158)*EXP(P165*O163))/(P164+P158*(EXP(P165*O163)-1))^2)/Q163</f>
        <v>3.3767040900228485E-3</v>
      </c>
      <c r="T163" s="2"/>
      <c r="U163" s="93">
        <v>24</v>
      </c>
      <c r="V163" s="152">
        <f t="shared" si="50"/>
        <v>1.7227000000000001</v>
      </c>
      <c r="W163" s="150">
        <f>(V164/(1+((V164-V158)/V158)*EXP(-V165*U163)))</f>
        <v>1.7387433362600984</v>
      </c>
      <c r="X163" s="152">
        <f>(V163-W163)^2</f>
        <v>2.57388638354583E-4</v>
      </c>
      <c r="Y163" s="152">
        <f>((V164*V158*V165*(V164-V158)*EXP(V165*U163))/(V164+V158*(EXP(V165*U163)-1))^2)/W163</f>
        <v>1.2197573931658144E-2</v>
      </c>
      <c r="AA163" s="93">
        <v>24</v>
      </c>
      <c r="AB163" s="152">
        <f t="shared" si="52"/>
        <v>1.7457</v>
      </c>
      <c r="AC163" s="150">
        <f>(AB164/(1+((AB164-AB158)/AB158)*EXP(-AB165*AA163)))</f>
        <v>1.7678927987191195</v>
      </c>
      <c r="AD163" s="152">
        <f>(AB163-AC163)^2</f>
        <v>4.9252031498735215E-4</v>
      </c>
      <c r="AE163" s="152">
        <f>((AB164*AB158*AB165*(AB164-AB158)*EXP(AB165*AA163))/(AB164+AB158*(EXP(AB165*AA163)-1))^2)/AC163</f>
        <v>1.2116118473306681E-2</v>
      </c>
      <c r="AG163" s="93">
        <v>24</v>
      </c>
      <c r="AH163" s="152">
        <f t="shared" si="54"/>
        <v>1.679</v>
      </c>
      <c r="AI163" s="150">
        <f>(AH164/(1+((AH164-AH158)/AH158)*EXP(-AH165*AG163)))</f>
        <v>1.7177963047136762</v>
      </c>
      <c r="AJ163" s="152">
        <f>(AH163-AI163)^2</f>
        <v>1.5051532594364081E-3</v>
      </c>
      <c r="AK163" s="152">
        <f>((AH164*AH158*AH165*(AH164-AH158)*EXP(AH165*AG163))/(AH164+AH158*(EXP(AH165*AG163)-1))^2)/AI163</f>
        <v>8.9179241866401571E-3</v>
      </c>
    </row>
    <row r="164" spans="2:60" ht="14.65" thickBot="1" x14ac:dyDescent="0.5">
      <c r="B164" s="7"/>
      <c r="C164" s="88" t="s">
        <v>30</v>
      </c>
      <c r="D164" s="151">
        <v>1.022504437229911</v>
      </c>
      <c r="E164" s="56" t="s">
        <v>31</v>
      </c>
      <c r="F164" s="152">
        <f>SUM(F158:F163)</f>
        <v>1.3160705592873894E-2</v>
      </c>
      <c r="I164" s="88" t="s">
        <v>30</v>
      </c>
      <c r="J164" s="151">
        <v>1.0798214232295549</v>
      </c>
      <c r="K164" s="56" t="s">
        <v>31</v>
      </c>
      <c r="L164" s="152">
        <f>SUM(L158:L163)</f>
        <v>1.9673307485853341E-2</v>
      </c>
      <c r="O164" s="88" t="s">
        <v>30</v>
      </c>
      <c r="P164" s="151">
        <v>1.0060068119095835</v>
      </c>
      <c r="Q164" s="56" t="s">
        <v>31</v>
      </c>
      <c r="R164" s="152">
        <f>SUM(R158:R163)</f>
        <v>1.1143913537567513E-2</v>
      </c>
      <c r="T164" s="2"/>
      <c r="U164" s="88" t="s">
        <v>30</v>
      </c>
      <c r="V164" s="151">
        <v>1.8197693611605643</v>
      </c>
      <c r="W164" s="56" t="s">
        <v>31</v>
      </c>
      <c r="X164" s="152">
        <f>SUM(X158:X163)</f>
        <v>3.7065998931798015E-3</v>
      </c>
      <c r="AA164" s="88" t="s">
        <v>30</v>
      </c>
      <c r="AB164" s="151">
        <v>1.8493378414609829</v>
      </c>
      <c r="AC164" s="56" t="s">
        <v>31</v>
      </c>
      <c r="AD164" s="152">
        <f>SUM(AD158:AD163)</f>
        <v>7.9064235176552426E-3</v>
      </c>
      <c r="AG164" s="88" t="s">
        <v>30</v>
      </c>
      <c r="AH164" s="151">
        <v>1.7716861524124459</v>
      </c>
      <c r="AI164" s="56" t="s">
        <v>31</v>
      </c>
      <c r="AJ164" s="152">
        <f>SUM(AJ158:AJ163)</f>
        <v>1.1690899364484458E-2</v>
      </c>
    </row>
    <row r="165" spans="2:60" ht="14.65" thickBot="1" x14ac:dyDescent="0.5">
      <c r="B165" s="7"/>
      <c r="C165" s="93" t="s">
        <v>32</v>
      </c>
      <c r="D165" s="153">
        <v>0.27798631517437794</v>
      </c>
      <c r="E165" s="98"/>
      <c r="F165" s="98"/>
      <c r="G165" s="98"/>
      <c r="I165" s="93" t="s">
        <v>32</v>
      </c>
      <c r="J165" s="153">
        <v>0.28757122265348817</v>
      </c>
      <c r="K165" s="98"/>
      <c r="L165" s="98"/>
      <c r="M165" s="98"/>
      <c r="O165" s="93" t="s">
        <v>32</v>
      </c>
      <c r="P165" s="153">
        <v>0.32951262852635838</v>
      </c>
      <c r="Q165" s="98"/>
      <c r="R165" s="98"/>
      <c r="S165" s="98"/>
      <c r="T165" s="2"/>
      <c r="U165" s="93" t="s">
        <v>32</v>
      </c>
      <c r="V165" s="153">
        <v>0.27394619628186428</v>
      </c>
      <c r="W165" s="98"/>
      <c r="X165" s="98"/>
      <c r="Y165" s="98"/>
      <c r="AA165" s="93" t="s">
        <v>32</v>
      </c>
      <c r="AB165" s="153">
        <v>0.27511553349327755</v>
      </c>
      <c r="AC165" s="98"/>
      <c r="AD165" s="98"/>
      <c r="AE165" s="98"/>
      <c r="AG165" s="93" t="s">
        <v>32</v>
      </c>
      <c r="AH165" s="153">
        <v>0.2931862579766592</v>
      </c>
      <c r="AI165" s="98"/>
      <c r="AJ165" s="98"/>
      <c r="AK165" s="98"/>
    </row>
    <row r="166" spans="2:60" x14ac:dyDescent="0.45">
      <c r="C166" s="7"/>
      <c r="U166" s="2"/>
      <c r="V166" s="2"/>
      <c r="W166" s="95"/>
      <c r="X166" s="2"/>
    </row>
    <row r="167" spans="2:60" ht="14.65" thickBot="1" x14ac:dyDescent="0.5"/>
    <row r="168" spans="2:60" ht="14.65" thickBot="1" x14ac:dyDescent="0.5">
      <c r="W168" s="233" t="s">
        <v>44</v>
      </c>
      <c r="X168" s="235"/>
      <c r="AA168" s="233" t="s">
        <v>44</v>
      </c>
      <c r="AB168" s="235"/>
      <c r="AD168" s="7"/>
      <c r="AE168" s="7"/>
      <c r="AF168" s="7"/>
      <c r="AG168" s="233" t="s">
        <v>102</v>
      </c>
      <c r="AH168" s="234"/>
      <c r="AI168" s="235"/>
      <c r="AJ168" s="7"/>
      <c r="AL168" s="7"/>
      <c r="AM168" s="7"/>
      <c r="AN168" s="7"/>
      <c r="AO168" s="233" t="s">
        <v>102</v>
      </c>
      <c r="AP168" s="234"/>
      <c r="AQ168" s="235"/>
      <c r="AR168" s="7"/>
      <c r="AT168" s="7"/>
      <c r="AU168" s="7"/>
      <c r="AV168" s="7"/>
      <c r="AW168" s="238" t="s">
        <v>102</v>
      </c>
      <c r="AX168" s="239"/>
      <c r="AY168" s="113"/>
      <c r="AZ168" s="7"/>
      <c r="BA168" s="7"/>
      <c r="BB168" s="7"/>
      <c r="BC168" s="238" t="s">
        <v>102</v>
      </c>
      <c r="BD168" s="239"/>
      <c r="BF168" s="7"/>
      <c r="BG168" s="233" t="s">
        <v>103</v>
      </c>
      <c r="BH168" s="235"/>
    </row>
    <row r="169" spans="2:60" ht="14.65" customHeight="1" thickBot="1" x14ac:dyDescent="0.5">
      <c r="V169" s="96"/>
      <c r="W169" s="11" t="s">
        <v>11</v>
      </c>
      <c r="X169" s="10" t="s">
        <v>23</v>
      </c>
      <c r="Z169" s="96"/>
      <c r="AA169" s="11" t="s">
        <v>37</v>
      </c>
      <c r="AB169" s="11" t="s">
        <v>35</v>
      </c>
      <c r="AD169" s="233" t="s">
        <v>11</v>
      </c>
      <c r="AE169" s="234"/>
      <c r="AF169" s="235"/>
      <c r="AG169" s="16">
        <v>6</v>
      </c>
      <c r="AH169" s="5">
        <v>12</v>
      </c>
      <c r="AI169" s="17">
        <v>18</v>
      </c>
      <c r="AJ169" s="19" t="s">
        <v>56</v>
      </c>
      <c r="AL169" s="236" t="s">
        <v>81</v>
      </c>
      <c r="AM169" s="237"/>
      <c r="AN169" s="252"/>
      <c r="AO169" s="16">
        <v>6</v>
      </c>
      <c r="AP169" s="5">
        <v>12</v>
      </c>
      <c r="AQ169" s="17">
        <v>18</v>
      </c>
      <c r="AR169" s="19" t="s">
        <v>56</v>
      </c>
      <c r="AT169" s="236" t="s">
        <v>81</v>
      </c>
      <c r="AU169" s="237"/>
      <c r="AV169" s="237"/>
      <c r="AW169" s="159" t="s">
        <v>48</v>
      </c>
      <c r="AX169" s="160" t="s">
        <v>49</v>
      </c>
      <c r="AY169" s="5"/>
      <c r="AZ169" s="236" t="s">
        <v>81</v>
      </c>
      <c r="BA169" s="237"/>
      <c r="BB169" s="237"/>
      <c r="BC169" s="159" t="s">
        <v>48</v>
      </c>
      <c r="BD169" s="160" t="s">
        <v>49</v>
      </c>
      <c r="BF169" s="12" t="s">
        <v>44</v>
      </c>
      <c r="BG169" s="161" t="s">
        <v>48</v>
      </c>
      <c r="BH169" s="160" t="s">
        <v>49</v>
      </c>
    </row>
    <row r="170" spans="2:60" ht="14.65" thickBot="1" x14ac:dyDescent="0.5">
      <c r="V170" s="96"/>
      <c r="W170" s="162" t="s">
        <v>43</v>
      </c>
      <c r="X170" s="17" t="s">
        <v>43</v>
      </c>
      <c r="Z170" s="96"/>
      <c r="AA170" s="162" t="s">
        <v>42</v>
      </c>
      <c r="AB170" s="162" t="s">
        <v>42</v>
      </c>
      <c r="AD170" s="230" t="s">
        <v>91</v>
      </c>
      <c r="AE170" s="163" t="s">
        <v>38</v>
      </c>
      <c r="AF170" s="164" t="s">
        <v>39</v>
      </c>
      <c r="AG170" s="38">
        <f>_xlfn.F.TEST(O7:Q7,D7:F7)</f>
        <v>0.31819834774368966</v>
      </c>
      <c r="AH170" s="142">
        <f>_xlfn.F.TEST(O8:Q8,D8:F8)</f>
        <v>0.27787361997964405</v>
      </c>
      <c r="AI170" s="155">
        <f>_xlfn.F.TEST(O9:Q9,D9:F9)</f>
        <v>0.55394973149484805</v>
      </c>
      <c r="AJ170" s="155">
        <f>_xlfn.F.TEST(O10:Q10,D10:F10)</f>
        <v>0.58010118958501788</v>
      </c>
      <c r="AL170" s="230" t="s">
        <v>92</v>
      </c>
      <c r="AM170" s="163" t="s">
        <v>38</v>
      </c>
      <c r="AN170" s="164" t="s">
        <v>39</v>
      </c>
      <c r="AO170" s="38">
        <f>_xlfn.F.TEST(O7:Q7,O45:Q45)</f>
        <v>0.56605402423731099</v>
      </c>
      <c r="AP170" s="142">
        <f>_xlfn.F.TEST(O8:Q8,O46:Q46)</f>
        <v>4.6550843990650612E-2</v>
      </c>
      <c r="AQ170" s="155">
        <f>_xlfn.F.TEST(O9:Q9,O47:Q47)</f>
        <v>0.99108648316318015</v>
      </c>
      <c r="AR170" s="155">
        <f>_xlfn.F.TEST(O10:Q10,O48:Q48)</f>
        <v>0.63269308279842718</v>
      </c>
      <c r="AT170" s="230" t="s">
        <v>104</v>
      </c>
      <c r="AU170" s="163" t="s">
        <v>38</v>
      </c>
      <c r="AV170" s="164" t="s">
        <v>39</v>
      </c>
      <c r="AW170" s="45">
        <f>_xlfn.F.TEST(O7:Q7,O8:Q8)</f>
        <v>0.4465786373518511</v>
      </c>
      <c r="AX170" s="151">
        <f>_xlfn.F.TEST(O8:Q8,O9:Q9)</f>
        <v>0.61264136636948996</v>
      </c>
      <c r="AY170" s="87"/>
      <c r="AZ170" s="230" t="s">
        <v>105</v>
      </c>
      <c r="BA170" s="163" t="s">
        <v>38</v>
      </c>
      <c r="BB170" s="164" t="s">
        <v>39</v>
      </c>
      <c r="BC170" s="45">
        <f>_xlfn.F.TEST(O45:Q45,O46:Q46)</f>
        <v>3.411668010602973E-2</v>
      </c>
      <c r="BD170" s="151">
        <f>_xlfn.F.TEST(O46:Q46,O47:Q47)</f>
        <v>0.10414885359294766</v>
      </c>
      <c r="BF170" s="165" t="s">
        <v>52</v>
      </c>
      <c r="BG170" s="166">
        <f>R7/R8</f>
        <v>2.09296085242981</v>
      </c>
      <c r="BH170" s="167">
        <f>R8/R9</f>
        <v>4.7640282485427088</v>
      </c>
    </row>
    <row r="171" spans="2:60" ht="14.35" customHeight="1" thickBot="1" x14ac:dyDescent="0.5">
      <c r="V171" s="64" t="s">
        <v>102</v>
      </c>
      <c r="W171" s="18" t="s">
        <v>34</v>
      </c>
      <c r="X171" s="73" t="s">
        <v>34</v>
      </c>
      <c r="Z171" s="64" t="s">
        <v>102</v>
      </c>
      <c r="AA171" s="18" t="s">
        <v>34</v>
      </c>
      <c r="AB171" s="18" t="s">
        <v>34</v>
      </c>
      <c r="AD171" s="231"/>
      <c r="AF171" s="168"/>
      <c r="AG171" s="88">
        <f>IF(AG170&lt;0.05,3,2)</f>
        <v>2</v>
      </c>
      <c r="AH171" s="98">
        <f>IF(AH170&lt;0.05,3,2)</f>
        <v>2</v>
      </c>
      <c r="AI171" s="169">
        <f>IF(AI170&lt;0.05,3,2)</f>
        <v>2</v>
      </c>
      <c r="AJ171" s="169">
        <f>IF(AJ170&lt;0.05,3,2)</f>
        <v>2</v>
      </c>
      <c r="AL171" s="231"/>
      <c r="AN171" s="168"/>
      <c r="AO171" s="88">
        <f>IF(AO170&lt;0.05,3,2)</f>
        <v>2</v>
      </c>
      <c r="AP171" s="98">
        <f>IF(AP170&lt;0.05,3,2)</f>
        <v>3</v>
      </c>
      <c r="AQ171" s="169">
        <f>IF(AQ170&lt;0.05,3,2)</f>
        <v>2</v>
      </c>
      <c r="AR171" s="169">
        <f>IF(AR170&lt;0.05,3,2)</f>
        <v>2</v>
      </c>
      <c r="AT171" s="231"/>
      <c r="AV171" s="168"/>
      <c r="AW171" s="88">
        <f>IF(AW170&lt;0.05,3,2)</f>
        <v>2</v>
      </c>
      <c r="AX171" s="169">
        <f>IF(AX170&lt;0.05,3,2)</f>
        <v>2</v>
      </c>
      <c r="AY171" s="98"/>
      <c r="AZ171" s="231"/>
      <c r="BB171" s="168"/>
      <c r="BC171" s="88">
        <f>IF(BC170&lt;0.05,3,2)</f>
        <v>3</v>
      </c>
      <c r="BD171" s="169">
        <f>IF(BD170&lt;0.05,3,2)</f>
        <v>2</v>
      </c>
      <c r="BF171" s="165" t="s">
        <v>53</v>
      </c>
      <c r="BG171" s="170">
        <f>G7/G8</f>
        <v>2.6383915292880671</v>
      </c>
      <c r="BH171" s="171">
        <f>G8/G9</f>
        <v>5.6216649949929263</v>
      </c>
    </row>
    <row r="172" spans="2:60" ht="14.65" thickBot="1" x14ac:dyDescent="0.5">
      <c r="V172" s="28">
        <v>6</v>
      </c>
      <c r="W172" s="106">
        <f>R7/G7</f>
        <v>1.0297057674239498</v>
      </c>
      <c r="X172" s="106">
        <f>R45/G45</f>
        <v>1.0499667869345226</v>
      </c>
      <c r="Z172" s="28">
        <v>6</v>
      </c>
      <c r="AA172" s="106">
        <f>R7/R45</f>
        <v>1.1292181972916664</v>
      </c>
      <c r="AB172" s="106">
        <f>G7/G45</f>
        <v>1.1514372744793737</v>
      </c>
      <c r="AD172" s="232"/>
      <c r="AE172" s="172" t="s">
        <v>40</v>
      </c>
      <c r="AF172" s="173" t="s">
        <v>39</v>
      </c>
      <c r="AG172" s="56">
        <f>_xlfn.T.TEST(O7:Q7,D7:F7,2,AG171)</f>
        <v>0.69972784399513555</v>
      </c>
      <c r="AH172" s="150">
        <f>_xlfn.T.TEST(O8:Q8,D8:F8,2,AH171)</f>
        <v>5.14948193837651E-2</v>
      </c>
      <c r="AI172" s="152">
        <f>_xlfn.T.TEST(O9:Q9,D9:F9,2,AI171)</f>
        <v>0.13755349781368462</v>
      </c>
      <c r="AJ172" s="152">
        <f>_xlfn.T.TEST(O10:Q10,D10:F10,2,AJ171)</f>
        <v>0.20408467014585088</v>
      </c>
      <c r="AL172" s="232"/>
      <c r="AM172" s="172" t="s">
        <v>40</v>
      </c>
      <c r="AN172" s="173" t="s">
        <v>39</v>
      </c>
      <c r="AO172" s="56">
        <f>_xlfn.T.TEST(O7:Q7,O45:Q45,2,AO171)</f>
        <v>2.5103765293023307E-2</v>
      </c>
      <c r="AP172" s="150">
        <f>_xlfn.T.TEST(O8:Q8,O46:Q46,2,AP171)</f>
        <v>3.3154984490547844E-2</v>
      </c>
      <c r="AQ172" s="152">
        <f>_xlfn.T.TEST(O9:Q9,O47:Q47,2,AQ171)</f>
        <v>3.7684152777142195E-3</v>
      </c>
      <c r="AR172" s="152">
        <f>_xlfn.T.TEST(O10:Q10,O48:Q48,2,AR171)</f>
        <v>6.8941432999240965E-2</v>
      </c>
      <c r="AT172" s="232"/>
      <c r="AU172" s="172" t="s">
        <v>40</v>
      </c>
      <c r="AV172" s="173" t="s">
        <v>39</v>
      </c>
      <c r="AW172" s="56">
        <f>_xlfn.T.TEST(O7:Q7,O8:Q8,2,AW171)</f>
        <v>7.7494406050836903E-5</v>
      </c>
      <c r="AX172" s="152">
        <f>_xlfn.T.TEST(O8:Q8,O9:Q9,2,AX171)</f>
        <v>2.9675105824510985E-5</v>
      </c>
      <c r="AY172" s="87"/>
      <c r="AZ172" s="232"/>
      <c r="BA172" s="172" t="s">
        <v>40</v>
      </c>
      <c r="BB172" s="173" t="s">
        <v>39</v>
      </c>
      <c r="BC172" s="56">
        <f>_xlfn.T.TEST(O45:Q45,O46:Q46,2,BC171)</f>
        <v>2.3989207541430008E-3</v>
      </c>
      <c r="BD172" s="152">
        <f>_xlfn.T.TEST(O46:Q46,O47:Q47,2,BD171)</f>
        <v>3.2768786116235407E-6</v>
      </c>
      <c r="BF172" s="165" t="s">
        <v>54</v>
      </c>
      <c r="BG172" s="170">
        <f>R45/R46</f>
        <v>1.5973519697541965</v>
      </c>
      <c r="BH172" s="171">
        <f>R46/R47</f>
        <v>3.0045589498581156</v>
      </c>
    </row>
    <row r="173" spans="2:60" ht="14.65" thickBot="1" x14ac:dyDescent="0.5">
      <c r="V173" s="40">
        <v>12</v>
      </c>
      <c r="W173" s="106">
        <f>R8/G8</f>
        <v>1.2980495890672794</v>
      </c>
      <c r="X173" s="106">
        <f>R46/G46</f>
        <v>1.4034282185483837</v>
      </c>
      <c r="Z173" s="40">
        <v>12</v>
      </c>
      <c r="AA173" s="106">
        <f>R8/R46</f>
        <v>0.86182161966004445</v>
      </c>
      <c r="AB173" s="106">
        <f>G8/G46</f>
        <v>0.93178626654400398</v>
      </c>
      <c r="BF173" s="174" t="s">
        <v>55</v>
      </c>
      <c r="BG173" s="175">
        <f>G45/G46</f>
        <v>2.1350854686098595</v>
      </c>
      <c r="BH173" s="176">
        <f>G46/G47</f>
        <v>4.1714295117420894</v>
      </c>
    </row>
    <row r="174" spans="2:60" ht="14.65" thickBot="1" x14ac:dyDescent="0.5">
      <c r="V174" s="40">
        <v>18</v>
      </c>
      <c r="W174" s="106">
        <f>R9/G9</f>
        <v>1.5317289394446083</v>
      </c>
      <c r="X174" s="106">
        <f>R47/G47</f>
        <v>1.9484729659708666</v>
      </c>
      <c r="Z174" s="47">
        <v>18</v>
      </c>
      <c r="AA174" s="106">
        <f>R9/R47</f>
        <v>0.54353033303756859</v>
      </c>
      <c r="AB174" s="106">
        <f>G9/G47</f>
        <v>0.6914109493112065</v>
      </c>
      <c r="AD174" s="7"/>
      <c r="AE174" s="7"/>
      <c r="AF174" s="7"/>
      <c r="AG174" s="177" t="s">
        <v>102</v>
      </c>
      <c r="AH174" s="178"/>
      <c r="AI174" s="179"/>
      <c r="AJ174" s="7"/>
      <c r="AL174" s="7"/>
      <c r="AM174" s="7"/>
      <c r="AN174" s="7"/>
      <c r="AO174" s="233" t="s">
        <v>102</v>
      </c>
      <c r="AP174" s="234"/>
      <c r="AQ174" s="235"/>
      <c r="AR174" s="7"/>
      <c r="AT174" s="7"/>
      <c r="AU174" s="7"/>
      <c r="AV174" s="7"/>
      <c r="AW174" s="233" t="s">
        <v>102</v>
      </c>
      <c r="AX174" s="235"/>
      <c r="AY174" s="113"/>
      <c r="AZ174" s="7"/>
      <c r="BA174" s="7"/>
      <c r="BB174" s="7"/>
      <c r="BC174" s="233" t="s">
        <v>102</v>
      </c>
      <c r="BD174" s="235"/>
    </row>
    <row r="175" spans="2:60" ht="14.65" customHeight="1" thickBot="1" x14ac:dyDescent="0.5">
      <c r="V175" s="19" t="s">
        <v>56</v>
      </c>
      <c r="W175" s="148">
        <f>R10/G10</f>
        <v>1.089100253594983</v>
      </c>
      <c r="X175" s="148">
        <f>R48/G48</f>
        <v>1.0219659986020835</v>
      </c>
      <c r="Z175" s="19" t="s">
        <v>56</v>
      </c>
      <c r="AA175" s="148">
        <f>R10/R48</f>
        <v>1.1463023796525413</v>
      </c>
      <c r="AB175" s="148">
        <f>G10/G48</f>
        <v>1.0756420745056658</v>
      </c>
      <c r="AD175" s="233" t="s">
        <v>23</v>
      </c>
      <c r="AE175" s="234"/>
      <c r="AF175" s="235"/>
      <c r="AG175" s="16">
        <v>6</v>
      </c>
      <c r="AH175" s="5">
        <v>12</v>
      </c>
      <c r="AI175" s="17">
        <v>18</v>
      </c>
      <c r="AJ175" s="19" t="s">
        <v>56</v>
      </c>
      <c r="AL175" s="233" t="s">
        <v>41</v>
      </c>
      <c r="AM175" s="234"/>
      <c r="AN175" s="235"/>
      <c r="AO175" s="16">
        <v>6</v>
      </c>
      <c r="AP175" s="5">
        <v>12</v>
      </c>
      <c r="AQ175" s="17">
        <v>18</v>
      </c>
      <c r="AR175" s="19" t="s">
        <v>56</v>
      </c>
      <c r="AT175" s="233" t="s">
        <v>41</v>
      </c>
      <c r="AU175" s="234"/>
      <c r="AV175" s="235"/>
      <c r="AW175" s="159" t="s">
        <v>48</v>
      </c>
      <c r="AX175" s="160" t="s">
        <v>49</v>
      </c>
      <c r="AY175" s="5"/>
      <c r="AZ175" s="233" t="s">
        <v>41</v>
      </c>
      <c r="BA175" s="234"/>
      <c r="BB175" s="235"/>
      <c r="BC175" s="159" t="s">
        <v>48</v>
      </c>
      <c r="BD175" s="160" t="s">
        <v>49</v>
      </c>
      <c r="BF175" s="180" t="s">
        <v>57</v>
      </c>
      <c r="BG175" s="181">
        <f>AVERAGE(BG170:BG173)</f>
        <v>2.1159474550204833</v>
      </c>
      <c r="BH175" s="182">
        <f>AVERAGE(BH170:BH173)</f>
        <v>4.3904204262839599</v>
      </c>
    </row>
    <row r="176" spans="2:60" ht="14.65" customHeight="1" thickBot="1" x14ac:dyDescent="0.5">
      <c r="W176" s="183" t="s">
        <v>45</v>
      </c>
      <c r="X176" s="183" t="s">
        <v>45</v>
      </c>
      <c r="AA176" s="162" t="s">
        <v>46</v>
      </c>
      <c r="AB176" s="162" t="s">
        <v>46</v>
      </c>
      <c r="AD176" s="230" t="s">
        <v>91</v>
      </c>
      <c r="AE176" s="163" t="s">
        <v>38</v>
      </c>
      <c r="AF176" s="164" t="s">
        <v>39</v>
      </c>
      <c r="AG176" s="38">
        <f>_xlfn.F.TEST(O45:Q45,D45:F45)</f>
        <v>0.16587715044257456</v>
      </c>
      <c r="AH176" s="142">
        <f>_xlfn.F.TEST(O46:Q46,D46:F46)</f>
        <v>5.2542540364836743E-2</v>
      </c>
      <c r="AI176" s="155">
        <f>_xlfn.F.TEST(O47:Q47,D47:F47)</f>
        <v>0.48220348866999335</v>
      </c>
      <c r="AJ176" s="155">
        <f>_xlfn.F.TEST(O48:Q48,D48:F48)</f>
        <v>0.78156182469572655</v>
      </c>
      <c r="AL176" s="230" t="s">
        <v>92</v>
      </c>
      <c r="AM176" s="163" t="s">
        <v>38</v>
      </c>
      <c r="AN176" s="164" t="s">
        <v>39</v>
      </c>
      <c r="AO176" s="38">
        <f>_xlfn.F.TEST(D7:F7,D45:F45)</f>
        <v>0.90460712620391548</v>
      </c>
      <c r="AP176" s="142">
        <f>_xlfn.F.TEST(D8:F8,D46:F46)</f>
        <v>0.24947798964449908</v>
      </c>
      <c r="AQ176" s="155">
        <f>_xlfn.F.TEST(D9:F9,D47:F47)</f>
        <v>0.21357313270731332</v>
      </c>
      <c r="AR176" s="155">
        <f>_xlfn.F.TEST(D10:F10,D48:F48)</f>
        <v>0.84159256674334904</v>
      </c>
      <c r="AT176" s="230" t="s">
        <v>104</v>
      </c>
      <c r="AU176" s="163" t="s">
        <v>38</v>
      </c>
      <c r="AV176" s="164" t="s">
        <v>39</v>
      </c>
      <c r="AW176" s="38">
        <f>_xlfn.F.TEST(D7:F7,D8:F8)</f>
        <v>0.50421754344491954</v>
      </c>
      <c r="AX176" s="155">
        <f>_xlfn.F.TEST(D8:F8,D9:F9)</f>
        <v>0.31365933841730015</v>
      </c>
      <c r="AY176" s="87"/>
      <c r="AZ176" s="230" t="s">
        <v>105</v>
      </c>
      <c r="BA176" s="163" t="s">
        <v>38</v>
      </c>
      <c r="BB176" s="164" t="s">
        <v>39</v>
      </c>
      <c r="BC176" s="38">
        <f>_xlfn.F.TEST(D45:F45,D46:F46)</f>
        <v>0.10995051273841995</v>
      </c>
      <c r="BD176" s="155">
        <f>_xlfn.F.TEST(D46:F46,D47:F47)</f>
        <v>0.26994190759920506</v>
      </c>
    </row>
    <row r="177" spans="22:62" x14ac:dyDescent="0.45">
      <c r="W177" s="106">
        <f t="shared" ref="W177:X180" si="56">1/W172</f>
        <v>0.97115120807930821</v>
      </c>
      <c r="X177" s="106">
        <f t="shared" si="56"/>
        <v>0.95241107856334639</v>
      </c>
      <c r="AA177" s="106">
        <f t="shared" ref="AA177:AB180" si="57">1/AA172</f>
        <v>0.8855684423067347</v>
      </c>
      <c r="AB177" s="106">
        <f t="shared" si="57"/>
        <v>0.86847978796947789</v>
      </c>
      <c r="AD177" s="231"/>
      <c r="AF177" s="168"/>
      <c r="AG177" s="88">
        <f>IF(AG176&lt;0.05,3,2)</f>
        <v>2</v>
      </c>
      <c r="AH177" s="98">
        <f>IF(AH176&lt;0.05,3,2)</f>
        <v>2</v>
      </c>
      <c r="AI177" s="169">
        <f>IF(AI176&lt;0.05,3,2)</f>
        <v>2</v>
      </c>
      <c r="AJ177" s="169">
        <f>IF(AJ176&lt;0.05,3,2)</f>
        <v>2</v>
      </c>
      <c r="AL177" s="231"/>
      <c r="AN177" s="168"/>
      <c r="AO177" s="88">
        <f>IF(AO176&lt;0.05,3,2)</f>
        <v>2</v>
      </c>
      <c r="AP177" s="98">
        <f>IF(AP176&lt;0.05,3,2)</f>
        <v>2</v>
      </c>
      <c r="AQ177" s="169">
        <f>IF(AQ176&lt;0.05,3,2)</f>
        <v>2</v>
      </c>
      <c r="AR177" s="169">
        <f>IF(AR176&lt;0.05,3,2)</f>
        <v>2</v>
      </c>
      <c r="AT177" s="231"/>
      <c r="AV177" s="168"/>
      <c r="AW177" s="88">
        <f>IF(AW176&lt;0.05,3,2)</f>
        <v>2</v>
      </c>
      <c r="AX177" s="169">
        <f>IF(AX176&lt;0.05,3,2)</f>
        <v>2</v>
      </c>
      <c r="AY177" s="98"/>
      <c r="AZ177" s="231"/>
      <c r="BB177" s="168"/>
      <c r="BC177" s="88">
        <f>IF(BC176&lt;0.05,3,2)</f>
        <v>2</v>
      </c>
      <c r="BD177" s="169">
        <f>IF(BD176&lt;0.05,3,2)</f>
        <v>2</v>
      </c>
    </row>
    <row r="178" spans="22:62" ht="14.35" customHeight="1" thickBot="1" x14ac:dyDescent="0.5">
      <c r="W178" s="106">
        <f t="shared" si="56"/>
        <v>0.77038659264054421</v>
      </c>
      <c r="X178" s="106">
        <f t="shared" si="56"/>
        <v>0.71254089577473079</v>
      </c>
      <c r="AA178" s="106">
        <f t="shared" si="57"/>
        <v>1.160332924108427</v>
      </c>
      <c r="AB178" s="106">
        <f t="shared" si="57"/>
        <v>1.0732074896413755</v>
      </c>
      <c r="AD178" s="232"/>
      <c r="AE178" s="172" t="s">
        <v>40</v>
      </c>
      <c r="AF178" s="173" t="s">
        <v>39</v>
      </c>
      <c r="AG178" s="56">
        <f>_xlfn.T.TEST(O45:Q45,D45:F45,2,AG177)</f>
        <v>0.52478080136823202</v>
      </c>
      <c r="AH178" s="150">
        <f>_xlfn.T.TEST(O46:Q46,D46:F46,2,AH177)</f>
        <v>3.5643046222177618E-4</v>
      </c>
      <c r="AI178" s="152">
        <f>_xlfn.T.TEST(O47:Q47,D47:F47,2,AI177)</f>
        <v>1.3347966568578603E-3</v>
      </c>
      <c r="AJ178" s="152">
        <f>_xlfn.T.TEST(O48:Q48,D48:F48,2,AJ177)</f>
        <v>0.79739411340721433</v>
      </c>
      <c r="AL178" s="232"/>
      <c r="AM178" s="172" t="s">
        <v>40</v>
      </c>
      <c r="AN178" s="173" t="s">
        <v>39</v>
      </c>
      <c r="AO178" s="56">
        <f>_xlfn.T.TEST(D7:F7,D45:F45,2,AO177)</f>
        <v>0.21264734101420968</v>
      </c>
      <c r="AP178" s="150">
        <f>_xlfn.T.TEST(D8:F8,D46:F46,2,AP177)</f>
        <v>0.53357170996565151</v>
      </c>
      <c r="AQ178" s="152">
        <f>_xlfn.T.TEST(D9:F9,D47:F47,2,AQ177)</f>
        <v>0.15896273210837245</v>
      </c>
      <c r="AR178" s="152">
        <f>_xlfn.T.TEST(D10:F10,D48:F48,2,AR177)</f>
        <v>0.40906880325597983</v>
      </c>
      <c r="AT178" s="232"/>
      <c r="AU178" s="172" t="s">
        <v>40</v>
      </c>
      <c r="AV178" s="173" t="s">
        <v>39</v>
      </c>
      <c r="AW178" s="56">
        <f>_xlfn.T.TEST(D7:F7,D8:F8,2,AW177)</f>
        <v>1.2203642472833304E-3</v>
      </c>
      <c r="AX178" s="152">
        <f>_xlfn.T.TEST(D8:F8,D9:F9,2,AX177)</f>
        <v>1.6909191636223088E-3</v>
      </c>
      <c r="AY178" s="87"/>
      <c r="AZ178" s="232"/>
      <c r="BA178" s="172" t="s">
        <v>40</v>
      </c>
      <c r="BB178" s="173" t="s">
        <v>39</v>
      </c>
      <c r="BC178" s="56">
        <f>_xlfn.T.TEST(D45:F45,D46:F46,2,BC177)</f>
        <v>1.6766738907348865E-3</v>
      </c>
      <c r="BD178" s="152">
        <f>_xlfn.T.TEST(D46:F46,D47:F47,2,BD177)</f>
        <v>3.7094697796506952E-5</v>
      </c>
    </row>
    <row r="179" spans="22:62" ht="14.65" thickBot="1" x14ac:dyDescent="0.5">
      <c r="W179" s="106">
        <f t="shared" si="56"/>
        <v>0.65285702597131279</v>
      </c>
      <c r="X179" s="106">
        <f t="shared" si="56"/>
        <v>0.51322241440580085</v>
      </c>
      <c r="AA179" s="106">
        <f t="shared" si="57"/>
        <v>1.8398237213577562</v>
      </c>
      <c r="AB179" s="106">
        <f t="shared" si="57"/>
        <v>1.4463178533637837</v>
      </c>
    </row>
    <row r="180" spans="22:62" ht="14.65" thickBot="1" x14ac:dyDescent="0.5">
      <c r="W180" s="148">
        <f t="shared" si="56"/>
        <v>0.91818911684128779</v>
      </c>
      <c r="X180" s="148">
        <f t="shared" si="56"/>
        <v>0.9785061355934247</v>
      </c>
      <c r="AA180" s="148">
        <f t="shared" si="57"/>
        <v>0.87237016842197657</v>
      </c>
      <c r="AB180" s="148">
        <f t="shared" si="57"/>
        <v>0.92967728178499454</v>
      </c>
    </row>
    <row r="181" spans="22:62" ht="14.65" thickBot="1" x14ac:dyDescent="0.5"/>
    <row r="182" spans="22:62" ht="14.65" thickBot="1" x14ac:dyDescent="0.5">
      <c r="V182" s="177" t="s">
        <v>57</v>
      </c>
      <c r="W182" s="184">
        <f>AVERAGE(W172:W174)</f>
        <v>1.2864947653119458</v>
      </c>
      <c r="X182" s="185">
        <f>AVERAGE(X172:X174)</f>
        <v>1.4672893238179243</v>
      </c>
      <c r="Z182" s="186"/>
      <c r="AA182" s="187"/>
      <c r="AB182" s="187"/>
    </row>
    <row r="185" spans="22:62" ht="14.65" thickBot="1" x14ac:dyDescent="0.5">
      <c r="AQ185" s="7"/>
      <c r="BI185" s="242"/>
      <c r="BJ185" s="242"/>
    </row>
    <row r="186" spans="22:62" ht="14.65" thickBot="1" x14ac:dyDescent="0.5">
      <c r="W186" s="233" t="s">
        <v>17</v>
      </c>
      <c r="X186" s="235"/>
      <c r="AA186" s="233" t="s">
        <v>17</v>
      </c>
      <c r="AB186" s="235"/>
      <c r="AD186" s="7"/>
      <c r="AE186" s="7"/>
      <c r="AF186" s="7"/>
      <c r="AG186" s="233" t="s">
        <v>102</v>
      </c>
      <c r="AH186" s="234"/>
      <c r="AI186" s="235"/>
      <c r="AL186" s="7"/>
      <c r="AM186" s="7"/>
      <c r="AN186" s="7"/>
      <c r="AO186" s="177" t="s">
        <v>102</v>
      </c>
      <c r="AP186" s="178"/>
      <c r="AQ186" s="179"/>
      <c r="AT186" s="7"/>
      <c r="AU186" s="7"/>
      <c r="AV186" s="7"/>
      <c r="AW186" s="238" t="s">
        <v>102</v>
      </c>
      <c r="AX186" s="239"/>
      <c r="AY186" s="113"/>
      <c r="AZ186" s="7"/>
      <c r="BA186" s="7"/>
      <c r="BB186" s="7"/>
      <c r="BC186" s="238" t="s">
        <v>102</v>
      </c>
      <c r="BD186" s="239"/>
      <c r="BF186" s="7"/>
      <c r="BG186" s="233" t="s">
        <v>103</v>
      </c>
      <c r="BH186" s="235"/>
    </row>
    <row r="187" spans="22:62" ht="14.65" thickBot="1" x14ac:dyDescent="0.5">
      <c r="V187" s="96"/>
      <c r="W187" s="11" t="s">
        <v>11</v>
      </c>
      <c r="X187" s="10" t="s">
        <v>23</v>
      </c>
      <c r="Z187" s="96"/>
      <c r="AA187" s="11" t="s">
        <v>37</v>
      </c>
      <c r="AB187" s="11" t="s">
        <v>35</v>
      </c>
      <c r="AD187" s="233" t="s">
        <v>11</v>
      </c>
      <c r="AE187" s="234"/>
      <c r="AF187" s="235"/>
      <c r="AG187" s="16">
        <v>6</v>
      </c>
      <c r="AH187" s="5">
        <v>12</v>
      </c>
      <c r="AI187" s="17">
        <v>18</v>
      </c>
      <c r="AL187" s="189" t="s">
        <v>81</v>
      </c>
      <c r="AM187" s="190"/>
      <c r="AN187" s="191"/>
      <c r="AO187" s="16">
        <v>6</v>
      </c>
      <c r="AP187" s="5">
        <v>12</v>
      </c>
      <c r="AQ187" s="17">
        <v>18</v>
      </c>
      <c r="AT187" s="236" t="s">
        <v>81</v>
      </c>
      <c r="AU187" s="237"/>
      <c r="AV187" s="237"/>
      <c r="AW187" s="159" t="s">
        <v>48</v>
      </c>
      <c r="AX187" s="160" t="s">
        <v>49</v>
      </c>
      <c r="AY187" s="5"/>
      <c r="AZ187" s="236" t="s">
        <v>81</v>
      </c>
      <c r="BA187" s="237"/>
      <c r="BB187" s="237"/>
      <c r="BC187" s="159" t="s">
        <v>48</v>
      </c>
      <c r="BD187" s="160" t="s">
        <v>49</v>
      </c>
      <c r="BF187" s="192" t="s">
        <v>17</v>
      </c>
      <c r="BG187" s="161" t="s">
        <v>48</v>
      </c>
      <c r="BH187" s="160" t="s">
        <v>49</v>
      </c>
    </row>
    <row r="188" spans="22:62" ht="14.65" thickBot="1" x14ac:dyDescent="0.5">
      <c r="V188" s="96"/>
      <c r="W188" s="162" t="s">
        <v>43</v>
      </c>
      <c r="X188" s="17" t="s">
        <v>43</v>
      </c>
      <c r="Z188" s="96"/>
      <c r="AA188" s="162" t="s">
        <v>42</v>
      </c>
      <c r="AB188" s="162" t="s">
        <v>42</v>
      </c>
      <c r="AD188" s="230" t="s">
        <v>93</v>
      </c>
      <c r="AE188" s="163" t="s">
        <v>38</v>
      </c>
      <c r="AF188" s="164" t="s">
        <v>39</v>
      </c>
      <c r="AG188" s="38">
        <f>_xlfn.F.TEST(O27:Q27,D27:F27)</f>
        <v>0.69298984938531027</v>
      </c>
      <c r="AH188" s="142">
        <f>_xlfn.F.TEST(O28:Q28,D28:F28)</f>
        <v>0.80702386275754201</v>
      </c>
      <c r="AI188" s="155">
        <f>_xlfn.F.TEST(O29:Q29,D29:F29)</f>
        <v>0.27091450042107784</v>
      </c>
      <c r="AL188" s="230" t="s">
        <v>94</v>
      </c>
      <c r="AM188" s="163" t="s">
        <v>38</v>
      </c>
      <c r="AN188" s="164" t="s">
        <v>39</v>
      </c>
      <c r="AO188" s="38">
        <f>_xlfn.F.TEST(O27:Q27,O66:Q66)</f>
        <v>5.2492653977975354E-2</v>
      </c>
      <c r="AP188" s="142">
        <f>_xlfn.F.TEST(O28:Q28,O67:Q67)</f>
        <v>0.18034569290934141</v>
      </c>
      <c r="AQ188" s="155">
        <f>_xlfn.F.TEST(O29:Q29,O68:Q68)</f>
        <v>4.2385406865144831E-2</v>
      </c>
      <c r="AT188" s="230" t="s">
        <v>106</v>
      </c>
      <c r="AU188" s="163" t="s">
        <v>38</v>
      </c>
      <c r="AV188" s="164" t="s">
        <v>39</v>
      </c>
      <c r="AW188" s="45">
        <f>_xlfn.F.TEST(O27:Q27,O28:Q28)</f>
        <v>0.461855755607739</v>
      </c>
      <c r="AX188" s="151">
        <f>_xlfn.F.TEST(O28:Q28,O29:Q29)</f>
        <v>0.32765482222922726</v>
      </c>
      <c r="AY188" s="87"/>
      <c r="AZ188" s="230" t="s">
        <v>107</v>
      </c>
      <c r="BA188" s="163" t="s">
        <v>38</v>
      </c>
      <c r="BB188" s="164" t="s">
        <v>39</v>
      </c>
      <c r="BC188" s="45">
        <f>_xlfn.F.TEST(O66:Q66,O67:Q67)</f>
        <v>1.7636415711735631E-2</v>
      </c>
      <c r="BD188" s="151">
        <f>_xlfn.F.TEST(O67:Q67,O68:Q68)</f>
        <v>0.94561870823667848</v>
      </c>
      <c r="BF188" s="165" t="s">
        <v>52</v>
      </c>
      <c r="BG188" s="193">
        <f>R27/R28</f>
        <v>2.1534629060628174</v>
      </c>
      <c r="BH188" s="194">
        <f>R28/R29</f>
        <v>1.1172579887704086</v>
      </c>
      <c r="BI188" s="160" t="s">
        <v>76</v>
      </c>
    </row>
    <row r="189" spans="22:62" ht="14.65" thickBot="1" x14ac:dyDescent="0.5">
      <c r="V189" s="64" t="s">
        <v>102</v>
      </c>
      <c r="W189" s="18" t="s">
        <v>34</v>
      </c>
      <c r="X189" s="73" t="s">
        <v>34</v>
      </c>
      <c r="Z189" s="64" t="s">
        <v>102</v>
      </c>
      <c r="AA189" s="162" t="s">
        <v>34</v>
      </c>
      <c r="AB189" s="162" t="s">
        <v>34</v>
      </c>
      <c r="AD189" s="231"/>
      <c r="AF189" s="168"/>
      <c r="AG189" s="88">
        <f>IF(AG188&lt;0.05,3,2)</f>
        <v>2</v>
      </c>
      <c r="AH189" s="98">
        <f>IF(AH188&lt;0.05,3,2)</f>
        <v>2</v>
      </c>
      <c r="AI189" s="169">
        <f>IF(AI188&lt;0.05,3,2)</f>
        <v>2</v>
      </c>
      <c r="AL189" s="231"/>
      <c r="AN189" s="168"/>
      <c r="AO189" s="88">
        <f>IF(AO188&lt;0.05,3,2)</f>
        <v>2</v>
      </c>
      <c r="AP189" s="98">
        <f>IF(AP188&lt;0.05,3,2)</f>
        <v>2</v>
      </c>
      <c r="AQ189" s="169">
        <f>IF(AQ188&lt;0.05,3,2)</f>
        <v>3</v>
      </c>
      <c r="AT189" s="231"/>
      <c r="AV189" s="168"/>
      <c r="AW189" s="88">
        <f>IF(AW188&lt;0.05,3,2)</f>
        <v>2</v>
      </c>
      <c r="AX189" s="169">
        <f>IF(AX188&lt;0.05,3,2)</f>
        <v>2</v>
      </c>
      <c r="AY189" s="98"/>
      <c r="AZ189" s="231"/>
      <c r="BB189" s="168"/>
      <c r="BC189" s="88">
        <f>IF(BC188&lt;0.05,3,2)</f>
        <v>3</v>
      </c>
      <c r="BD189" s="169">
        <f>IF(BD188&lt;0.05,3,2)</f>
        <v>2</v>
      </c>
      <c r="BF189" s="165" t="s">
        <v>53</v>
      </c>
      <c r="BG189" s="195">
        <f>G27/G28</f>
        <v>1.3768925914321659</v>
      </c>
      <c r="BH189" s="196">
        <f>G28/G29</f>
        <v>0.96524323313178306</v>
      </c>
      <c r="BI189" s="197">
        <f>1/BH189</f>
        <v>1.036008298919068</v>
      </c>
    </row>
    <row r="190" spans="22:62" ht="14.65" thickBot="1" x14ac:dyDescent="0.5">
      <c r="V190" s="28">
        <v>6</v>
      </c>
      <c r="W190" s="105">
        <f>R27/G27</f>
        <v>2.1450647624951107</v>
      </c>
      <c r="X190" s="105">
        <f>R66/G66</f>
        <v>1.4734260444709657</v>
      </c>
      <c r="Z190" s="28">
        <v>6</v>
      </c>
      <c r="AA190" s="82">
        <f>R27/R66</f>
        <v>0.98404535658729497</v>
      </c>
      <c r="AB190" s="105">
        <f>G27/G66</f>
        <v>0.67593206633533709</v>
      </c>
      <c r="AD190" s="232"/>
      <c r="AE190" s="172" t="s">
        <v>40</v>
      </c>
      <c r="AF190" s="173" t="s">
        <v>39</v>
      </c>
      <c r="AG190" s="56">
        <f>_xlfn.T.TEST(O27:Q27,D27:F27,2,AG189)</f>
        <v>1.0654621949222062E-5</v>
      </c>
      <c r="AH190" s="150">
        <f>_xlfn.T.TEST(O28:Q28,D28:F28,2,AH189)</f>
        <v>9.8018423568081593E-3</v>
      </c>
      <c r="AI190" s="152">
        <f>_xlfn.T.TEST(M27:O27,D27:F27,2,AI189)</f>
        <v>0.93536428555342055</v>
      </c>
      <c r="AL190" s="232"/>
      <c r="AM190" s="172" t="s">
        <v>40</v>
      </c>
      <c r="AN190" s="173" t="s">
        <v>39</v>
      </c>
      <c r="AO190" s="56">
        <f>_xlfn.T.TEST(O27:Q27,O66:Q66,2,AO189)</f>
        <v>0.83047582725853819</v>
      </c>
      <c r="AP190" s="150">
        <f>_xlfn.T.TEST(O28:Q28,O67:Q67,2,AP189)</f>
        <v>2.5370310840406056E-3</v>
      </c>
      <c r="AQ190" s="152">
        <f>_xlfn.T.TEST(O29:Q29,O68:Q68,2,AQ189)</f>
        <v>1.3583828305335492E-2</v>
      </c>
      <c r="AT190" s="232"/>
      <c r="AU190" s="172" t="s">
        <v>40</v>
      </c>
      <c r="AV190" s="173" t="s">
        <v>39</v>
      </c>
      <c r="AW190" s="56">
        <f>_xlfn.T.TEST(O27:Q27,O28:Q28,2,AW189)</f>
        <v>2.3560511293846134E-5</v>
      </c>
      <c r="AX190" s="152">
        <f>_xlfn.T.TEST(O28:Q28,O29:Q29,2,AX189)</f>
        <v>0.40032026759117867</v>
      </c>
      <c r="AY190" s="87"/>
      <c r="AZ190" s="232"/>
      <c r="BA190" s="172" t="s">
        <v>40</v>
      </c>
      <c r="BB190" s="173" t="s">
        <v>39</v>
      </c>
      <c r="BC190" s="56">
        <f>_xlfn.T.TEST(O66:Q66,O67:Q67,2,BC189)</f>
        <v>9.3790217347912725E-3</v>
      </c>
      <c r="BD190" s="152">
        <f>_xlfn.T.TEST(O67:Q67,O68:Q68,2,BD189)</f>
        <v>7.9563327711593234E-6</v>
      </c>
      <c r="BF190" s="165" t="s">
        <v>54</v>
      </c>
      <c r="BG190" s="195">
        <f>R66/R67</f>
        <v>3.2127355720668085</v>
      </c>
      <c r="BH190" s="196">
        <f>R67/R68</f>
        <v>9.359331881880312</v>
      </c>
    </row>
    <row r="191" spans="22:62" ht="14.65" thickBot="1" x14ac:dyDescent="0.5">
      <c r="V191" s="40">
        <v>12</v>
      </c>
      <c r="W191" s="106">
        <f>R28/G28</f>
        <v>1.3715229416334143</v>
      </c>
      <c r="X191" s="106">
        <f>R67/G67</f>
        <v>0.47242222210975854</v>
      </c>
      <c r="Z191" s="40">
        <v>12</v>
      </c>
      <c r="AA191" s="77">
        <f>R28/R67</f>
        <v>1.4680900760976228</v>
      </c>
      <c r="AB191" s="106">
        <f>G28/G67</f>
        <v>0.50568485218433945</v>
      </c>
      <c r="BF191" s="174" t="s">
        <v>55</v>
      </c>
      <c r="BG191" s="198">
        <f>G66/G67</f>
        <v>1.0300942376458557</v>
      </c>
      <c r="BH191" s="199">
        <f>G67/G68</f>
        <v>4.7929956393225774</v>
      </c>
    </row>
    <row r="192" spans="22:62" ht="14.65" thickBot="1" x14ac:dyDescent="0.5">
      <c r="V192" s="47">
        <v>18</v>
      </c>
      <c r="W192" s="107">
        <f>R29/G29</f>
        <v>1.1849127522942207</v>
      </c>
      <c r="X192" s="107">
        <f>R68/G68</f>
        <v>0.24193154800663483</v>
      </c>
      <c r="Z192" s="47">
        <v>18</v>
      </c>
      <c r="AA192" s="89">
        <f>R29/R68</f>
        <v>12.298271655067262</v>
      </c>
      <c r="AB192" s="107">
        <f>G29/G68</f>
        <v>2.5110202363471128</v>
      </c>
      <c r="AD192" s="7"/>
      <c r="AE192" s="7"/>
      <c r="AF192" s="7"/>
      <c r="AG192" s="233" t="s">
        <v>102</v>
      </c>
      <c r="AH192" s="234"/>
      <c r="AI192" s="235"/>
      <c r="AL192" s="7"/>
      <c r="AM192" s="7"/>
      <c r="AN192" s="7"/>
      <c r="AO192" s="177" t="s">
        <v>102</v>
      </c>
      <c r="AP192" s="178"/>
      <c r="AQ192" s="179"/>
      <c r="AT192" s="7"/>
      <c r="AU192" s="7"/>
      <c r="AV192" s="7"/>
      <c r="AW192" s="233" t="s">
        <v>102</v>
      </c>
      <c r="AX192" s="235"/>
      <c r="AY192" s="113"/>
      <c r="AZ192" s="7"/>
      <c r="BA192" s="7"/>
      <c r="BB192" s="7"/>
      <c r="BC192" s="233" t="s">
        <v>102</v>
      </c>
      <c r="BD192" s="235"/>
    </row>
    <row r="193" spans="22:61" ht="14.65" thickBot="1" x14ac:dyDescent="0.5">
      <c r="V193" s="5"/>
      <c r="W193" s="78"/>
      <c r="X193" s="20" t="s">
        <v>45</v>
      </c>
      <c r="Z193" s="5"/>
      <c r="AA193" s="20" t="s">
        <v>46</v>
      </c>
      <c r="AB193" s="20" t="s">
        <v>46</v>
      </c>
      <c r="AD193" s="233" t="s">
        <v>23</v>
      </c>
      <c r="AE193" s="234"/>
      <c r="AF193" s="235"/>
      <c r="AG193" s="16">
        <v>6</v>
      </c>
      <c r="AH193" s="5">
        <v>12</v>
      </c>
      <c r="AI193" s="17">
        <v>18</v>
      </c>
      <c r="AL193" s="177" t="s">
        <v>41</v>
      </c>
      <c r="AM193" s="178"/>
      <c r="AN193" s="179"/>
      <c r="AO193" s="16">
        <v>6</v>
      </c>
      <c r="AP193" s="5">
        <v>12</v>
      </c>
      <c r="AQ193" s="17">
        <v>18</v>
      </c>
      <c r="AT193" s="233" t="s">
        <v>41</v>
      </c>
      <c r="AU193" s="234"/>
      <c r="AV193" s="235"/>
      <c r="AW193" s="159" t="s">
        <v>48</v>
      </c>
      <c r="AX193" s="160" t="s">
        <v>49</v>
      </c>
      <c r="AY193" s="5"/>
      <c r="AZ193" s="233" t="s">
        <v>41</v>
      </c>
      <c r="BA193" s="234"/>
      <c r="BB193" s="235"/>
      <c r="BC193" s="159" t="s">
        <v>48</v>
      </c>
      <c r="BD193" s="160" t="s">
        <v>49</v>
      </c>
      <c r="BF193" s="200" t="s">
        <v>67</v>
      </c>
      <c r="BG193" s="201">
        <f>AVERAGE(BG188,BG190)</f>
        <v>2.6830992390648127</v>
      </c>
      <c r="BH193" s="194">
        <f>AVERAGE(BH188,BH190)</f>
        <v>5.2382949353253601</v>
      </c>
    </row>
    <row r="194" spans="22:61" ht="14.65" thickBot="1" x14ac:dyDescent="0.5">
      <c r="X194" s="202">
        <f>1/X190</f>
        <v>0.67869032433117504</v>
      </c>
      <c r="AA194" s="203">
        <f>1/AA190</f>
        <v>1.0162133211705162</v>
      </c>
      <c r="AB194" s="203">
        <f>1/AB190</f>
        <v>1.4794386149212357</v>
      </c>
      <c r="AD194" s="230" t="s">
        <v>93</v>
      </c>
      <c r="AE194" s="163" t="s">
        <v>38</v>
      </c>
      <c r="AF194" s="164" t="s">
        <v>39</v>
      </c>
      <c r="AG194" s="38">
        <f>_xlfn.F.TEST(O66:Q66,D66:F66)</f>
        <v>0.89781714183537065</v>
      </c>
      <c r="AH194" s="142">
        <f>_xlfn.F.TEST(O67:Q67,D67:F67)</f>
        <v>3.3773851083276393E-2</v>
      </c>
      <c r="AI194" s="155">
        <f>_xlfn.F.TEST(O68:Q68,D68:F68)</f>
        <v>0.45419003673497393</v>
      </c>
      <c r="AL194" s="230" t="s">
        <v>94</v>
      </c>
      <c r="AM194" s="163" t="s">
        <v>38</v>
      </c>
      <c r="AN194" s="164" t="s">
        <v>39</v>
      </c>
      <c r="AO194" s="38">
        <f>_xlfn.F.TEST(D27:F27,D66:F66)</f>
        <v>7.9526887484558953E-2</v>
      </c>
      <c r="AP194" s="142">
        <f>_xlfn.F.TEST(D28:F28,D67:F67)</f>
        <v>0.20987824410773126</v>
      </c>
      <c r="AQ194" s="155">
        <f>_xlfn.F.TEST(D29:F29,D68:F68)</f>
        <v>0.63975032007893251</v>
      </c>
      <c r="AT194" s="230" t="s">
        <v>108</v>
      </c>
      <c r="AU194" s="163" t="s">
        <v>38</v>
      </c>
      <c r="AV194" s="164" t="s">
        <v>39</v>
      </c>
      <c r="AW194" s="38">
        <f>_xlfn.F.TEST(D27:F27,D28:F28)</f>
        <v>0.91136124169117916</v>
      </c>
      <c r="AX194" s="155">
        <f>_xlfn.F.TEST(D28:F28,D29:F29)</f>
        <v>0.91652964023930006</v>
      </c>
      <c r="AY194" s="87"/>
      <c r="AZ194" s="230" t="s">
        <v>107</v>
      </c>
      <c r="BA194" s="163" t="s">
        <v>38</v>
      </c>
      <c r="BB194" s="164" t="s">
        <v>39</v>
      </c>
      <c r="BC194" s="38">
        <f>_xlfn.F.TEST(D66:F66,D67:F67)</f>
        <v>0.59343575889308442</v>
      </c>
      <c r="BD194" s="155">
        <f>_xlfn.F.TEST(D67:F67,D68:F68)</f>
        <v>0.12239177425284713</v>
      </c>
      <c r="BF194" s="204" t="s">
        <v>68</v>
      </c>
      <c r="BG194" s="205">
        <f>AVERAGE(BG189,BG191)</f>
        <v>1.2034934145390108</v>
      </c>
      <c r="BH194" s="199">
        <f>AVERAGE(BH189,BH191)</f>
        <v>2.8791194362271804</v>
      </c>
    </row>
    <row r="195" spans="22:61" x14ac:dyDescent="0.45">
      <c r="X195" s="203">
        <f t="shared" ref="X195:X196" si="58">1/X191</f>
        <v>2.1167505532109971</v>
      </c>
      <c r="AA195" s="203">
        <f t="shared" ref="AA195:AB196" si="59">1/AA191</f>
        <v>0.68115711445862503</v>
      </c>
      <c r="AB195" s="203">
        <f t="shared" si="59"/>
        <v>1.9775162251359386</v>
      </c>
      <c r="AD195" s="231"/>
      <c r="AF195" s="168"/>
      <c r="AG195" s="88">
        <f>IF(AG194&lt;0.05,3,2)</f>
        <v>2</v>
      </c>
      <c r="AH195" s="98">
        <f>IF(AH194&lt;0.05,3,2)</f>
        <v>3</v>
      </c>
      <c r="AI195" s="169">
        <f>IF(AI194&lt;0.05,3,2)</f>
        <v>2</v>
      </c>
      <c r="AL195" s="231"/>
      <c r="AN195" s="168"/>
      <c r="AO195" s="88">
        <f>IF(AO194&lt;0.05,3,2)</f>
        <v>2</v>
      </c>
      <c r="AP195" s="98">
        <f>IF(AP194&lt;0.05,3,2)</f>
        <v>2</v>
      </c>
      <c r="AQ195" s="169">
        <f>IF(AQ194&lt;0.05,3,2)</f>
        <v>2</v>
      </c>
      <c r="AT195" s="231"/>
      <c r="AV195" s="168"/>
      <c r="AW195" s="88">
        <f>IF(AW194&lt;0.05,3,2)</f>
        <v>2</v>
      </c>
      <c r="AX195" s="169">
        <f>IF(AX194&lt;0.05,3,2)</f>
        <v>2</v>
      </c>
      <c r="AY195" s="98"/>
      <c r="AZ195" s="231"/>
      <c r="BB195" s="168"/>
      <c r="BC195" s="88">
        <f>IF(BC194&lt;0.05,3,2)</f>
        <v>2</v>
      </c>
      <c r="BD195" s="169">
        <f>IF(BD194&lt;0.05,3,2)</f>
        <v>2</v>
      </c>
    </row>
    <row r="196" spans="22:61" ht="14.65" thickBot="1" x14ac:dyDescent="0.5">
      <c r="V196" s="96"/>
      <c r="W196" s="5"/>
      <c r="X196" s="206">
        <f t="shared" si="58"/>
        <v>4.1334005764827975</v>
      </c>
      <c r="AA196" s="206">
        <f t="shared" si="59"/>
        <v>8.1312238666314512E-2</v>
      </c>
      <c r="AB196" s="206">
        <f t="shared" si="59"/>
        <v>0.3982445005918161</v>
      </c>
      <c r="AD196" s="232"/>
      <c r="AE196" s="172" t="s">
        <v>40</v>
      </c>
      <c r="AF196" s="173" t="s">
        <v>39</v>
      </c>
      <c r="AG196" s="56">
        <f>_xlfn.T.TEST(O66:Q66,D66:F66,2,AG195)</f>
        <v>3.5380967944140411E-2</v>
      </c>
      <c r="AH196" s="150">
        <f>_xlfn.T.TEST(O67:Q67,D67:F67,2,AH195)</f>
        <v>1.8356056383547238E-2</v>
      </c>
      <c r="AI196" s="152">
        <f>_xlfn.T.TEST(O68:Q68,D68:F68,2,AI195)</f>
        <v>1.9356422682061166E-3</v>
      </c>
      <c r="AL196" s="232"/>
      <c r="AM196" s="172" t="s">
        <v>40</v>
      </c>
      <c r="AN196" s="173" t="s">
        <v>39</v>
      </c>
      <c r="AO196" s="56">
        <f>_xlfn.T.TEST(D27:F27,D66:F66,2,AO195)</f>
        <v>4.768370163149846E-2</v>
      </c>
      <c r="AP196" s="150">
        <f>_xlfn.T.TEST(D28:F28,D67:F67,2,AP195)</f>
        <v>3.4145294340758086E-3</v>
      </c>
      <c r="AQ196" s="152">
        <f>_xlfn.T.TEST(D29:F29,D68:F68,2,AQ195)</f>
        <v>7.504727604200394E-4</v>
      </c>
      <c r="AT196" s="232"/>
      <c r="AU196" s="172" t="s">
        <v>40</v>
      </c>
      <c r="AV196" s="173" t="s">
        <v>39</v>
      </c>
      <c r="AW196" s="56">
        <f>_xlfn.T.TEST(D27:F27,D28:F28,2,AW195)</f>
        <v>5.4844374423275756E-3</v>
      </c>
      <c r="AX196" s="152">
        <f>_xlfn.T.TEST(D28:F28,D29:F29,2,AX195)</f>
        <v>0.65740735627038061</v>
      </c>
      <c r="AY196" s="87"/>
      <c r="AZ196" s="232"/>
      <c r="BA196" s="172" t="s">
        <v>40</v>
      </c>
      <c r="BB196" s="173" t="s">
        <v>39</v>
      </c>
      <c r="BC196" s="56">
        <f>_xlfn.T.TEST(D66:F66,D67:F67,2,BC195)</f>
        <v>0.83824612193389669</v>
      </c>
      <c r="BD196" s="152">
        <f>_xlfn.T.TEST(D67:F67,D68:F68,2,BD195)</f>
        <v>5.2301243077706734E-4</v>
      </c>
    </row>
    <row r="197" spans="22:61" x14ac:dyDescent="0.45">
      <c r="X197" s="5"/>
    </row>
    <row r="198" spans="22:61" ht="14.65" thickBot="1" x14ac:dyDescent="0.5">
      <c r="V198" s="5"/>
      <c r="W198" s="5"/>
      <c r="X198" s="5"/>
    </row>
    <row r="199" spans="22:61" ht="14.65" thickBot="1" x14ac:dyDescent="0.5">
      <c r="W199" s="233" t="s">
        <v>20</v>
      </c>
      <c r="X199" s="235"/>
      <c r="AA199" s="233" t="s">
        <v>20</v>
      </c>
      <c r="AB199" s="235"/>
      <c r="AD199" s="7"/>
      <c r="AE199" s="7"/>
      <c r="AF199" s="7"/>
      <c r="AG199" s="233" t="s">
        <v>102</v>
      </c>
      <c r="AH199" s="234"/>
      <c r="AI199" s="235"/>
      <c r="AL199" s="7"/>
      <c r="AM199" s="7"/>
      <c r="AN199" s="7"/>
      <c r="AO199" s="177" t="s">
        <v>102</v>
      </c>
      <c r="AP199" s="178"/>
      <c r="AQ199" s="179"/>
      <c r="AT199" s="7"/>
      <c r="AU199" s="7"/>
      <c r="AV199" s="7"/>
      <c r="AW199" s="238" t="s">
        <v>102</v>
      </c>
      <c r="AX199" s="239"/>
      <c r="AY199" s="113"/>
      <c r="AZ199" s="7"/>
      <c r="BA199" s="7"/>
      <c r="BB199" s="7"/>
      <c r="BC199" s="238" t="s">
        <v>102</v>
      </c>
      <c r="BD199" s="239"/>
      <c r="BF199" s="7"/>
      <c r="BG199" s="233" t="s">
        <v>103</v>
      </c>
      <c r="BH199" s="235"/>
    </row>
    <row r="200" spans="22:61" ht="14.65" thickBot="1" x14ac:dyDescent="0.5">
      <c r="V200" s="96"/>
      <c r="W200" s="11" t="s">
        <v>11</v>
      </c>
      <c r="X200" s="10" t="s">
        <v>23</v>
      </c>
      <c r="Z200" s="96"/>
      <c r="AA200" s="11" t="s">
        <v>37</v>
      </c>
      <c r="AB200" s="11" t="s">
        <v>35</v>
      </c>
      <c r="AD200" s="233" t="s">
        <v>11</v>
      </c>
      <c r="AE200" s="234"/>
      <c r="AF200" s="235"/>
      <c r="AG200" s="16">
        <v>6</v>
      </c>
      <c r="AH200" s="5">
        <v>12</v>
      </c>
      <c r="AI200" s="17">
        <v>18</v>
      </c>
      <c r="AL200" s="189" t="s">
        <v>81</v>
      </c>
      <c r="AM200" s="190"/>
      <c r="AN200" s="191"/>
      <c r="AO200" s="16">
        <v>6</v>
      </c>
      <c r="AP200" s="5">
        <v>12</v>
      </c>
      <c r="AQ200" s="17">
        <v>18</v>
      </c>
      <c r="AT200" s="236" t="s">
        <v>81</v>
      </c>
      <c r="AU200" s="237"/>
      <c r="AV200" s="237"/>
      <c r="AW200" s="159" t="s">
        <v>48</v>
      </c>
      <c r="AX200" s="160" t="s">
        <v>49</v>
      </c>
      <c r="AY200" s="5"/>
      <c r="AZ200" s="236" t="s">
        <v>81</v>
      </c>
      <c r="BA200" s="237"/>
      <c r="BB200" s="237"/>
      <c r="BC200" s="159" t="s">
        <v>48</v>
      </c>
      <c r="BD200" s="160" t="s">
        <v>49</v>
      </c>
      <c r="BF200" s="192" t="s">
        <v>20</v>
      </c>
      <c r="BG200" s="161" t="s">
        <v>48</v>
      </c>
      <c r="BH200" s="160" t="s">
        <v>49</v>
      </c>
    </row>
    <row r="201" spans="22:61" ht="14.65" thickBot="1" x14ac:dyDescent="0.5">
      <c r="V201" s="96"/>
      <c r="W201" s="162" t="s">
        <v>43</v>
      </c>
      <c r="X201" s="17" t="s">
        <v>43</v>
      </c>
      <c r="Z201" s="96"/>
      <c r="AA201" s="162" t="s">
        <v>42</v>
      </c>
      <c r="AB201" s="162" t="s">
        <v>42</v>
      </c>
      <c r="AD201" s="230" t="s">
        <v>95</v>
      </c>
      <c r="AE201" s="163" t="s">
        <v>38</v>
      </c>
      <c r="AF201" s="164" t="s">
        <v>39</v>
      </c>
      <c r="AG201" s="38">
        <f>_xlfn.F.TEST(O34:Q34,D34:F34)</f>
        <v>0.19829743663755828</v>
      </c>
      <c r="AH201" s="142">
        <f>_xlfn.F.TEST(O35:Q35,D35:F35)</f>
        <v>0.8274450026427882</v>
      </c>
      <c r="AI201" s="155">
        <f>_xlfn.F.TEST(O36:Q36,D36:F36)</f>
        <v>0.55220171550743624</v>
      </c>
      <c r="AL201" s="230" t="s">
        <v>96</v>
      </c>
      <c r="AM201" s="163" t="s">
        <v>38</v>
      </c>
      <c r="AN201" s="164" t="s">
        <v>39</v>
      </c>
      <c r="AO201" s="38">
        <f>_xlfn.F.TEST(O34:Q34,O73:Q73)</f>
        <v>0.63288335085863601</v>
      </c>
      <c r="AP201" s="142">
        <f>_xlfn.F.TEST(O35:Q35,O74:Q74)</f>
        <v>0.99806190206477208</v>
      </c>
      <c r="AQ201" s="155">
        <f>_xlfn.F.TEST(O36:Q36,O75:Q75)</f>
        <v>0.43742414442050187</v>
      </c>
      <c r="AT201" s="230" t="s">
        <v>109</v>
      </c>
      <c r="AU201" s="163" t="s">
        <v>38</v>
      </c>
      <c r="AV201" s="164" t="s">
        <v>39</v>
      </c>
      <c r="AW201" s="45">
        <f>_xlfn.F.TEST(O34:Q34,O35:Q35)</f>
        <v>0.26402984383324618</v>
      </c>
      <c r="AX201" s="151">
        <f>_xlfn.F.TEST(O35:Q35,O36:Q36)</f>
        <v>0.13394048972429362</v>
      </c>
      <c r="AY201" s="87"/>
      <c r="AZ201" s="230" t="s">
        <v>110</v>
      </c>
      <c r="BA201" s="163" t="s">
        <v>38</v>
      </c>
      <c r="BB201" s="164" t="s">
        <v>39</v>
      </c>
      <c r="BC201" s="45">
        <f>_xlfn.F.TEST(O73:Q73,O74:Q74)</f>
        <v>0.49603627665380867</v>
      </c>
      <c r="BD201" s="151">
        <f>_xlfn.F.TEST(O74:Q74,O75:Q75)</f>
        <v>0.40941597181894362</v>
      </c>
      <c r="BF201" s="165" t="s">
        <v>52</v>
      </c>
      <c r="BG201" s="193">
        <f>R34/R35</f>
        <v>1.4903213271256277</v>
      </c>
      <c r="BH201" s="194">
        <f>R35/R36</f>
        <v>6.4539230664695486</v>
      </c>
      <c r="BI201" s="207" t="s">
        <v>75</v>
      </c>
    </row>
    <row r="202" spans="22:61" ht="14.65" thickBot="1" x14ac:dyDescent="0.5">
      <c r="V202" s="64" t="s">
        <v>102</v>
      </c>
      <c r="W202" s="162" t="s">
        <v>34</v>
      </c>
      <c r="X202" s="17" t="s">
        <v>34</v>
      </c>
      <c r="Z202" s="64" t="s">
        <v>102</v>
      </c>
      <c r="AA202" s="162" t="s">
        <v>34</v>
      </c>
      <c r="AB202" s="162" t="s">
        <v>34</v>
      </c>
      <c r="AD202" s="231"/>
      <c r="AF202" s="168"/>
      <c r="AG202" s="88">
        <f>IF(AG201&lt;0.05,3,2)</f>
        <v>2</v>
      </c>
      <c r="AH202" s="98">
        <f>IF(AH201&lt;0.05,3,2)</f>
        <v>2</v>
      </c>
      <c r="AI202" s="169">
        <f>IF(AI201&lt;0.05,3,2)</f>
        <v>2</v>
      </c>
      <c r="AL202" s="231"/>
      <c r="AN202" s="168"/>
      <c r="AO202" s="88">
        <f>IF(AO201&lt;0.05,3,2)</f>
        <v>2</v>
      </c>
      <c r="AP202" s="98">
        <f>IF(AP201&lt;0.05,3,2)</f>
        <v>2</v>
      </c>
      <c r="AQ202" s="169">
        <f>IF(AQ201&lt;0.05,3,2)</f>
        <v>2</v>
      </c>
      <c r="AT202" s="231"/>
      <c r="AV202" s="168"/>
      <c r="AW202" s="88">
        <f>IF(AW201&lt;0.05,3,2)</f>
        <v>2</v>
      </c>
      <c r="AX202" s="169">
        <f>IF(AX201&lt;0.05,3,2)</f>
        <v>2</v>
      </c>
      <c r="AY202" s="98"/>
      <c r="AZ202" s="231"/>
      <c r="BB202" s="168"/>
      <c r="BC202" s="88">
        <f>IF(BC201&lt;0.05,3,2)</f>
        <v>2</v>
      </c>
      <c r="BD202" s="169">
        <f>IF(BD201&lt;0.05,3,2)</f>
        <v>2</v>
      </c>
      <c r="BF202" s="165" t="s">
        <v>53</v>
      </c>
      <c r="BG202" s="195">
        <f>G34/G35</f>
        <v>0.77599381605307804</v>
      </c>
      <c r="BH202" s="196">
        <f>G35/G36</f>
        <v>2.5316346071179434</v>
      </c>
      <c r="BI202" s="197">
        <f>1/BG202</f>
        <v>1.2886700632310193</v>
      </c>
    </row>
    <row r="203" spans="22:61" ht="14.65" thickBot="1" x14ac:dyDescent="0.5">
      <c r="V203" s="28">
        <v>6</v>
      </c>
      <c r="W203" s="82">
        <f>R34/G34</f>
        <v>2.626107235753762</v>
      </c>
      <c r="X203" s="105">
        <f>R73/G73</f>
        <v>1.2501781049823018</v>
      </c>
      <c r="Z203" s="28">
        <v>6</v>
      </c>
      <c r="AA203" s="82">
        <f>R34/R73</f>
        <v>1.6137422249702402</v>
      </c>
      <c r="AB203" s="105">
        <f>G34/G73</f>
        <v>0.76823412588639095</v>
      </c>
      <c r="AD203" s="232"/>
      <c r="AE203" s="172" t="s">
        <v>40</v>
      </c>
      <c r="AF203" s="173" t="s">
        <v>39</v>
      </c>
      <c r="AG203" s="56">
        <f>_xlfn.T.TEST(O34:Q34,D34:F34,2,AG202)</f>
        <v>1.2790796695716377E-4</v>
      </c>
      <c r="AH203" s="150">
        <f>_xlfn.T.TEST(O35:Q35,D35:F35,2,AH202)</f>
        <v>2.7603458610659704E-2</v>
      </c>
      <c r="AI203" s="152">
        <f>_xlfn.T.TEST(O36:Q36,D36:F36,2,AI202)</f>
        <v>6.7525557137239605E-3</v>
      </c>
      <c r="AL203" s="232"/>
      <c r="AM203" s="172" t="s">
        <v>40</v>
      </c>
      <c r="AN203" s="173" t="s">
        <v>39</v>
      </c>
      <c r="AO203" s="56">
        <f>_xlfn.T.TEST(O34:Q34,O73:Q73,2,AO202)</f>
        <v>8.8692605509186394E-5</v>
      </c>
      <c r="AP203" s="150">
        <f>_xlfn.T.TEST(O35:Q35,O74:Q74,2,AP202)</f>
        <v>5.8513968064969116E-4</v>
      </c>
      <c r="AQ203" s="152">
        <f>_xlfn.T.TEST(O36:Q36,O75:Q75,2,AQ202)</f>
        <v>0.10481203540143423</v>
      </c>
      <c r="AT203" s="232"/>
      <c r="AU203" s="172" t="s">
        <v>40</v>
      </c>
      <c r="AV203" s="173" t="s">
        <v>39</v>
      </c>
      <c r="AW203" s="56">
        <f>_xlfn.T.TEST(O34:Q34,O35:Q35,2,AW202)</f>
        <v>8.6088122179225402E-4</v>
      </c>
      <c r="AX203" s="152">
        <f>_xlfn.T.TEST(O35:Q35,O36:Q36,2,AX202)</f>
        <v>8.9250983608297026E-5</v>
      </c>
      <c r="AY203" s="87"/>
      <c r="AZ203" s="232"/>
      <c r="BA203" s="172" t="s">
        <v>40</v>
      </c>
      <c r="BB203" s="173" t="s">
        <v>39</v>
      </c>
      <c r="BC203" s="56">
        <f>_xlfn.T.TEST(O73:Q73,O74:Q74,2,BC202)</f>
        <v>4.1009000188862917E-4</v>
      </c>
      <c r="BD203" s="152">
        <f>_xlfn.T.TEST(O74:Q74,O75:Q75,2,BD202)</f>
        <v>2.7893406744145376E-2</v>
      </c>
      <c r="BF203" s="165" t="s">
        <v>54</v>
      </c>
      <c r="BG203" s="195">
        <f>R73/R74</f>
        <v>3.2221415878401456</v>
      </c>
      <c r="BH203" s="196">
        <f>R74/R75</f>
        <v>3.0539346425286258</v>
      </c>
    </row>
    <row r="204" spans="22:61" ht="14.65" thickBot="1" x14ac:dyDescent="0.5">
      <c r="V204" s="40">
        <v>12</v>
      </c>
      <c r="W204" s="77">
        <f>R35/G35</f>
        <v>1.367384964669019</v>
      </c>
      <c r="X204" s="106">
        <f>R74/G74</f>
        <v>0.52790289442245752</v>
      </c>
      <c r="Z204" s="40">
        <v>12</v>
      </c>
      <c r="AA204" s="77">
        <f>R35/R74</f>
        <v>3.4889831075281834</v>
      </c>
      <c r="AB204" s="106">
        <f>G35/G74</f>
        <v>1.3469829847814758</v>
      </c>
      <c r="BF204" s="174" t="s">
        <v>55</v>
      </c>
      <c r="BG204" s="198">
        <f>G73/G74</f>
        <v>1.3605884343046193</v>
      </c>
      <c r="BH204" s="199">
        <f>G74/G75</f>
        <v>3.8192038249749416</v>
      </c>
    </row>
    <row r="205" spans="22:61" ht="14.65" thickBot="1" x14ac:dyDescent="0.5">
      <c r="V205" s="47">
        <v>18</v>
      </c>
      <c r="W205" s="89">
        <f>R36/G36</f>
        <v>0.53637439773549678</v>
      </c>
      <c r="X205" s="107">
        <f>R75/G75</f>
        <v>0.66018726318393828</v>
      </c>
      <c r="Z205" s="47">
        <v>18</v>
      </c>
      <c r="AA205" s="89">
        <f>R36/R75</f>
        <v>1.6509534231411449</v>
      </c>
      <c r="AB205" s="107">
        <f>G36/G75</f>
        <v>2.0320478133730573</v>
      </c>
      <c r="AD205" s="7"/>
      <c r="AE205" s="7"/>
      <c r="AF205" s="7"/>
      <c r="AG205" s="233" t="s">
        <v>102</v>
      </c>
      <c r="AH205" s="234"/>
      <c r="AI205" s="235"/>
      <c r="AL205" s="7"/>
      <c r="AM205" s="7"/>
      <c r="AN205" s="7"/>
      <c r="AO205" s="177" t="s">
        <v>102</v>
      </c>
      <c r="AP205" s="178"/>
      <c r="AQ205" s="179"/>
      <c r="AT205" s="7"/>
      <c r="AU205" s="7"/>
      <c r="AV205" s="7"/>
      <c r="AW205" s="233" t="s">
        <v>102</v>
      </c>
      <c r="AX205" s="235"/>
      <c r="AY205" s="113"/>
      <c r="AZ205" s="7"/>
      <c r="BA205" s="7"/>
      <c r="BB205" s="7"/>
      <c r="BC205" s="233" t="s">
        <v>102</v>
      </c>
      <c r="BD205" s="235"/>
    </row>
    <row r="206" spans="22:61" ht="14.65" thickBot="1" x14ac:dyDescent="0.5">
      <c r="V206" s="5"/>
      <c r="W206" s="20" t="s">
        <v>45</v>
      </c>
      <c r="X206" s="20" t="s">
        <v>45</v>
      </c>
      <c r="Z206" s="5"/>
      <c r="AA206" s="162" t="s">
        <v>46</v>
      </c>
      <c r="AB206" s="162" t="s">
        <v>46</v>
      </c>
      <c r="AD206" s="233" t="s">
        <v>23</v>
      </c>
      <c r="AE206" s="234"/>
      <c r="AF206" s="235"/>
      <c r="AG206" s="16">
        <v>6</v>
      </c>
      <c r="AH206" s="5">
        <v>12</v>
      </c>
      <c r="AI206" s="17">
        <v>18</v>
      </c>
      <c r="AL206" s="177" t="s">
        <v>41</v>
      </c>
      <c r="AM206" s="178"/>
      <c r="AN206" s="179"/>
      <c r="AO206" s="16">
        <v>6</v>
      </c>
      <c r="AP206" s="5">
        <v>12</v>
      </c>
      <c r="AQ206" s="17">
        <v>18</v>
      </c>
      <c r="AT206" s="233" t="s">
        <v>41</v>
      </c>
      <c r="AU206" s="234"/>
      <c r="AV206" s="235"/>
      <c r="AW206" s="159" t="s">
        <v>48</v>
      </c>
      <c r="AX206" s="160" t="s">
        <v>49</v>
      </c>
      <c r="AY206" s="5"/>
      <c r="AZ206" s="233" t="s">
        <v>41</v>
      </c>
      <c r="BA206" s="234"/>
      <c r="BB206" s="235"/>
      <c r="BC206" s="159" t="s">
        <v>48</v>
      </c>
      <c r="BD206" s="160" t="s">
        <v>49</v>
      </c>
      <c r="BF206" s="200" t="s">
        <v>69</v>
      </c>
      <c r="BG206" s="201">
        <f>AVERAGE(BG201,BG203)</f>
        <v>2.3562314574828864</v>
      </c>
      <c r="BH206" s="194">
        <f>AVERAGE(BH201,BH203)</f>
        <v>4.7539288544990868</v>
      </c>
    </row>
    <row r="207" spans="22:61" ht="14.65" thickBot="1" x14ac:dyDescent="0.5">
      <c r="W207" s="202">
        <f>1/W203</f>
        <v>0.38079176142743221</v>
      </c>
      <c r="X207" s="202">
        <f>1/X203</f>
        <v>0.7998860290503621</v>
      </c>
      <c r="AA207" s="202">
        <f>1/AA203</f>
        <v>0.61967765639796746</v>
      </c>
      <c r="AB207" s="202">
        <f>1/AB203</f>
        <v>1.301686512358712</v>
      </c>
      <c r="AD207" s="230" t="s">
        <v>95</v>
      </c>
      <c r="AE207" s="163" t="s">
        <v>38</v>
      </c>
      <c r="AF207" s="164" t="s">
        <v>39</v>
      </c>
      <c r="AG207" s="38">
        <f>_xlfn.F.TEST(O73:Q73,D73:F73)</f>
        <v>0.18410492207458723</v>
      </c>
      <c r="AH207" s="142">
        <f>_xlfn.F.TEST(O74:Q74,D74:F74)</f>
        <v>0.8112812146687951</v>
      </c>
      <c r="AI207" s="155">
        <f>_xlfn.F.TEST(O75:Q75,D75:F75)</f>
        <v>0.87583631743830315</v>
      </c>
      <c r="AL207" s="230" t="s">
        <v>96</v>
      </c>
      <c r="AM207" s="163" t="s">
        <v>38</v>
      </c>
      <c r="AN207" s="164" t="s">
        <v>39</v>
      </c>
      <c r="AO207" s="38">
        <f>_xlfn.F.TEST(D34:F34,D73:F73)</f>
        <v>0.59790885902527646</v>
      </c>
      <c r="AP207" s="142">
        <f>_xlfn.F.TEST(D35:F35,D74:F74)</f>
        <v>0.98522975045233108</v>
      </c>
      <c r="AQ207" s="155">
        <f>_xlfn.F.TEST(D36:F36,D75:F75)</f>
        <v>0.97016568295335071</v>
      </c>
      <c r="AT207" s="230" t="s">
        <v>109</v>
      </c>
      <c r="AU207" s="163" t="s">
        <v>38</v>
      </c>
      <c r="AV207" s="164" t="s">
        <v>39</v>
      </c>
      <c r="AW207" s="38">
        <f>_xlfn.F.TEST(D34:F34,D35:F35)</f>
        <v>0.9874316278297357</v>
      </c>
      <c r="AX207" s="155">
        <f>_xlfn.F.TEST(D35:F35,D36:F36)</f>
        <v>0.23446544024831464</v>
      </c>
      <c r="AY207" s="87"/>
      <c r="AZ207" s="230" t="s">
        <v>110</v>
      </c>
      <c r="BA207" s="163" t="s">
        <v>38</v>
      </c>
      <c r="BB207" s="164" t="s">
        <v>39</v>
      </c>
      <c r="BC207" s="38">
        <f>_xlfn.F.TEST(D73:F73,D74:F74)</f>
        <v>0.62107783322206622</v>
      </c>
      <c r="BD207" s="155">
        <f>_xlfn.F.TEST(D74:F74,D75:F75)</f>
        <v>0.24077687911428802</v>
      </c>
      <c r="BF207" s="204" t="s">
        <v>70</v>
      </c>
      <c r="BG207" s="205">
        <f>AVERAGE(BG202,BG204)</f>
        <v>1.0682911251788487</v>
      </c>
      <c r="BH207" s="199">
        <f>AVERAGE(BH202,BH204)</f>
        <v>3.1754192160464427</v>
      </c>
    </row>
    <row r="208" spans="22:61" x14ac:dyDescent="0.45">
      <c r="W208" s="203">
        <f t="shared" ref="W208:X209" si="60">1/W204</f>
        <v>0.73132294550427057</v>
      </c>
      <c r="X208" s="203">
        <f t="shared" si="60"/>
        <v>1.894287776341957</v>
      </c>
      <c r="AA208" s="203">
        <f t="shared" ref="AA208:AB209" si="61">1/AA204</f>
        <v>0.28661646364589688</v>
      </c>
      <c r="AB208" s="203">
        <f t="shared" si="61"/>
        <v>0.74239987534974861</v>
      </c>
      <c r="AD208" s="231"/>
      <c r="AF208" s="168"/>
      <c r="AG208" s="88">
        <f>IF(AG207&lt;0.05,3,2)</f>
        <v>2</v>
      </c>
      <c r="AH208" s="98">
        <f>IF(AH207&lt;0.05,3,2)</f>
        <v>2</v>
      </c>
      <c r="AI208" s="169">
        <f>IF(AI207&lt;0.05,3,2)</f>
        <v>2</v>
      </c>
      <c r="AL208" s="231"/>
      <c r="AN208" s="168"/>
      <c r="AO208" s="88">
        <f>IF(AO207&lt;0.05,3,2)</f>
        <v>2</v>
      </c>
      <c r="AP208" s="98">
        <f>IF(AP207&lt;0.05,3,2)</f>
        <v>2</v>
      </c>
      <c r="AQ208" s="169">
        <f>IF(AQ207&lt;0.05,3,2)</f>
        <v>2</v>
      </c>
      <c r="AT208" s="231"/>
      <c r="AV208" s="168"/>
      <c r="AW208" s="88">
        <f>IF(AW207&lt;0.05,3,2)</f>
        <v>2</v>
      </c>
      <c r="AX208" s="169">
        <f>IF(AX207&lt;0.05,3,2)</f>
        <v>2</v>
      </c>
      <c r="AY208" s="98"/>
      <c r="AZ208" s="231"/>
      <c r="BB208" s="168"/>
      <c r="BC208" s="88">
        <f>IF(BC207&lt;0.05,3,2)</f>
        <v>2</v>
      </c>
      <c r="BD208" s="169">
        <f>IF(BD207&lt;0.05,3,2)</f>
        <v>2</v>
      </c>
    </row>
    <row r="209" spans="6:60" ht="14.65" thickBot="1" x14ac:dyDescent="0.5">
      <c r="V209" s="96"/>
      <c r="W209" s="206">
        <f t="shared" si="60"/>
        <v>1.8643693737469023</v>
      </c>
      <c r="X209" s="206">
        <f t="shared" si="60"/>
        <v>1.5147217399760478</v>
      </c>
      <c r="AA209" s="206">
        <f t="shared" si="61"/>
        <v>0.60571060696392953</v>
      </c>
      <c r="AB209" s="206">
        <f t="shared" si="61"/>
        <v>0.49211440469999074</v>
      </c>
      <c r="AD209" s="232"/>
      <c r="AE209" s="172" t="s">
        <v>40</v>
      </c>
      <c r="AF209" s="173" t="s">
        <v>39</v>
      </c>
      <c r="AG209" s="56">
        <f>_xlfn.T.TEST(O73:Q73,D73:F73,2,AG208)</f>
        <v>0.1276684179670266</v>
      </c>
      <c r="AH209" s="150">
        <f>_xlfn.T.TEST(O74:Q74,D74:F74,2,AH208)</f>
        <v>3.2719722469926701E-2</v>
      </c>
      <c r="AI209" s="152">
        <f>_xlfn.T.TEST(O75:Q75,D75:F75,2,AI208)</f>
        <v>0.23359424561501904</v>
      </c>
      <c r="AL209" s="232"/>
      <c r="AM209" s="172" t="s">
        <v>40</v>
      </c>
      <c r="AN209" s="173" t="s">
        <v>39</v>
      </c>
      <c r="AO209" s="56">
        <f>_xlfn.T.TEST(D34:F34,D73:F73,2,AO208)</f>
        <v>0.19360423502944216</v>
      </c>
      <c r="AP209" s="150">
        <f>_xlfn.T.TEST(D35:F35,D74:F74,2,AP208)</f>
        <v>9.5063799194597148E-2</v>
      </c>
      <c r="AQ209" s="152">
        <f>_xlfn.T.TEST(D36:F36,D75:F75,2,AQ208)</f>
        <v>9.9058945060046047E-3</v>
      </c>
      <c r="AT209" s="232"/>
      <c r="AU209" s="172" t="s">
        <v>40</v>
      </c>
      <c r="AV209" s="173" t="s">
        <v>39</v>
      </c>
      <c r="AW209" s="56">
        <f>_xlfn.T.TEST(D34:F34,D35:F35,2,AW208)</f>
        <v>0.12739288255206402</v>
      </c>
      <c r="AX209" s="152">
        <f>_xlfn.T.TEST(D35:F35,D36:F36,2,AX208)</f>
        <v>2.3845476363513994E-3</v>
      </c>
      <c r="AY209" s="87"/>
      <c r="AZ209" s="232"/>
      <c r="BA209" s="172" t="s">
        <v>40</v>
      </c>
      <c r="BB209" s="173" t="s">
        <v>39</v>
      </c>
      <c r="BC209" s="56">
        <f>_xlfn.T.TEST(D73:F73,D74:F74,2,BC208)</f>
        <v>0.15145683194791765</v>
      </c>
      <c r="BD209" s="152">
        <f>_xlfn.T.TEST(D74:F74,D75:F75,2,BD208)</f>
        <v>3.6586836099373795E-3</v>
      </c>
      <c r="BF209" s="62"/>
      <c r="BG209" s="187"/>
      <c r="BH209" s="187"/>
    </row>
    <row r="211" spans="6:60" ht="14.65" thickBot="1" x14ac:dyDescent="0.5"/>
    <row r="212" spans="6:60" ht="14.65" thickBot="1" x14ac:dyDescent="0.5">
      <c r="W212" s="233" t="s">
        <v>11</v>
      </c>
      <c r="X212" s="235"/>
      <c r="AA212" s="240" t="s">
        <v>23</v>
      </c>
      <c r="AB212" s="241"/>
      <c r="AD212" s="7"/>
      <c r="AE212" s="7"/>
      <c r="AF212" s="7"/>
      <c r="AG212" s="233" t="s">
        <v>102</v>
      </c>
      <c r="AH212" s="234"/>
      <c r="AI212" s="235"/>
      <c r="AL212" s="7"/>
      <c r="AM212" s="7"/>
      <c r="AN212" s="7"/>
      <c r="AO212" s="177" t="s">
        <v>102</v>
      </c>
      <c r="AP212" s="178"/>
      <c r="AQ212" s="179"/>
    </row>
    <row r="213" spans="6:60" ht="14.65" thickBot="1" x14ac:dyDescent="0.5">
      <c r="V213" s="96"/>
      <c r="W213" s="18" t="s">
        <v>37</v>
      </c>
      <c r="X213" s="18" t="s">
        <v>35</v>
      </c>
      <c r="AA213" s="18" t="s">
        <v>37</v>
      </c>
      <c r="AB213" s="18" t="s">
        <v>35</v>
      </c>
      <c r="AD213" s="233" t="s">
        <v>52</v>
      </c>
      <c r="AE213" s="234"/>
      <c r="AF213" s="235"/>
      <c r="AG213" s="16">
        <v>6</v>
      </c>
      <c r="AH213" s="5">
        <v>12</v>
      </c>
      <c r="AI213" s="17">
        <v>18</v>
      </c>
      <c r="AL213" s="177" t="s">
        <v>54</v>
      </c>
      <c r="AM213" s="178"/>
      <c r="AN213" s="179"/>
      <c r="AO213" s="16">
        <v>6</v>
      </c>
      <c r="AP213" s="5">
        <v>12</v>
      </c>
      <c r="AQ213" s="17">
        <v>18</v>
      </c>
    </row>
    <row r="214" spans="6:60" ht="14.65" customHeight="1" thickBot="1" x14ac:dyDescent="0.5">
      <c r="V214" s="96"/>
      <c r="W214" s="11" t="s">
        <v>36</v>
      </c>
      <c r="X214" s="11" t="s">
        <v>36</v>
      </c>
      <c r="AA214" s="11" t="s">
        <v>36</v>
      </c>
      <c r="AB214" s="11" t="s">
        <v>36</v>
      </c>
      <c r="AD214" s="230" t="s">
        <v>97</v>
      </c>
      <c r="AE214" s="163" t="s">
        <v>38</v>
      </c>
      <c r="AF214" s="164" t="s">
        <v>39</v>
      </c>
      <c r="AG214" s="38">
        <f>_xlfn.F.TEST(O27:Q27,O34:Q34)</f>
        <v>0.54985023500300745</v>
      </c>
      <c r="AH214" s="142">
        <f>_xlfn.F.TEST(O28:Q28,O35:Q35)</f>
        <v>0.32222967658695117</v>
      </c>
      <c r="AI214" s="155">
        <f>_xlfn.F.TEST(O29:Q29,O36:Q36)</f>
        <v>0.13645337169472993</v>
      </c>
      <c r="AL214" s="230" t="s">
        <v>97</v>
      </c>
      <c r="AM214" s="163" t="s">
        <v>38</v>
      </c>
      <c r="AN214" s="164" t="s">
        <v>39</v>
      </c>
      <c r="AO214" s="38">
        <f>_xlfn.F.TEST(O66:Q66,O73:Q73)</f>
        <v>0.26623226437744185</v>
      </c>
      <c r="AP214" s="142">
        <f>_xlfn.F.TEST(O67:Q67,O74:Q74)</f>
        <v>3.7500993230512258E-2</v>
      </c>
      <c r="AQ214" s="155">
        <f>_xlfn.F.TEST(O68:Q68,O75:Q75)</f>
        <v>0.15289665734152161</v>
      </c>
    </row>
    <row r="215" spans="6:60" ht="14.65" thickBot="1" x14ac:dyDescent="0.5">
      <c r="V215" s="64" t="s">
        <v>102</v>
      </c>
      <c r="W215" s="18" t="s">
        <v>34</v>
      </c>
      <c r="X215" s="18" t="s">
        <v>34</v>
      </c>
      <c r="Z215" s="64" t="s">
        <v>102</v>
      </c>
      <c r="AA215" s="18" t="s">
        <v>34</v>
      </c>
      <c r="AB215" s="18" t="s">
        <v>34</v>
      </c>
      <c r="AD215" s="231"/>
      <c r="AF215" s="168"/>
      <c r="AG215" s="88">
        <f>IF(AG214&lt;0.05,3,2)</f>
        <v>2</v>
      </c>
      <c r="AH215" s="98">
        <f>IF(AH214&lt;0.05,3,2)</f>
        <v>2</v>
      </c>
      <c r="AI215" s="169">
        <f>IF(AI214&lt;0.05,3,2)</f>
        <v>2</v>
      </c>
      <c r="AL215" s="231"/>
      <c r="AN215" s="168"/>
      <c r="AO215" s="88">
        <f>IF(AO214&lt;0.05,3,2)</f>
        <v>2</v>
      </c>
      <c r="AP215" s="98">
        <f>IF(AP214&lt;0.05,3,2)</f>
        <v>3</v>
      </c>
      <c r="AQ215" s="169">
        <f>IF(AQ214&lt;0.05,3,2)</f>
        <v>2</v>
      </c>
    </row>
    <row r="216" spans="6:60" ht="14.65" thickBot="1" x14ac:dyDescent="0.5">
      <c r="V216" s="28">
        <v>6</v>
      </c>
      <c r="W216" s="106">
        <f>R27/R34</f>
        <v>0.71514733574390699</v>
      </c>
      <c r="X216" s="106">
        <f>G27/G34</f>
        <v>0.87552302656008041</v>
      </c>
      <c r="Z216" s="28">
        <v>6</v>
      </c>
      <c r="AA216" s="106">
        <f>R66/R73</f>
        <v>1.1727746541757442</v>
      </c>
      <c r="AB216" s="106">
        <f>G66/G73</f>
        <v>0.99508027581739777</v>
      </c>
      <c r="AD216" s="232"/>
      <c r="AE216" s="172" t="s">
        <v>40</v>
      </c>
      <c r="AF216" s="173" t="s">
        <v>39</v>
      </c>
      <c r="AG216" s="56">
        <f>_xlfn.T.TEST(O27:Q27,O34:Q34,2,AG215)</f>
        <v>5.3989074652642332E-5</v>
      </c>
      <c r="AH216" s="150">
        <f>_xlfn.T.TEST(O28:Q28,O35:Q35,2,AH215)</f>
        <v>8.2019163155986068E-4</v>
      </c>
      <c r="AI216" s="152">
        <f>_xlfn.T.TEST(O29:Q29,O36:Q36,2,AI215)</f>
        <v>5.3143097285085691E-3</v>
      </c>
      <c r="AL216" s="232"/>
      <c r="AM216" s="172" t="s">
        <v>40</v>
      </c>
      <c r="AN216" s="173" t="s">
        <v>39</v>
      </c>
      <c r="AO216" s="56">
        <f>_xlfn.T.TEST(O66:Q66,O73:Q73,2,AO215)</f>
        <v>0.11736685377183818</v>
      </c>
      <c r="AP216" s="150">
        <f>_xlfn.T.TEST(O67:Q67,O74:Q74,2,AP215)</f>
        <v>0.42619076724799343</v>
      </c>
      <c r="AQ216" s="152">
        <f>_xlfn.T.TEST(O68:Q68,O75:Q75,2,AQ215)</f>
        <v>9.7850466744616199E-2</v>
      </c>
    </row>
    <row r="217" spans="6:60" ht="14.65" thickBot="1" x14ac:dyDescent="0.5">
      <c r="V217" s="40">
        <v>12</v>
      </c>
      <c r="W217" s="106">
        <f>R28/R35</f>
        <v>0.4949234665224953</v>
      </c>
      <c r="X217" s="106">
        <f>G28/G35</f>
        <v>0.49343024913513633</v>
      </c>
      <c r="Z217" s="40">
        <v>12</v>
      </c>
      <c r="AA217" s="106">
        <f>R67/R74</f>
        <v>1.1762082193255365</v>
      </c>
      <c r="AB217" s="106">
        <f>G67/G74</f>
        <v>1.3143406350626228</v>
      </c>
    </row>
    <row r="218" spans="6:60" ht="14.65" thickBot="1" x14ac:dyDescent="0.5">
      <c r="V218" s="47">
        <v>18</v>
      </c>
      <c r="W218" s="107">
        <f>R29/R36</f>
        <v>2.8589618591512211</v>
      </c>
      <c r="X218" s="107">
        <f>G29/G36</f>
        <v>1.2941661252120797</v>
      </c>
      <c r="Z218" s="47">
        <v>18</v>
      </c>
      <c r="AA218" s="107">
        <f>R68/R75</f>
        <v>0.3837948128305404</v>
      </c>
      <c r="AB218" s="107">
        <f>G68/G75</f>
        <v>1.0473063525383535</v>
      </c>
      <c r="AD218" s="7"/>
      <c r="AE218" s="7"/>
      <c r="AF218" s="7"/>
      <c r="AG218" s="233" t="s">
        <v>102</v>
      </c>
      <c r="AH218" s="234"/>
      <c r="AI218" s="235"/>
      <c r="AL218" s="7"/>
      <c r="AM218" s="7"/>
      <c r="AN218" s="7"/>
      <c r="AO218" s="177" t="s">
        <v>102</v>
      </c>
      <c r="AP218" s="178"/>
      <c r="AQ218" s="179"/>
    </row>
    <row r="219" spans="6:60" ht="14.65" thickBot="1" x14ac:dyDescent="0.5">
      <c r="F219" s="4">
        <f>(C235/C243)</f>
        <v>12.298271655067262</v>
      </c>
      <c r="W219" s="20" t="s">
        <v>47</v>
      </c>
      <c r="X219" s="20" t="s">
        <v>47</v>
      </c>
      <c r="Z219" s="5"/>
      <c r="AA219" s="20" t="s">
        <v>47</v>
      </c>
      <c r="AB219" s="20" t="s">
        <v>47</v>
      </c>
      <c r="AD219" s="233" t="s">
        <v>53</v>
      </c>
      <c r="AE219" s="234"/>
      <c r="AF219" s="235"/>
      <c r="AG219" s="16">
        <v>6</v>
      </c>
      <c r="AH219" s="5">
        <v>12</v>
      </c>
      <c r="AI219" s="17">
        <v>18</v>
      </c>
      <c r="AL219" s="177" t="s">
        <v>55</v>
      </c>
      <c r="AM219" s="178"/>
      <c r="AN219" s="179"/>
      <c r="AO219" s="16">
        <v>6</v>
      </c>
      <c r="AP219" s="5">
        <v>12</v>
      </c>
      <c r="AQ219" s="17">
        <v>18</v>
      </c>
    </row>
    <row r="220" spans="6:60" ht="14.25" customHeight="1" x14ac:dyDescent="0.45">
      <c r="W220" s="202">
        <f>1/W216</f>
        <v>1.3983132566099614</v>
      </c>
      <c r="X220" s="106">
        <f>1/X216</f>
        <v>1.142174414222991</v>
      </c>
      <c r="AA220" s="202">
        <f>1/AA216</f>
        <v>0.85267872769882236</v>
      </c>
      <c r="AB220" s="202">
        <f>1/AB216</f>
        <v>1.0049440475328093</v>
      </c>
      <c r="AD220" s="230" t="s">
        <v>97</v>
      </c>
      <c r="AE220" s="163" t="s">
        <v>38</v>
      </c>
      <c r="AF220" s="164" t="s">
        <v>39</v>
      </c>
      <c r="AG220" s="38">
        <f>_xlfn.F.TEST(D27:F27,D34:F34)</f>
        <v>0.1459297488348838</v>
      </c>
      <c r="AH220" s="142">
        <f>_xlfn.F.TEST(D28:F28,D35:F35)</f>
        <v>0.16796802355068916</v>
      </c>
      <c r="AI220" s="155">
        <f>_xlfn.F.TEST(D29:F29,D36:F36)</f>
        <v>0.89875967020178971</v>
      </c>
      <c r="AL220" s="230" t="s">
        <v>97</v>
      </c>
      <c r="AM220" s="163" t="s">
        <v>38</v>
      </c>
      <c r="AN220" s="164" t="s">
        <v>39</v>
      </c>
      <c r="AO220" s="38">
        <f>_xlfn.F.TEST(D66:F66,D73:F73)</f>
        <v>0.89535284343876276</v>
      </c>
      <c r="AP220" s="142">
        <f>_xlfn.F.TEST(D67:F67,D74:F74)</f>
        <v>0.8631447957610936</v>
      </c>
      <c r="AQ220" s="155">
        <f>_xlfn.F.TEST(D68:F68,D75:F75)</f>
        <v>0.53114295667695544</v>
      </c>
    </row>
    <row r="221" spans="6:60" x14ac:dyDescent="0.45">
      <c r="F221" s="4">
        <f>((D235/C235)+(D243/C243))*(C235/C243)</f>
        <v>3.9403476683644221</v>
      </c>
      <c r="W221" s="203">
        <f t="shared" ref="W221:X222" si="62">1/W217</f>
        <v>2.0205144181712544</v>
      </c>
      <c r="X221" s="106">
        <f t="shared" si="62"/>
        <v>2.0266288938563406</v>
      </c>
      <c r="AA221" s="203">
        <f t="shared" ref="AA221:AB222" si="63">1/AA217</f>
        <v>0.85018960382152564</v>
      </c>
      <c r="AB221" s="203">
        <f t="shared" si="63"/>
        <v>0.76083777167275535</v>
      </c>
      <c r="AD221" s="231"/>
      <c r="AF221" s="168"/>
      <c r="AG221" s="88">
        <f>IF(AG220&lt;0.05,3,2)</f>
        <v>2</v>
      </c>
      <c r="AH221" s="98">
        <f>IF(AH220&lt;0.05,3,2)</f>
        <v>2</v>
      </c>
      <c r="AI221" s="169">
        <f>IF(AI220&lt;0.05,3,2)</f>
        <v>2</v>
      </c>
      <c r="AL221" s="231"/>
      <c r="AN221" s="168"/>
      <c r="AO221" s="88">
        <f>IF(AO220&lt;0.05,3,2)</f>
        <v>2</v>
      </c>
      <c r="AP221" s="98">
        <f>IF(AP220&lt;0.05,3,2)</f>
        <v>2</v>
      </c>
      <c r="AQ221" s="169">
        <f>IF(AQ220&lt;0.05,3,2)</f>
        <v>2</v>
      </c>
    </row>
    <row r="222" spans="6:60" ht="14.65" thickBot="1" x14ac:dyDescent="0.5">
      <c r="W222" s="206">
        <f t="shared" si="62"/>
        <v>0.34977731402715656</v>
      </c>
      <c r="X222" s="107">
        <f t="shared" si="62"/>
        <v>0.77269832714569497</v>
      </c>
      <c r="AA222" s="206">
        <f t="shared" si="63"/>
        <v>2.6055589251581077</v>
      </c>
      <c r="AB222" s="206">
        <f t="shared" si="63"/>
        <v>0.95483045393193955</v>
      </c>
      <c r="AD222" s="232"/>
      <c r="AE222" s="172" t="s">
        <v>40</v>
      </c>
      <c r="AF222" s="173" t="s">
        <v>39</v>
      </c>
      <c r="AG222" s="56">
        <f>_xlfn.T.TEST(D27:F27,D34:F34,2,AG221)</f>
        <v>0.32015039207525309</v>
      </c>
      <c r="AH222" s="150">
        <f>_xlfn.T.TEST(D28:F28,D35:F35,2,AH221)</f>
        <v>4.2918537384765759E-3</v>
      </c>
      <c r="AI222" s="152">
        <f>_xlfn.T.TEST(D29:F29,D36:F36,2,AI221)</f>
        <v>4.6448695782387014E-2</v>
      </c>
      <c r="AL222" s="232"/>
      <c r="AM222" s="172" t="s">
        <v>40</v>
      </c>
      <c r="AN222" s="173" t="s">
        <v>39</v>
      </c>
      <c r="AO222" s="56">
        <f>_xlfn.T.TEST(D66:F66,D73:F73,2,AO221)</f>
        <v>0.97794891324528876</v>
      </c>
      <c r="AP222" s="150">
        <f>_xlfn.T.TEST(D67:F67,D74:F74,2,AP221)</f>
        <v>0.10513244848335918</v>
      </c>
      <c r="AQ222" s="152">
        <f>_xlfn.T.TEST(D68:F68,D75:F75,2,AQ221)</f>
        <v>0.81293437055482587</v>
      </c>
    </row>
    <row r="224" spans="6:60" ht="14.65" thickBot="1" x14ac:dyDescent="0.5"/>
    <row r="225" spans="2:60" ht="16.149999999999999" thickBot="1" x14ac:dyDescent="0.6">
      <c r="O225" s="177" t="str">
        <f t="shared" ref="O225:O231" si="64">W186</f>
        <v>FTEII</v>
      </c>
      <c r="P225" s="179"/>
      <c r="S225" s="177" t="str">
        <f t="shared" ref="S225:S230" si="65">AA186</f>
        <v>FTEII</v>
      </c>
      <c r="T225" s="179"/>
      <c r="W225" s="233" t="s">
        <v>98</v>
      </c>
      <c r="X225" s="235"/>
      <c r="AA225" s="233" t="s">
        <v>98</v>
      </c>
      <c r="AB225" s="235"/>
      <c r="AD225" s="7"/>
      <c r="AE225" s="7"/>
      <c r="AF225" s="7"/>
      <c r="AG225" s="233" t="s">
        <v>102</v>
      </c>
      <c r="AH225" s="234"/>
      <c r="AI225" s="235"/>
      <c r="AL225" s="7"/>
      <c r="AM225" s="7"/>
      <c r="AN225" s="7"/>
      <c r="AO225" s="177" t="s">
        <v>102</v>
      </c>
      <c r="AP225" s="178"/>
      <c r="AQ225" s="179"/>
      <c r="AT225" s="7"/>
      <c r="AU225" s="7"/>
      <c r="AV225" s="7"/>
      <c r="AW225" s="238" t="s">
        <v>102</v>
      </c>
      <c r="AX225" s="239"/>
      <c r="AY225" s="113"/>
      <c r="AZ225" s="7"/>
      <c r="BA225" s="7"/>
      <c r="BB225" s="7"/>
      <c r="BC225" s="238" t="s">
        <v>102</v>
      </c>
      <c r="BD225" s="239"/>
      <c r="BF225" s="7"/>
      <c r="BG225" s="233" t="s">
        <v>103</v>
      </c>
      <c r="BH225" s="235"/>
    </row>
    <row r="226" spans="2:60" ht="16.149999999999999" thickBot="1" x14ac:dyDescent="0.6">
      <c r="O226" s="154" t="str">
        <f t="shared" si="64"/>
        <v>CN11</v>
      </c>
      <c r="P226" s="12" t="str">
        <f t="shared" ref="P226:P235" si="66">X187</f>
        <v>CN2</v>
      </c>
      <c r="S226" s="154" t="str">
        <f t="shared" si="65"/>
        <v>Glu</v>
      </c>
      <c r="T226" s="12" t="str">
        <f t="shared" ref="T226:T231" si="67">AB187</f>
        <v>Gly</v>
      </c>
      <c r="V226" s="96"/>
      <c r="W226" s="11" t="s">
        <v>11</v>
      </c>
      <c r="X226" s="10" t="s">
        <v>23</v>
      </c>
      <c r="Z226" s="96"/>
      <c r="AA226" s="11" t="s">
        <v>37</v>
      </c>
      <c r="AB226" s="11" t="s">
        <v>35</v>
      </c>
      <c r="AD226" s="233" t="s">
        <v>11</v>
      </c>
      <c r="AE226" s="234"/>
      <c r="AF226" s="235"/>
      <c r="AG226" s="16">
        <v>6</v>
      </c>
      <c r="AH226" s="5">
        <v>12</v>
      </c>
      <c r="AI226" s="17">
        <v>18</v>
      </c>
      <c r="AL226" s="189" t="s">
        <v>81</v>
      </c>
      <c r="AM226" s="190"/>
      <c r="AN226" s="191"/>
      <c r="AO226" s="16">
        <v>6</v>
      </c>
      <c r="AP226" s="5">
        <v>12</v>
      </c>
      <c r="AQ226" s="17">
        <v>18</v>
      </c>
      <c r="AT226" s="236" t="s">
        <v>81</v>
      </c>
      <c r="AU226" s="237"/>
      <c r="AV226" s="237"/>
      <c r="AW226" s="159" t="s">
        <v>48</v>
      </c>
      <c r="AX226" s="160" t="s">
        <v>49</v>
      </c>
      <c r="AY226" s="5"/>
      <c r="AZ226" s="236" t="s">
        <v>81</v>
      </c>
      <c r="BA226" s="237"/>
      <c r="BB226" s="237"/>
      <c r="BC226" s="159" t="s">
        <v>48</v>
      </c>
      <c r="BD226" s="160" t="s">
        <v>49</v>
      </c>
      <c r="BF226" s="183" t="s">
        <v>98</v>
      </c>
      <c r="BG226" s="161" t="s">
        <v>48</v>
      </c>
      <c r="BH226" s="160" t="s">
        <v>49</v>
      </c>
    </row>
    <row r="227" spans="2:60" ht="14.65" thickBot="1" x14ac:dyDescent="0.5">
      <c r="O227" s="154" t="str">
        <f t="shared" si="64"/>
        <v>Glu/Gly</v>
      </c>
      <c r="P227" s="208" t="str">
        <f t="shared" si="66"/>
        <v>Glu/Gly</v>
      </c>
      <c r="S227" s="154" t="str">
        <f t="shared" si="65"/>
        <v>CN11/CN2</v>
      </c>
      <c r="T227" s="208" t="str">
        <f t="shared" si="67"/>
        <v>CN11/CN2</v>
      </c>
      <c r="V227" s="96"/>
      <c r="W227" s="162" t="s">
        <v>43</v>
      </c>
      <c r="X227" s="17" t="s">
        <v>43</v>
      </c>
      <c r="Z227" s="96"/>
      <c r="AA227" s="162" t="s">
        <v>42</v>
      </c>
      <c r="AB227" s="162" t="s">
        <v>42</v>
      </c>
      <c r="AD227" s="230" t="s">
        <v>99</v>
      </c>
      <c r="AE227" s="163" t="s">
        <v>38</v>
      </c>
      <c r="AF227" s="164" t="s">
        <v>39</v>
      </c>
      <c r="AG227" s="38">
        <f>_xlfn.F.TEST(O17:Q17,D17:F17)</f>
        <v>0.78213362778978479</v>
      </c>
      <c r="AH227" s="142">
        <f>_xlfn.F.TEST(O18:Q18,D18:F18)</f>
        <v>9.7781361183526871E-2</v>
      </c>
      <c r="AI227" s="155">
        <f>_xlfn.F.TEST(O19:Q19,D19:F19)</f>
        <v>0.89351889997943712</v>
      </c>
      <c r="AL227" s="230" t="s">
        <v>100</v>
      </c>
      <c r="AM227" s="163" t="s">
        <v>38</v>
      </c>
      <c r="AN227" s="164" t="s">
        <v>39</v>
      </c>
      <c r="AO227" s="38">
        <f>_xlfn.F.TEST(O17:Q17,O55:Q55)</f>
        <v>0.5323819415100689</v>
      </c>
      <c r="AP227" s="142">
        <f>_xlfn.F.TEST(O18:Q18,O56:Q56)</f>
        <v>0.61475913645965297</v>
      </c>
      <c r="AQ227" s="155">
        <f>_xlfn.F.TEST(O19:Q19,O57:Q57)</f>
        <v>0.74810433254909114</v>
      </c>
      <c r="AT227" s="230" t="s">
        <v>111</v>
      </c>
      <c r="AU227" s="163" t="s">
        <v>38</v>
      </c>
      <c r="AV227" s="164" t="s">
        <v>39</v>
      </c>
      <c r="AW227" s="45">
        <f>_xlfn.F.TEST(O17:Q17,O18:Q18)</f>
        <v>3.5706622231998109E-2</v>
      </c>
      <c r="AX227" s="151">
        <f>_xlfn.F.TEST(O18:Q18,O19:Q19)</f>
        <v>0.79459175127934634</v>
      </c>
      <c r="AY227" s="87"/>
      <c r="AZ227" s="230" t="s">
        <v>112</v>
      </c>
      <c r="BA227" s="163" t="s">
        <v>38</v>
      </c>
      <c r="BB227" s="164" t="s">
        <v>39</v>
      </c>
      <c r="BC227" s="45">
        <f>_xlfn.F.TEST(O55:Q55,O56:Q56)</f>
        <v>4.351003863492537E-2</v>
      </c>
      <c r="BD227" s="151">
        <f>_xlfn.F.TEST(O56:Q56,O57:Q57)</f>
        <v>0.94046144261481379</v>
      </c>
      <c r="BF227" s="165" t="s">
        <v>52</v>
      </c>
      <c r="BG227" s="166">
        <f>R17/R18</f>
        <v>0.26374845264337721</v>
      </c>
      <c r="BH227" s="167">
        <f>R18/R19</f>
        <v>0.66936874732911389</v>
      </c>
    </row>
    <row r="228" spans="2:60" ht="14.65" thickBot="1" x14ac:dyDescent="0.5">
      <c r="N228" s="183" t="str">
        <f>V189</f>
        <v>Time (h)</v>
      </c>
      <c r="O228" s="74" t="str">
        <f t="shared" si="64"/>
        <v>Ratio</v>
      </c>
      <c r="P228" s="22" t="str">
        <f t="shared" si="66"/>
        <v>Ratio</v>
      </c>
      <c r="R228" s="192" t="str">
        <f>Z189</f>
        <v>Time (h)</v>
      </c>
      <c r="S228" s="74" t="str">
        <f t="shared" si="65"/>
        <v>Ratio</v>
      </c>
      <c r="T228" s="22" t="str">
        <f t="shared" si="67"/>
        <v>Ratio</v>
      </c>
      <c r="V228" s="64" t="s">
        <v>102</v>
      </c>
      <c r="W228" s="162" t="s">
        <v>34</v>
      </c>
      <c r="X228" s="17" t="s">
        <v>34</v>
      </c>
      <c r="Z228" s="64" t="s">
        <v>102</v>
      </c>
      <c r="AA228" s="162" t="s">
        <v>34</v>
      </c>
      <c r="AB228" s="162" t="s">
        <v>34</v>
      </c>
      <c r="AD228" s="231"/>
      <c r="AF228" s="168"/>
      <c r="AG228" s="88">
        <f>IF(AG227&lt;0.05,3,2)</f>
        <v>2</v>
      </c>
      <c r="AH228" s="98">
        <f>IF(AH227&lt;0.05,3,2)</f>
        <v>2</v>
      </c>
      <c r="AI228" s="169">
        <f>IF(AI227&lt;0.05,3,2)</f>
        <v>2</v>
      </c>
      <c r="AL228" s="231"/>
      <c r="AN228" s="168"/>
      <c r="AO228" s="88">
        <f>IF(AO227&lt;0.05,3,2)</f>
        <v>2</v>
      </c>
      <c r="AP228" s="98">
        <f>IF(AP227&lt;0.05,3,2)</f>
        <v>2</v>
      </c>
      <c r="AQ228" s="169">
        <f>IF(AQ227&lt;0.05,3,2)</f>
        <v>2</v>
      </c>
      <c r="AT228" s="231"/>
      <c r="AV228" s="168"/>
      <c r="AW228" s="88">
        <f>IF(AW227&lt;0.05,3,2)</f>
        <v>3</v>
      </c>
      <c r="AX228" s="169">
        <f>IF(AX227&lt;0.05,3,2)</f>
        <v>2</v>
      </c>
      <c r="AY228" s="98"/>
      <c r="AZ228" s="231"/>
      <c r="BB228" s="168"/>
      <c r="BC228" s="88">
        <f>IF(BC227&lt;0.05,3,2)</f>
        <v>3</v>
      </c>
      <c r="BD228" s="169">
        <f>IF(BD227&lt;0.05,3,2)</f>
        <v>2</v>
      </c>
      <c r="BF228" s="165" t="s">
        <v>53</v>
      </c>
      <c r="BG228" s="170">
        <f>G17/G18</f>
        <v>0.42364302770141876</v>
      </c>
      <c r="BH228" s="171">
        <f>G18/G19</f>
        <v>0.69329172250552784</v>
      </c>
    </row>
    <row r="229" spans="2:60" ht="14.65" thickBot="1" x14ac:dyDescent="0.5">
      <c r="C229" s="68" t="str">
        <f>C246</f>
        <v>FTEII</v>
      </c>
      <c r="D229" s="129"/>
      <c r="N229" s="34">
        <f>V190</f>
        <v>6</v>
      </c>
      <c r="O229" s="193">
        <f t="shared" si="64"/>
        <v>2.1450647624951107</v>
      </c>
      <c r="P229" s="202">
        <f t="shared" si="66"/>
        <v>1.4734260444709657</v>
      </c>
      <c r="R229" s="34">
        <f>Z190</f>
        <v>6</v>
      </c>
      <c r="S229" s="193">
        <f t="shared" si="65"/>
        <v>0.98404535658729497</v>
      </c>
      <c r="T229" s="202">
        <f t="shared" si="67"/>
        <v>0.67593206633533709</v>
      </c>
      <c r="V229" s="28">
        <v>6</v>
      </c>
      <c r="W229" s="105">
        <f>R17/G17</f>
        <v>0.99889320835530193</v>
      </c>
      <c r="X229" s="105">
        <f>R55/G55</f>
        <v>1.1334774627586306</v>
      </c>
      <c r="Z229" s="28">
        <v>6</v>
      </c>
      <c r="AA229" s="105">
        <f>R17/R55</f>
        <v>1.5667055605747939</v>
      </c>
      <c r="AB229" s="105">
        <f>G17/G55</f>
        <v>1.7777930902284222</v>
      </c>
      <c r="AD229" s="232"/>
      <c r="AE229" s="172" t="s">
        <v>40</v>
      </c>
      <c r="AF229" s="173" t="s">
        <v>39</v>
      </c>
      <c r="AG229" s="56">
        <f>_xlfn.T.TEST(O17:Q17,D17:F17,2,AG228)</f>
        <v>0.97676646582443838</v>
      </c>
      <c r="AH229" s="150">
        <f>_xlfn.T.TEST(O18:Q18,D18:F18,2,AH228)</f>
        <v>1.0999237879055301E-3</v>
      </c>
      <c r="AI229" s="152">
        <f>_xlfn.T.TEST(O19:Q19,D19:F19,2,AI228)</f>
        <v>1.1978922921742933E-3</v>
      </c>
      <c r="AL229" s="232"/>
      <c r="AM229" s="172" t="s">
        <v>40</v>
      </c>
      <c r="AN229" s="173" t="s">
        <v>39</v>
      </c>
      <c r="AO229" s="56">
        <f>_xlfn.T.TEST(O17:Q17,O55:Q55,2,AO228)</f>
        <v>1.1270388225251597E-3</v>
      </c>
      <c r="AP229" s="150">
        <f>_xlfn.T.TEST(O18:Q18,O56:Q56,2,AP228)</f>
        <v>0.6516441838262883</v>
      </c>
      <c r="AQ229" s="152">
        <f>_xlfn.T.TEST(O19:Q19,O57:Q57,2,AQ228)</f>
        <v>2.1491204760935686E-2</v>
      </c>
      <c r="AT229" s="232"/>
      <c r="AU229" s="172" t="s">
        <v>40</v>
      </c>
      <c r="AV229" s="173" t="s">
        <v>39</v>
      </c>
      <c r="AW229" s="56">
        <f>_xlfn.T.TEST(O17:Q17,O18:Q18,2,AW228)</f>
        <v>3.0570774214682753E-3</v>
      </c>
      <c r="AX229" s="152">
        <f>_xlfn.T.TEST(O18:Q18,O19:Q19,2,AX228)</f>
        <v>2.060172022369328E-3</v>
      </c>
      <c r="AY229" s="87"/>
      <c r="AZ229" s="232"/>
      <c r="BA229" s="172" t="s">
        <v>40</v>
      </c>
      <c r="BB229" s="173" t="s">
        <v>39</v>
      </c>
      <c r="BC229" s="56">
        <f>_xlfn.T.TEST(O55:Q55,O56:Q56,2,BC228)</f>
        <v>5.8952914083114849E-3</v>
      </c>
      <c r="BD229" s="152">
        <f>_xlfn.T.TEST(O56:Q56,O57:Q57,2,BD228)</f>
        <v>9.3913587786814037E-2</v>
      </c>
      <c r="BF229" s="165" t="s">
        <v>54</v>
      </c>
      <c r="BG229" s="170">
        <f>R55/R56</f>
        <v>0.17507566064888824</v>
      </c>
      <c r="BH229" s="196">
        <f>R56/R57</f>
        <v>0.82108707523618563</v>
      </c>
    </row>
    <row r="230" spans="2:60" ht="14.65" thickBot="1" x14ac:dyDescent="0.5">
      <c r="C230" s="68" t="str">
        <f>C247</f>
        <v>CN11</v>
      </c>
      <c r="D230" s="209"/>
      <c r="E230" s="68" t="s">
        <v>11</v>
      </c>
      <c r="F230" s="210"/>
      <c r="G230" s="68" t="s">
        <v>11</v>
      </c>
      <c r="H230" s="209"/>
      <c r="I230" s="68" t="s">
        <v>11</v>
      </c>
      <c r="J230" s="210"/>
      <c r="N230" s="42">
        <f>V191</f>
        <v>12</v>
      </c>
      <c r="O230" s="195">
        <f t="shared" si="64"/>
        <v>1.3715229416334143</v>
      </c>
      <c r="P230" s="203">
        <f t="shared" si="66"/>
        <v>0.47242222210975854</v>
      </c>
      <c r="R230" s="42">
        <f>Z191</f>
        <v>12</v>
      </c>
      <c r="S230" s="195">
        <f t="shared" si="65"/>
        <v>1.4680900760976228</v>
      </c>
      <c r="T230" s="203">
        <f t="shared" si="67"/>
        <v>0.50568485218433945</v>
      </c>
      <c r="U230" s="21"/>
      <c r="V230" s="40">
        <v>12</v>
      </c>
      <c r="W230" s="106">
        <f>R18/G18</f>
        <v>1.6044611405178995</v>
      </c>
      <c r="X230" s="106">
        <f>R56/G56</f>
        <v>1.3830706673836553</v>
      </c>
      <c r="Z230" s="40">
        <v>12</v>
      </c>
      <c r="AA230" s="106">
        <f>R18/R56</f>
        <v>1.0399758114630455</v>
      </c>
      <c r="AB230" s="106">
        <f>G18/G56</f>
        <v>0.89647546038962878</v>
      </c>
      <c r="BF230" s="174" t="s">
        <v>55</v>
      </c>
      <c r="BG230" s="175">
        <f>G55/G56</f>
        <v>0.21362754776523984</v>
      </c>
      <c r="BH230" s="199">
        <f>G56/G57</f>
        <v>0.7956714071016483</v>
      </c>
    </row>
    <row r="231" spans="2:60" ht="14.65" thickBot="1" x14ac:dyDescent="0.5">
      <c r="C231" s="154" t="s">
        <v>37</v>
      </c>
      <c r="E231" s="154" t="s">
        <v>37</v>
      </c>
      <c r="F231" s="168"/>
      <c r="G231" s="154" t="s">
        <v>35</v>
      </c>
      <c r="I231" s="154" t="s">
        <v>35</v>
      </c>
      <c r="J231" s="168"/>
      <c r="N231" s="52">
        <f>V192</f>
        <v>18</v>
      </c>
      <c r="O231" s="198">
        <f t="shared" si="64"/>
        <v>1.1849127522942207</v>
      </c>
      <c r="P231" s="206">
        <f t="shared" si="66"/>
        <v>0.24193154800663483</v>
      </c>
      <c r="R231" s="52">
        <f>Z192</f>
        <v>18</v>
      </c>
      <c r="S231" s="198">
        <f>AA192</f>
        <v>12.298271655067262</v>
      </c>
      <c r="T231" s="206">
        <f t="shared" si="67"/>
        <v>2.5110202363471128</v>
      </c>
      <c r="U231" s="2"/>
      <c r="V231" s="47">
        <v>18</v>
      </c>
      <c r="W231" s="107">
        <f>R19/G19</f>
        <v>1.6618039492302672</v>
      </c>
      <c r="X231" s="107">
        <f>R57/G57</f>
        <v>1.3402595379078628</v>
      </c>
      <c r="Z231" s="47">
        <v>18</v>
      </c>
      <c r="AA231" s="107">
        <f>R19/R57</f>
        <v>1.275695497822102</v>
      </c>
      <c r="AB231" s="107">
        <f>G19/G57</f>
        <v>1.0288596673597621</v>
      </c>
      <c r="AD231" s="7"/>
      <c r="AE231" s="7"/>
      <c r="AF231" s="7"/>
      <c r="AG231" s="233" t="s">
        <v>102</v>
      </c>
      <c r="AH231" s="234"/>
      <c r="AI231" s="235"/>
      <c r="AL231" s="7"/>
      <c r="AM231" s="7"/>
      <c r="AN231" s="7"/>
      <c r="AO231" s="177" t="s">
        <v>102</v>
      </c>
      <c r="AP231" s="178"/>
      <c r="AQ231" s="179"/>
      <c r="AT231" s="7"/>
      <c r="AU231" s="7"/>
      <c r="AV231" s="7"/>
      <c r="AW231" s="233" t="s">
        <v>102</v>
      </c>
      <c r="AX231" s="235"/>
      <c r="AY231" s="113"/>
      <c r="AZ231" s="7"/>
      <c r="BA231" s="7"/>
      <c r="BB231" s="7"/>
      <c r="BC231" s="233" t="s">
        <v>102</v>
      </c>
      <c r="BD231" s="235"/>
    </row>
    <row r="232" spans="2:60" ht="16.149999999999999" thickBot="1" x14ac:dyDescent="0.6">
      <c r="B232" s="157" t="str">
        <f>B249</f>
        <v>Time (h)</v>
      </c>
      <c r="C232" s="74" t="s">
        <v>115</v>
      </c>
      <c r="D232" s="211" t="s">
        <v>9</v>
      </c>
      <c r="E232" s="74" t="s">
        <v>12</v>
      </c>
      <c r="F232" s="135" t="s">
        <v>9</v>
      </c>
      <c r="G232" s="74" t="s">
        <v>115</v>
      </c>
      <c r="H232" s="211" t="s">
        <v>9</v>
      </c>
      <c r="I232" s="74" t="s">
        <v>12</v>
      </c>
      <c r="J232" s="135" t="s">
        <v>9</v>
      </c>
      <c r="N232" s="98"/>
      <c r="O232" s="98"/>
      <c r="P232" s="183" t="str">
        <f t="shared" si="66"/>
        <v>Gly/Glu</v>
      </c>
      <c r="R232" s="98"/>
      <c r="S232" s="98"/>
      <c r="T232" s="188"/>
      <c r="U232" s="2"/>
      <c r="V232" s="5"/>
      <c r="W232" s="212" t="s">
        <v>45</v>
      </c>
      <c r="X232" s="212" t="s">
        <v>45</v>
      </c>
      <c r="Z232" s="5"/>
      <c r="AA232" s="212" t="s">
        <v>46</v>
      </c>
      <c r="AB232" s="212" t="s">
        <v>46</v>
      </c>
      <c r="AD232" s="233" t="s">
        <v>23</v>
      </c>
      <c r="AE232" s="234"/>
      <c r="AF232" s="235"/>
      <c r="AG232" s="16">
        <v>6</v>
      </c>
      <c r="AH232" s="5">
        <v>12</v>
      </c>
      <c r="AI232" s="17">
        <v>18</v>
      </c>
      <c r="AL232" s="177" t="s">
        <v>41</v>
      </c>
      <c r="AM232" s="178"/>
      <c r="AN232" s="179"/>
      <c r="AO232" s="16">
        <v>6</v>
      </c>
      <c r="AP232" s="5">
        <v>12</v>
      </c>
      <c r="AQ232" s="17">
        <v>18</v>
      </c>
      <c r="AT232" s="233" t="s">
        <v>41</v>
      </c>
      <c r="AU232" s="234"/>
      <c r="AV232" s="235"/>
      <c r="AW232" s="159" t="s">
        <v>48</v>
      </c>
      <c r="AX232" s="160" t="s">
        <v>49</v>
      </c>
      <c r="AY232" s="5"/>
      <c r="AZ232" s="233" t="s">
        <v>41</v>
      </c>
      <c r="BA232" s="234"/>
      <c r="BB232" s="235"/>
      <c r="BC232" s="159" t="s">
        <v>48</v>
      </c>
      <c r="BD232" s="160" t="s">
        <v>49</v>
      </c>
      <c r="BF232" s="183" t="s">
        <v>98</v>
      </c>
      <c r="BG232" s="159" t="s">
        <v>75</v>
      </c>
      <c r="BH232" s="160" t="s">
        <v>76</v>
      </c>
    </row>
    <row r="233" spans="2:60" ht="14.65" thickBot="1" x14ac:dyDescent="0.5">
      <c r="B233" s="68">
        <f>B250</f>
        <v>6</v>
      </c>
      <c r="C233" s="45">
        <f>R27</f>
        <v>391.79696010036315</v>
      </c>
      <c r="D233" s="100">
        <f>U27</f>
        <v>4.5041435148189652</v>
      </c>
      <c r="E233" s="45">
        <f>R17</f>
        <v>1.4090792631649744</v>
      </c>
      <c r="F233" s="196">
        <f>U17</f>
        <v>3.1511338772740073E-2</v>
      </c>
      <c r="G233" s="45">
        <f>G27</f>
        <v>182.65041081772756</v>
      </c>
      <c r="H233" s="187">
        <f>J27</f>
        <v>6.1856915986583969</v>
      </c>
      <c r="I233" s="195">
        <f>G17</f>
        <v>1.4106405483375468</v>
      </c>
      <c r="J233" s="196">
        <f>J17</f>
        <v>3.9321148545944866E-2</v>
      </c>
      <c r="N233" s="98"/>
      <c r="O233" s="98"/>
      <c r="P233" s="202">
        <f t="shared" si="66"/>
        <v>0.67869032433117504</v>
      </c>
      <c r="R233" s="192" t="s">
        <v>102</v>
      </c>
      <c r="S233" s="183" t="s">
        <v>9</v>
      </c>
      <c r="T233" s="183" t="s">
        <v>9</v>
      </c>
      <c r="U233" s="2"/>
      <c r="W233" s="202">
        <f>1/W229</f>
        <v>1.0011080179897514</v>
      </c>
      <c r="X233" s="202">
        <f>1/X229</f>
        <v>0.88224074395464702</v>
      </c>
      <c r="AA233" s="202">
        <f>1/AA229</f>
        <v>0.63828202641542897</v>
      </c>
      <c r="AB233" s="202">
        <f>1/AB229</f>
        <v>0.56249515508664372</v>
      </c>
      <c r="AD233" s="230" t="s">
        <v>99</v>
      </c>
      <c r="AE233" s="163" t="s">
        <v>38</v>
      </c>
      <c r="AF233" s="164" t="s">
        <v>39</v>
      </c>
      <c r="AG233" s="38">
        <f>_xlfn.F.TEST(O55:Q55,D55:F55)</f>
        <v>0.68861251766999221</v>
      </c>
      <c r="AH233" s="142">
        <f>_xlfn.F.TEST(O56:Q56,D56:F56)</f>
        <v>0.9476426588392558</v>
      </c>
      <c r="AI233" s="155">
        <f>_xlfn.F.TEST(O57:Q57,D57:F57)</f>
        <v>0.97996872768931265</v>
      </c>
      <c r="AL233" s="230" t="s">
        <v>100</v>
      </c>
      <c r="AM233" s="163" t="s">
        <v>38</v>
      </c>
      <c r="AN233" s="164" t="s">
        <v>39</v>
      </c>
      <c r="AO233" s="38">
        <f>_xlfn.F.TEST(D17:F17,D55:F55)</f>
        <v>0.96353738767396391</v>
      </c>
      <c r="AP233" s="142">
        <f>_xlfn.F.TEST(D18:F18,D56:F56)</f>
        <v>4.0258310248222934E-2</v>
      </c>
      <c r="AQ233" s="155">
        <f>_xlfn.F.TEST(D19:F19,D57:F57)</f>
        <v>0.63351547181178458</v>
      </c>
      <c r="AT233" s="230" t="s">
        <v>111</v>
      </c>
      <c r="AU233" s="163" t="s">
        <v>38</v>
      </c>
      <c r="AV233" s="164" t="s">
        <v>39</v>
      </c>
      <c r="AW233" s="38">
        <f>_xlfn.F.TEST(D17:F17,D18:F18)</f>
        <v>0.71020754591852275</v>
      </c>
      <c r="AX233" s="155">
        <f>_xlfn.F.TEST(D18:F18,D19:F19)</f>
        <v>8.0542355954569433E-2</v>
      </c>
      <c r="AY233" s="87"/>
      <c r="AZ233" s="230" t="s">
        <v>112</v>
      </c>
      <c r="BA233" s="163" t="s">
        <v>38</v>
      </c>
      <c r="BB233" s="164" t="s">
        <v>39</v>
      </c>
      <c r="BC233" s="38">
        <f>_xlfn.F.TEST(D55:F55,D56:F56)</f>
        <v>2.0812489585334815E-2</v>
      </c>
      <c r="BD233" s="155">
        <f>_xlfn.F.TEST(D56:F56,D57:F57)</f>
        <v>0.97276898499842612</v>
      </c>
      <c r="BF233" s="165" t="s">
        <v>52</v>
      </c>
      <c r="BG233" s="166">
        <f t="shared" ref="BG233:BH236" si="68">1/BG227</f>
        <v>3.7914914380640266</v>
      </c>
      <c r="BH233" s="167">
        <f t="shared" si="68"/>
        <v>1.4939448607216226</v>
      </c>
    </row>
    <row r="234" spans="2:60" x14ac:dyDescent="0.45">
      <c r="B234" s="154">
        <f>B251</f>
        <v>12</v>
      </c>
      <c r="C234" s="45">
        <f>R28</f>
        <v>181.93810489946478</v>
      </c>
      <c r="D234" s="100">
        <f>U28</f>
        <v>8.2197303796547772</v>
      </c>
      <c r="E234" s="45">
        <f>R18</f>
        <v>5.3425119618435675</v>
      </c>
      <c r="F234" s="196">
        <f>U18</f>
        <v>0.23371987566002284</v>
      </c>
      <c r="G234" s="45">
        <f>G28</f>
        <v>132.65407334913823</v>
      </c>
      <c r="H234" s="187">
        <f>J28</f>
        <v>6.7605944121504109</v>
      </c>
      <c r="I234" s="195">
        <f>G18</f>
        <v>3.3297858246159038</v>
      </c>
      <c r="J234" s="196">
        <f>J18</f>
        <v>5.2989945095214215E-2</v>
      </c>
      <c r="N234" s="98"/>
      <c r="O234" s="98"/>
      <c r="P234" s="203">
        <f t="shared" si="66"/>
        <v>2.1167505532109971</v>
      </c>
      <c r="R234" s="34">
        <v>6</v>
      </c>
      <c r="S234" s="120">
        <f>((D233/C233)+(D241/C241))*(C233/C241)</f>
        <v>7.9119254703656661E-2</v>
      </c>
      <c r="T234" s="120">
        <f>((H233/G233)+(H241/G241))*(G233/G241)</f>
        <v>9.8927585735572809E-2</v>
      </c>
      <c r="U234" s="2"/>
      <c r="W234" s="203">
        <f t="shared" ref="W234:X235" si="69">1/W230</f>
        <v>0.62326221230712564</v>
      </c>
      <c r="X234" s="203">
        <f t="shared" si="69"/>
        <v>0.72302885426071017</v>
      </c>
      <c r="AA234" s="203">
        <f t="shared" ref="AA234:AB235" si="70">1/AA230</f>
        <v>0.96156082572073742</v>
      </c>
      <c r="AB234" s="203">
        <f t="shared" si="70"/>
        <v>1.1154795018765791</v>
      </c>
      <c r="AD234" s="231"/>
      <c r="AF234" s="168"/>
      <c r="AG234" s="88">
        <f>IF(AG233&lt;0.05,3,2)</f>
        <v>2</v>
      </c>
      <c r="AH234" s="98">
        <f>IF(AH233&lt;0.05,3,2)</f>
        <v>2</v>
      </c>
      <c r="AI234" s="169">
        <f>IF(AI233&lt;0.05,3,2)</f>
        <v>2</v>
      </c>
      <c r="AL234" s="231"/>
      <c r="AN234" s="168"/>
      <c r="AO234" s="88">
        <f>IF(AO233&lt;0.05,3,2)</f>
        <v>2</v>
      </c>
      <c r="AP234" s="98">
        <f>IF(AP233&lt;0.05,3,2)</f>
        <v>3</v>
      </c>
      <c r="AQ234" s="169">
        <f>IF(AQ233&lt;0.05,3,2)</f>
        <v>2</v>
      </c>
      <c r="AT234" s="231"/>
      <c r="AV234" s="168"/>
      <c r="AW234" s="88">
        <f>IF(AW233&lt;0.05,3,2)</f>
        <v>2</v>
      </c>
      <c r="AX234" s="169">
        <f>IF(AX233&lt;0.05,3,2)</f>
        <v>2</v>
      </c>
      <c r="AY234" s="98"/>
      <c r="AZ234" s="231"/>
      <c r="BB234" s="168"/>
      <c r="BC234" s="88">
        <f>IF(BC233&lt;0.05,3,2)</f>
        <v>3</v>
      </c>
      <c r="BD234" s="169">
        <f>IF(BD233&lt;0.05,3,2)</f>
        <v>2</v>
      </c>
      <c r="BF234" s="165" t="s">
        <v>53</v>
      </c>
      <c r="BG234" s="170">
        <f t="shared" si="68"/>
        <v>2.3604778896651508</v>
      </c>
      <c r="BH234" s="171">
        <f t="shared" si="68"/>
        <v>1.4423942584891118</v>
      </c>
    </row>
    <row r="235" spans="2:60" ht="14.65" thickBot="1" x14ac:dyDescent="0.5">
      <c r="B235" s="74">
        <f>B252</f>
        <v>18</v>
      </c>
      <c r="C235" s="56">
        <f>R29</f>
        <v>162.84341372192435</v>
      </c>
      <c r="D235" s="205">
        <f>U29</f>
        <v>18.570014862005966</v>
      </c>
      <c r="E235" s="56">
        <f>R19</f>
        <v>7.9814182887399907</v>
      </c>
      <c r="F235" s="199">
        <f>U19</f>
        <v>0.2878662166206083</v>
      </c>
      <c r="G235" s="56">
        <f>G29</f>
        <v>137.43072087512599</v>
      </c>
      <c r="H235" s="213">
        <f>J29</f>
        <v>7.3505551835863532</v>
      </c>
      <c r="I235" s="198">
        <f>G19</f>
        <v>4.8028639554244128</v>
      </c>
      <c r="J235" s="199">
        <f>J19</f>
        <v>0.25868459790494175</v>
      </c>
      <c r="O235" s="98"/>
      <c r="P235" s="206">
        <f t="shared" si="66"/>
        <v>4.1334005764827975</v>
      </c>
      <c r="R235" s="42">
        <v>12</v>
      </c>
      <c r="S235" s="120">
        <f>((D234/C234)+(D242/C242))*(C234/C242)</f>
        <v>9.6981176164636265E-2</v>
      </c>
      <c r="T235" s="120">
        <f>((H234/G234)+(H242/G242))*(G234/G242)</f>
        <v>6.3832906155314992E-2</v>
      </c>
      <c r="U235" s="2"/>
      <c r="V235" s="96"/>
      <c r="W235" s="206">
        <f t="shared" si="69"/>
        <v>0.60175570076313223</v>
      </c>
      <c r="X235" s="206">
        <f t="shared" si="69"/>
        <v>0.74612414365727553</v>
      </c>
      <c r="AA235" s="206">
        <f t="shared" si="70"/>
        <v>0.78388612463336593</v>
      </c>
      <c r="AB235" s="206">
        <f t="shared" si="70"/>
        <v>0.97194985062071571</v>
      </c>
      <c r="AD235" s="232"/>
      <c r="AE235" s="172" t="s">
        <v>40</v>
      </c>
      <c r="AF235" s="173" t="s">
        <v>39</v>
      </c>
      <c r="AG235" s="56">
        <f>_xlfn.T.TEST(O55:Q55,D55:F55,2,AG234)</f>
        <v>0.17651466887363274</v>
      </c>
      <c r="AH235" s="150">
        <f>_xlfn.T.TEST(O56:Q56,D56:F56,2,AH234)</f>
        <v>4.9229921058435981E-2</v>
      </c>
      <c r="AI235" s="152">
        <f>_xlfn.T.TEST(O57:Q57,D57:F57,2,AI234)</f>
        <v>4.0508305574934497E-2</v>
      </c>
      <c r="AL235" s="232"/>
      <c r="AM235" s="172" t="s">
        <v>40</v>
      </c>
      <c r="AN235" s="173" t="s">
        <v>39</v>
      </c>
      <c r="AO235" s="56">
        <f>_xlfn.T.TEST(D17:F17,D55:F55,2,AO234)</f>
        <v>3.4967655570337485E-4</v>
      </c>
      <c r="AP235" s="150">
        <f>_xlfn.T.TEST(D18:F18,D56:F56,2,AP234)</f>
        <v>0.40778233214732307</v>
      </c>
      <c r="AQ235" s="152">
        <f>_xlfn.T.TEST(D19:F19,D57:F57,2,AQ234)</f>
        <v>0.78401648408290348</v>
      </c>
      <c r="AT235" s="232"/>
      <c r="AU235" s="172" t="s">
        <v>40</v>
      </c>
      <c r="AV235" s="173" t="s">
        <v>39</v>
      </c>
      <c r="AW235" s="56">
        <f>_xlfn.T.TEST(D17:F17,D18:F18,2,AW234)</f>
        <v>8.3195347081181431E-6</v>
      </c>
      <c r="AX235" s="152">
        <f>_xlfn.T.TEST(D18:F18,D19:F19,2,AX234)</f>
        <v>5.0616315932605531E-3</v>
      </c>
      <c r="AY235" s="87"/>
      <c r="AZ235" s="232"/>
      <c r="BA235" s="172" t="s">
        <v>40</v>
      </c>
      <c r="BB235" s="173" t="s">
        <v>39</v>
      </c>
      <c r="BC235" s="56">
        <f>_xlfn.T.TEST(D55:F55,D56:F56,2,BC234)</f>
        <v>1.4886478733035179E-2</v>
      </c>
      <c r="BD235" s="152">
        <f>_xlfn.T.TEST(D56:F56,D57:F57,2,BD234)</f>
        <v>0.14636146136498868</v>
      </c>
      <c r="BF235" s="165" t="s">
        <v>54</v>
      </c>
      <c r="BG235" s="170">
        <f t="shared" si="68"/>
        <v>5.711816230158262</v>
      </c>
      <c r="BH235" s="196">
        <f t="shared" si="68"/>
        <v>1.2178976264025958</v>
      </c>
    </row>
    <row r="236" spans="2:60" ht="14.65" thickBot="1" x14ac:dyDescent="0.5">
      <c r="R236" s="52">
        <v>18</v>
      </c>
      <c r="S236" s="121">
        <f>((D235/C235)+(D243/C243))*(C235/C243)</f>
        <v>3.9403476683644221</v>
      </c>
      <c r="T236" s="121">
        <f>((H235/G235)+(H243/G243))*(G235/G243)</f>
        <v>0.36558037914239971</v>
      </c>
      <c r="U236" s="2"/>
      <c r="BF236" s="174" t="s">
        <v>55</v>
      </c>
      <c r="BG236" s="175">
        <f t="shared" si="68"/>
        <v>4.6810442307699134</v>
      </c>
      <c r="BH236" s="199">
        <f t="shared" si="68"/>
        <v>1.2568002206371209</v>
      </c>
    </row>
    <row r="237" spans="2:60" ht="14.65" thickBot="1" x14ac:dyDescent="0.5">
      <c r="C237" s="68" t="s">
        <v>17</v>
      </c>
      <c r="D237" s="129"/>
      <c r="N237" s="183" t="s">
        <v>102</v>
      </c>
      <c r="O237" s="183" t="s">
        <v>9</v>
      </c>
      <c r="P237" s="183" t="s">
        <v>9</v>
      </c>
      <c r="Q237" s="188"/>
      <c r="R237" s="188"/>
      <c r="V237" s="183" t="s">
        <v>102</v>
      </c>
      <c r="W237" s="12" t="s">
        <v>9</v>
      </c>
      <c r="X237" s="158" t="s">
        <v>9</v>
      </c>
      <c r="Z237" s="183" t="s">
        <v>102</v>
      </c>
      <c r="AA237" s="183" t="s">
        <v>9</v>
      </c>
      <c r="AB237" s="183" t="s">
        <v>9</v>
      </c>
      <c r="BF237" s="200" t="s">
        <v>71</v>
      </c>
      <c r="BG237" s="214">
        <f>AVERAGE(BG233:BG236)</f>
        <v>4.1362074471643382</v>
      </c>
      <c r="BH237" s="39">
        <f>AVERAGE(BH233:BH236)</f>
        <v>1.3527592415626128</v>
      </c>
    </row>
    <row r="238" spans="2:60" x14ac:dyDescent="0.45">
      <c r="C238" s="68" t="s">
        <v>23</v>
      </c>
      <c r="D238" s="209"/>
      <c r="E238" s="68" t="s">
        <v>23</v>
      </c>
      <c r="F238" s="210"/>
      <c r="G238" s="68" t="s">
        <v>23</v>
      </c>
      <c r="H238" s="209"/>
      <c r="I238" s="68" t="s">
        <v>23</v>
      </c>
      <c r="J238" s="210"/>
      <c r="N238" s="34">
        <v>6</v>
      </c>
      <c r="O238" s="120">
        <f>((D233/C233)+(H233/G233))*(C233/G233)</f>
        <v>9.7305297673265109E-2</v>
      </c>
      <c r="P238" s="120">
        <f>((D241/C241)+(H241/G241))*(C241/G241)</f>
        <v>0.26727495436801441</v>
      </c>
      <c r="Q238" s="113"/>
      <c r="R238" s="12" t="s">
        <v>42</v>
      </c>
      <c r="S238" s="38">
        <f>_xlfn.T.DIST.2T((ABS(S229-AA229)/SQRT((((S234)^2+(AA238)^2)/2)*2/3)),4)</f>
        <v>2.4751717705111123E-3</v>
      </c>
      <c r="T238" s="155">
        <f>_xlfn.T.DIST.2T((ABS(T229-AB229)/SQRT((((T234)^2+(AB238)^2)/2)*2/3)),4)</f>
        <v>3.3422611843748342E-4</v>
      </c>
      <c r="V238" s="85">
        <v>6</v>
      </c>
      <c r="W238" s="119">
        <f>((F233/E233)+(J233/I233))*(E233/I233)</f>
        <v>5.0182143908623508E-2</v>
      </c>
      <c r="X238" s="155">
        <f>((F241/E241)+(J241/I241))*(E241/I241)</f>
        <v>0.1200944514229315</v>
      </c>
      <c r="Z238" s="34">
        <v>6</v>
      </c>
      <c r="AA238" s="119">
        <f>((F233/E233)+(F241/E241))*(E233/E241)</f>
        <v>0.1261746767651431</v>
      </c>
      <c r="AB238" s="119">
        <f>((J233/I233)+(J241/I241))*(I233/I241)</f>
        <v>0.1344988232217042</v>
      </c>
      <c r="BF238" s="215" t="s">
        <v>65</v>
      </c>
      <c r="BG238" s="216">
        <f>AVERAGE(BG233,BG235)</f>
        <v>4.7516538341111438</v>
      </c>
      <c r="BH238" s="46">
        <f>AVERAGE(BH233,BH235)</f>
        <v>1.3559212435621091</v>
      </c>
    </row>
    <row r="239" spans="2:60" ht="14.65" thickBot="1" x14ac:dyDescent="0.5">
      <c r="C239" s="154" t="s">
        <v>37</v>
      </c>
      <c r="E239" s="154" t="s">
        <v>37</v>
      </c>
      <c r="F239" s="168"/>
      <c r="G239" s="154" t="s">
        <v>35</v>
      </c>
      <c r="I239" s="154" t="s">
        <v>35</v>
      </c>
      <c r="J239" s="168"/>
      <c r="N239" s="42">
        <v>12</v>
      </c>
      <c r="O239" s="120">
        <f>((D234/C234)+(H234/G234))*(C234/G234)</f>
        <v>0.13186207006971917</v>
      </c>
      <c r="P239" s="120">
        <f>((D242/C242)+(H242/G242))*(C242/G242)</f>
        <v>4.5422081140272984E-2</v>
      </c>
      <c r="Q239" s="100"/>
      <c r="R239" s="154" t="s">
        <v>78</v>
      </c>
      <c r="S239" s="45">
        <f t="shared" ref="S239:S240" si="71">_xlfn.T.DIST.2T((ABS(S230-AA230)/SQRT((((S235)^2+(AA239)^2)/2)*2/3)),4)</f>
        <v>8.0945329136252464E-3</v>
      </c>
      <c r="T239" s="151">
        <f t="shared" ref="T239:T240" si="72">_xlfn.T.DIST.2T((ABS(T230-AB230)/SQRT((((T235)^2+(AB239)^2)/2)*2/3)),4)</f>
        <v>5.1023358616496296E-3</v>
      </c>
      <c r="V239" s="88">
        <v>12</v>
      </c>
      <c r="W239" s="120">
        <f>((F234/E234)+(J234/I234))*(E234/I234)</f>
        <v>9.5723929463312638E-2</v>
      </c>
      <c r="X239" s="151">
        <f>((F242/E242)+(J242/I242))*(E242/I242)</f>
        <v>0.23212319413181468</v>
      </c>
      <c r="Z239" s="42">
        <v>12</v>
      </c>
      <c r="AA239" s="120">
        <f>((F234/E234)+(F242/E242))*(E234/E242)</f>
        <v>0.11652028620825609</v>
      </c>
      <c r="AB239" s="120">
        <f>((J234/I234)+(J242/I242))*(I234/I242)</f>
        <v>0.10349946577650734</v>
      </c>
      <c r="BF239" s="204" t="s">
        <v>66</v>
      </c>
      <c r="BG239" s="217">
        <f>AVERAGE(BG234,BG236)</f>
        <v>3.5207610602175321</v>
      </c>
      <c r="BH239" s="57">
        <f>AVERAGE(BH234,BH236)</f>
        <v>1.3495972395631164</v>
      </c>
    </row>
    <row r="240" spans="2:60" ht="14.65" thickBot="1" x14ac:dyDescent="0.5">
      <c r="B240" s="183" t="s">
        <v>102</v>
      </c>
      <c r="C240" s="74" t="s">
        <v>115</v>
      </c>
      <c r="D240" s="211" t="s">
        <v>9</v>
      </c>
      <c r="E240" s="74" t="s">
        <v>12</v>
      </c>
      <c r="F240" s="135" t="s">
        <v>9</v>
      </c>
      <c r="G240" s="74" t="s">
        <v>115</v>
      </c>
      <c r="H240" s="211" t="s">
        <v>9</v>
      </c>
      <c r="I240" s="74" t="s">
        <v>12</v>
      </c>
      <c r="J240" s="135" t="s">
        <v>9</v>
      </c>
      <c r="N240" s="52">
        <v>18</v>
      </c>
      <c r="O240" s="121">
        <f>((D235/C235)+(H235/G235))*(C235/G235)</f>
        <v>0.19849842350945038</v>
      </c>
      <c r="P240" s="121">
        <f>((D243/C243)+(H243/G243))*(C243/G243)</f>
        <v>7.2208659144799014E-2</v>
      </c>
      <c r="Q240" s="100"/>
      <c r="R240" s="218"/>
      <c r="S240" s="56">
        <f t="shared" si="71"/>
        <v>8.3827173215526244E-3</v>
      </c>
      <c r="T240" s="152">
        <f t="shared" si="72"/>
        <v>2.7885405274834804E-3</v>
      </c>
      <c r="U240" s="21"/>
      <c r="V240" s="93">
        <v>18</v>
      </c>
      <c r="W240" s="121">
        <f>((F235/E235)+(J235/I235))*(E235/I235)</f>
        <v>0.14944193916078954</v>
      </c>
      <c r="X240" s="152">
        <f>((F243/E243)+(J243/I243))*(E243/I243)</f>
        <v>0.18885030856358573</v>
      </c>
      <c r="Z240" s="52">
        <v>18</v>
      </c>
      <c r="AA240" s="121">
        <f>((F235/E235)+(F243/E243))*(E235/E243)</f>
        <v>0.12193956992088406</v>
      </c>
      <c r="AB240" s="121">
        <f>((J235/I235)+(J243/I243))*(I235/I243)</f>
        <v>0.13914974788915946</v>
      </c>
    </row>
    <row r="241" spans="2:22" ht="14.65" thickBot="1" x14ac:dyDescent="0.5">
      <c r="B241" s="68">
        <v>6</v>
      </c>
      <c r="C241" s="45">
        <f>R66</f>
        <v>398.14929004810227</v>
      </c>
      <c r="D241" s="187">
        <f>U66</f>
        <v>27.434844739478212</v>
      </c>
      <c r="E241" s="45">
        <f>R55</f>
        <v>0.89938996747289934</v>
      </c>
      <c r="F241" s="196">
        <f>U55</f>
        <v>5.2319275377367511E-2</v>
      </c>
      <c r="G241" s="45">
        <f>G66</f>
        <v>270.22007079497359</v>
      </c>
      <c r="H241" s="187">
        <f>J66</f>
        <v>30.397326367100561</v>
      </c>
      <c r="I241" s="195">
        <f>G55</f>
        <v>0.79347847400863658</v>
      </c>
      <c r="J241" s="196">
        <f>J55</f>
        <v>3.7912607957830614E-2</v>
      </c>
      <c r="P241" s="98"/>
      <c r="Q241" s="100"/>
      <c r="R241" s="100"/>
      <c r="U241" s="2"/>
    </row>
    <row r="242" spans="2:22" x14ac:dyDescent="0.45">
      <c r="B242" s="154">
        <v>12</v>
      </c>
      <c r="C242" s="45">
        <f>R67</f>
        <v>123.92843454339005</v>
      </c>
      <c r="D242" s="187">
        <f>U67</f>
        <v>2.5877124465710972</v>
      </c>
      <c r="E242" s="45">
        <f>R56</f>
        <v>5.1371502134532179</v>
      </c>
      <c r="F242" s="196">
        <f>U56</f>
        <v>0.35083733052700422</v>
      </c>
      <c r="G242" s="45">
        <f>G67</f>
        <v>262.32558237829375</v>
      </c>
      <c r="H242" s="187">
        <f>J67</f>
        <v>19.744332516216851</v>
      </c>
      <c r="I242" s="195">
        <f>G56</f>
        <v>3.7143078329982426</v>
      </c>
      <c r="J242" s="196">
        <f>J56</f>
        <v>0.36971333404435813</v>
      </c>
      <c r="N242" s="68" t="s">
        <v>43</v>
      </c>
      <c r="O242" s="38">
        <f>_xlfn.T.DIST.2T((ABS(O229-W229)/SQRT((((O238)^2+(W238)^2)/2)*2/3)),4)</f>
        <v>5.4393266177254628E-5</v>
      </c>
      <c r="P242" s="155">
        <f>_xlfn.T.DIST.2T((ABS(P229-X229)/SQRT((((P238)^2+(X238)^2)/2)*2/3)),4)</f>
        <v>0.11486807377057073</v>
      </c>
      <c r="U242" s="2"/>
    </row>
    <row r="243" spans="2:22" ht="14.65" thickBot="1" x14ac:dyDescent="0.5">
      <c r="B243" s="74">
        <v>18</v>
      </c>
      <c r="C243" s="56">
        <f>R68</f>
        <v>13.241162521794507</v>
      </c>
      <c r="D243" s="213">
        <f>U68</f>
        <v>2.7324789978383026</v>
      </c>
      <c r="E243" s="56">
        <f>R57</f>
        <v>6.2565230514382622</v>
      </c>
      <c r="F243" s="199">
        <f>U57</f>
        <v>0.37238628989667988</v>
      </c>
      <c r="G243" s="56">
        <f>G68</f>
        <v>54.731028800887827</v>
      </c>
      <c r="H243" s="213">
        <f>J68</f>
        <v>5.0409928574331193</v>
      </c>
      <c r="I243" s="198">
        <f>G57</f>
        <v>4.6681429040263778</v>
      </c>
      <c r="J243" s="199">
        <f>J57</f>
        <v>0.37992189090664003</v>
      </c>
      <c r="N243" s="154" t="s">
        <v>78</v>
      </c>
      <c r="O243" s="45">
        <f t="shared" ref="O243:O244" si="73">_xlfn.T.DIST.2T((ABS(O230-W230)/SQRT((((O239)^2+(W239)^2)/2)*2/3)),4)</f>
        <v>6.8498892514876342E-2</v>
      </c>
      <c r="P243" s="151">
        <f t="shared" ref="P243:P244" si="74">_xlfn.T.DIST.2T((ABS(P230-X230)/SQRT((((P239)^2+(X239)^2)/2)*2/3)),4)</f>
        <v>2.6276201257319351E-3</v>
      </c>
      <c r="U243" s="2"/>
    </row>
    <row r="244" spans="2:22" ht="14.65" thickBot="1" x14ac:dyDescent="0.5">
      <c r="N244" s="219"/>
      <c r="O244" s="56">
        <f t="shared" si="73"/>
        <v>2.925754501721756E-2</v>
      </c>
      <c r="P244" s="152">
        <f t="shared" si="74"/>
        <v>7.111393369481474E-4</v>
      </c>
      <c r="U244" s="2"/>
    </row>
    <row r="245" spans="2:22" ht="14.65" thickBot="1" x14ac:dyDescent="0.5">
      <c r="U245" s="2"/>
    </row>
    <row r="246" spans="2:22" ht="14.65" thickBot="1" x14ac:dyDescent="0.5">
      <c r="C246" s="157" t="str">
        <f>O225</f>
        <v>FTEII</v>
      </c>
      <c r="D246" s="179"/>
      <c r="U246" s="2"/>
    </row>
    <row r="247" spans="2:22" x14ac:dyDescent="0.45">
      <c r="C247" s="68" t="str">
        <f>O226</f>
        <v>CN11</v>
      </c>
      <c r="D247" s="158" t="s">
        <v>11</v>
      </c>
      <c r="E247" s="158" t="str">
        <f>P226</f>
        <v>CN2</v>
      </c>
      <c r="F247" s="12" t="s">
        <v>23</v>
      </c>
    </row>
    <row r="248" spans="2:22" ht="14.65" thickBot="1" x14ac:dyDescent="0.5">
      <c r="C248" s="154" t="s">
        <v>37</v>
      </c>
      <c r="D248" s="138" t="s">
        <v>35</v>
      </c>
      <c r="E248" s="138" t="s">
        <v>37</v>
      </c>
      <c r="F248" s="138" t="s">
        <v>35</v>
      </c>
    </row>
    <row r="249" spans="2:22" ht="14.65" thickBot="1" x14ac:dyDescent="0.5">
      <c r="B249" s="157" t="str">
        <f>N228</f>
        <v>Time (h)</v>
      </c>
      <c r="C249" s="74" t="s">
        <v>116</v>
      </c>
      <c r="D249" s="135" t="s">
        <v>116</v>
      </c>
      <c r="E249" s="138" t="str">
        <f>C249</f>
        <v>Trans/Yp/x</v>
      </c>
      <c r="F249" s="208" t="str">
        <f>D249</f>
        <v>Trans/Yp/x</v>
      </c>
    </row>
    <row r="250" spans="2:22" x14ac:dyDescent="0.45">
      <c r="B250" s="220">
        <f>N229</f>
        <v>6</v>
      </c>
      <c r="C250" s="214">
        <f>R27/R17</f>
        <v>278.05175361131671</v>
      </c>
      <c r="D250" s="221">
        <f>G27/G17</f>
        <v>129.48047681812548</v>
      </c>
      <c r="E250" s="39">
        <f>R66/R55</f>
        <v>442.68816025024142</v>
      </c>
      <c r="F250" s="222">
        <f>G66/G55</f>
        <v>340.55123062107464</v>
      </c>
    </row>
    <row r="251" spans="2:22" x14ac:dyDescent="0.45">
      <c r="B251" s="223">
        <f>N230</f>
        <v>12</v>
      </c>
      <c r="C251" s="216">
        <f>R28/R18</f>
        <v>34.054786624508083</v>
      </c>
      <c r="D251" s="187">
        <f>G28/G18</f>
        <v>39.838620360647397</v>
      </c>
      <c r="E251" s="46">
        <f>R67/R56</f>
        <v>24.123965505008027</v>
      </c>
      <c r="F251" s="224">
        <f>G67/G56</f>
        <v>70.625697753904461</v>
      </c>
    </row>
    <row r="252" spans="2:22" ht="14.65" thickBot="1" x14ac:dyDescent="0.5">
      <c r="B252" s="225">
        <f>N231</f>
        <v>18</v>
      </c>
      <c r="C252" s="217">
        <f>R29/R19</f>
        <v>20.402816621158706</v>
      </c>
      <c r="D252" s="213">
        <f>G29/G19</f>
        <v>28.614327232798267</v>
      </c>
      <c r="E252" s="57">
        <f>R68/R57</f>
        <v>2.116377165548939</v>
      </c>
      <c r="F252" s="226">
        <f>G68/G57</f>
        <v>11.724368753510328</v>
      </c>
    </row>
    <row r="255" spans="2:22" x14ac:dyDescent="0.45">
      <c r="V255" s="87"/>
    </row>
    <row r="256" spans="2:22" x14ac:dyDescent="0.45">
      <c r="V256" s="87"/>
    </row>
    <row r="257" spans="22:22" x14ac:dyDescent="0.45">
      <c r="V257" s="87"/>
    </row>
    <row r="258" spans="22:22" x14ac:dyDescent="0.45">
      <c r="V258" s="87"/>
    </row>
    <row r="259" spans="22:22" x14ac:dyDescent="0.45">
      <c r="V259" s="87"/>
    </row>
    <row r="260" spans="22:22" x14ac:dyDescent="0.45">
      <c r="V260" s="87"/>
    </row>
    <row r="276" spans="6:7" x14ac:dyDescent="0.45">
      <c r="F276" s="97"/>
      <c r="G276" s="97"/>
    </row>
    <row r="277" spans="6:7" x14ac:dyDescent="0.45">
      <c r="F277" s="97"/>
      <c r="G277" s="97"/>
    </row>
  </sheetData>
  <mergeCells count="116">
    <mergeCell ref="D4:F4"/>
    <mergeCell ref="O4:Q4"/>
    <mergeCell ref="B17:B19"/>
    <mergeCell ref="M17:M19"/>
    <mergeCell ref="D42:F42"/>
    <mergeCell ref="O42:Q42"/>
    <mergeCell ref="BC168:BD168"/>
    <mergeCell ref="BG168:BH168"/>
    <mergeCell ref="AD169:AF169"/>
    <mergeCell ref="AL169:AN169"/>
    <mergeCell ref="AT169:AV169"/>
    <mergeCell ref="AZ169:BB169"/>
    <mergeCell ref="B55:B57"/>
    <mergeCell ref="M55:M57"/>
    <mergeCell ref="T118:T119"/>
    <mergeCell ref="T121:T122"/>
    <mergeCell ref="W168:X168"/>
    <mergeCell ref="AA168:AB168"/>
    <mergeCell ref="AD170:AD172"/>
    <mergeCell ref="AL170:AL172"/>
    <mergeCell ref="AT170:AT172"/>
    <mergeCell ref="AZ170:AZ172"/>
    <mergeCell ref="AO174:AQ174"/>
    <mergeCell ref="AW174:AX174"/>
    <mergeCell ref="AG168:AI168"/>
    <mergeCell ref="AO168:AQ168"/>
    <mergeCell ref="AW168:AX168"/>
    <mergeCell ref="BI185:BJ185"/>
    <mergeCell ref="W186:X186"/>
    <mergeCell ref="AA186:AB186"/>
    <mergeCell ref="AG186:AI186"/>
    <mergeCell ref="AW186:AX186"/>
    <mergeCell ref="BC186:BD186"/>
    <mergeCell ref="BG186:BH186"/>
    <mergeCell ref="BC174:BD174"/>
    <mergeCell ref="AD175:AF175"/>
    <mergeCell ref="AL175:AN175"/>
    <mergeCell ref="AT175:AV175"/>
    <mergeCell ref="AZ175:BB175"/>
    <mergeCell ref="AD176:AD178"/>
    <mergeCell ref="AL176:AL178"/>
    <mergeCell ref="AT176:AT178"/>
    <mergeCell ref="AZ176:AZ178"/>
    <mergeCell ref="BC192:BD192"/>
    <mergeCell ref="AD193:AF193"/>
    <mergeCell ref="AT193:AV193"/>
    <mergeCell ref="AZ193:BB193"/>
    <mergeCell ref="AD187:AF187"/>
    <mergeCell ref="AT187:AV187"/>
    <mergeCell ref="AZ187:BB187"/>
    <mergeCell ref="AD188:AD190"/>
    <mergeCell ref="AL188:AL190"/>
    <mergeCell ref="AT188:AT190"/>
    <mergeCell ref="AZ188:AZ190"/>
    <mergeCell ref="AD194:AD196"/>
    <mergeCell ref="AL194:AL196"/>
    <mergeCell ref="AT194:AT196"/>
    <mergeCell ref="AZ194:AZ196"/>
    <mergeCell ref="W199:X199"/>
    <mergeCell ref="AA199:AB199"/>
    <mergeCell ref="AG199:AI199"/>
    <mergeCell ref="AW199:AX199"/>
    <mergeCell ref="AG192:AI192"/>
    <mergeCell ref="AW192:AX192"/>
    <mergeCell ref="BC205:BD205"/>
    <mergeCell ref="AD206:AF206"/>
    <mergeCell ref="AT206:AV206"/>
    <mergeCell ref="AZ206:BB206"/>
    <mergeCell ref="BC199:BD199"/>
    <mergeCell ref="BG199:BH199"/>
    <mergeCell ref="AD200:AF200"/>
    <mergeCell ref="AT200:AV200"/>
    <mergeCell ref="AZ200:BB200"/>
    <mergeCell ref="AD201:AD203"/>
    <mergeCell ref="AL201:AL203"/>
    <mergeCell ref="AT201:AT203"/>
    <mergeCell ref="AZ201:AZ203"/>
    <mergeCell ref="AD207:AD209"/>
    <mergeCell ref="AL207:AL209"/>
    <mergeCell ref="AT207:AT209"/>
    <mergeCell ref="AZ207:AZ209"/>
    <mergeCell ref="W212:X212"/>
    <mergeCell ref="AA212:AB212"/>
    <mergeCell ref="AG212:AI212"/>
    <mergeCell ref="AG205:AI205"/>
    <mergeCell ref="AW205:AX205"/>
    <mergeCell ref="BC225:BD225"/>
    <mergeCell ref="BG225:BH225"/>
    <mergeCell ref="AD213:AF213"/>
    <mergeCell ref="AD214:AD216"/>
    <mergeCell ref="AL214:AL216"/>
    <mergeCell ref="AG218:AI218"/>
    <mergeCell ref="AD219:AF219"/>
    <mergeCell ref="AD220:AD222"/>
    <mergeCell ref="AL220:AL222"/>
    <mergeCell ref="AD226:AF226"/>
    <mergeCell ref="AT226:AV226"/>
    <mergeCell ref="AZ226:BB226"/>
    <mergeCell ref="AD227:AD229"/>
    <mergeCell ref="AL227:AL229"/>
    <mergeCell ref="AT227:AT229"/>
    <mergeCell ref="AZ227:AZ229"/>
    <mergeCell ref="W225:X225"/>
    <mergeCell ref="AA225:AB225"/>
    <mergeCell ref="AG225:AI225"/>
    <mergeCell ref="AW225:AX225"/>
    <mergeCell ref="AD233:AD235"/>
    <mergeCell ref="AL233:AL235"/>
    <mergeCell ref="AT233:AT235"/>
    <mergeCell ref="AZ233:AZ235"/>
    <mergeCell ref="AG231:AI231"/>
    <mergeCell ref="AW231:AX231"/>
    <mergeCell ref="BC231:BD231"/>
    <mergeCell ref="AD232:AF232"/>
    <mergeCell ref="AT232:AV232"/>
    <mergeCell ref="AZ232:BB232"/>
  </mergeCells>
  <conditionalFormatting sqref="J30:J31 I32 S32 I37:I38">
    <cfRule type="cellIs" dxfId="60" priority="47" operator="greaterThan">
      <formula>30</formula>
    </cfRule>
  </conditionalFormatting>
  <conditionalFormatting sqref="K23">
    <cfRule type="cellIs" dxfId="59" priority="48" operator="greaterThan">
      <formula>30</formula>
    </cfRule>
  </conditionalFormatting>
  <conditionalFormatting sqref="O242:P244">
    <cfRule type="expression" dxfId="58" priority="1">
      <formula>O242&lt;0.05</formula>
    </cfRule>
  </conditionalFormatting>
  <conditionalFormatting sqref="S238:T240">
    <cfRule type="expression" dxfId="57" priority="2">
      <formula>S238&lt;0.05</formula>
    </cfRule>
  </conditionalFormatting>
  <conditionalFormatting sqref="T22:T25 K23:K24 I25 T30 K31:L31 V31 T61:T62 V63 T64 X69 I69:I70 V70 G71 T71">
    <cfRule type="cellIs" dxfId="56" priority="46" operator="greaterThan">
      <formula>30</formula>
    </cfRule>
  </conditionalFormatting>
  <conditionalFormatting sqref="W172 W190 W203 W216 W229">
    <cfRule type="expression" dxfId="55" priority="55">
      <formula>AG172&lt;0.05</formula>
    </cfRule>
  </conditionalFormatting>
  <conditionalFormatting sqref="W173 W191 W204 W217 W230">
    <cfRule type="expression" dxfId="54" priority="53">
      <formula>AH172&lt;0.05</formula>
    </cfRule>
  </conditionalFormatting>
  <conditionalFormatting sqref="W174 W192 W205 W218 W231">
    <cfRule type="expression" dxfId="53" priority="51">
      <formula>AI172&lt;0.05</formula>
    </cfRule>
  </conditionalFormatting>
  <conditionalFormatting sqref="W175">
    <cfRule type="expression" dxfId="52" priority="14">
      <formula>AJ172&lt;0.05</formula>
    </cfRule>
  </conditionalFormatting>
  <conditionalFormatting sqref="W177">
    <cfRule type="expression" dxfId="51" priority="56">
      <formula>AG172&lt;0.05</formula>
    </cfRule>
  </conditionalFormatting>
  <conditionalFormatting sqref="W178">
    <cfRule type="expression" dxfId="50" priority="54">
      <formula>AH172&lt;0.05</formula>
    </cfRule>
  </conditionalFormatting>
  <conditionalFormatting sqref="W179">
    <cfRule type="expression" dxfId="49" priority="52">
      <formula>AI172&lt;0.05</formula>
    </cfRule>
  </conditionalFormatting>
  <conditionalFormatting sqref="W180">
    <cfRule type="expression" dxfId="48" priority="12">
      <formula>AJ172&lt;0.05</formula>
    </cfRule>
  </conditionalFormatting>
  <conditionalFormatting sqref="X172 X190 X203 X216 X229">
    <cfRule type="expression" dxfId="47" priority="16">
      <formula>AG178&lt;0.05</formula>
    </cfRule>
  </conditionalFormatting>
  <conditionalFormatting sqref="X173 X191 X204 X217 X230">
    <cfRule type="expression" dxfId="46" priority="49">
      <formula>AH178&lt;0.05</formula>
    </cfRule>
  </conditionalFormatting>
  <conditionalFormatting sqref="X174 X192 X205 X218 X231">
    <cfRule type="expression" dxfId="45" priority="50">
      <formula>AI178&lt;0.05</formula>
    </cfRule>
  </conditionalFormatting>
  <conditionalFormatting sqref="X175">
    <cfRule type="expression" dxfId="44" priority="13">
      <formula>AJ178&lt;0.05</formula>
    </cfRule>
  </conditionalFormatting>
  <conditionalFormatting sqref="X177">
    <cfRule type="expression" dxfId="43" priority="15">
      <formula>AG178&lt;0.05</formula>
    </cfRule>
  </conditionalFormatting>
  <conditionalFormatting sqref="X180">
    <cfRule type="expression" dxfId="42" priority="11">
      <formula>AJ178&lt;0.05</formula>
    </cfRule>
  </conditionalFormatting>
  <conditionalFormatting sqref="AA172 AA190 AA203 AA216 AA229">
    <cfRule type="expression" dxfId="41" priority="61">
      <formula>AO172&lt;0.05</formula>
    </cfRule>
  </conditionalFormatting>
  <conditionalFormatting sqref="AA173 AA191 AA204 AA217 AA230">
    <cfRule type="expression" dxfId="40" priority="59">
      <formula>AP172&lt;0.05</formula>
    </cfRule>
  </conditionalFormatting>
  <conditionalFormatting sqref="AA174 AA192 AA205 AA218 AA231">
    <cfRule type="expression" dxfId="39" priority="57">
      <formula>AQ172&lt;0.05</formula>
    </cfRule>
  </conditionalFormatting>
  <conditionalFormatting sqref="AA177">
    <cfRule type="expression" dxfId="38" priority="62">
      <formula>AO172&lt;0.05</formula>
    </cfRule>
  </conditionalFormatting>
  <conditionalFormatting sqref="AA178">
    <cfRule type="expression" dxfId="37" priority="60">
      <formula>AP172&lt;0.05</formula>
    </cfRule>
  </conditionalFormatting>
  <conditionalFormatting sqref="AA179">
    <cfRule type="expression" dxfId="36" priority="58">
      <formula>AQ172&lt;0.05</formula>
    </cfRule>
  </conditionalFormatting>
  <conditionalFormatting sqref="AB172 AB190 AB203 AB216 AB229">
    <cfRule type="expression" dxfId="35" priority="10">
      <formula>AO178&lt;0.05</formula>
    </cfRule>
  </conditionalFormatting>
  <conditionalFormatting sqref="AB173 AB191 AB204 AB217 AB230">
    <cfRule type="expression" dxfId="34" priority="63">
      <formula>AP178&lt;0.05</formula>
    </cfRule>
  </conditionalFormatting>
  <conditionalFormatting sqref="AB174 AB192 AB205 AB218 AB231">
    <cfRule type="expression" dxfId="33" priority="64">
      <formula>AQ178&lt;0.05</formula>
    </cfRule>
  </conditionalFormatting>
  <conditionalFormatting sqref="AB177">
    <cfRule type="expression" dxfId="32" priority="9">
      <formula>AO178&lt;0.05</formula>
    </cfRule>
  </conditionalFormatting>
  <conditionalFormatting sqref="AG190:AI190 AO190:AQ190 AG196:AI196 AO196:AQ196">
    <cfRule type="cellIs" dxfId="31" priority="43" operator="lessThan">
      <formula>0.05</formula>
    </cfRule>
  </conditionalFormatting>
  <conditionalFormatting sqref="AG203:AI203">
    <cfRule type="cellIs" dxfId="30" priority="42" operator="lessThan">
      <formula>0.05</formula>
    </cfRule>
  </conditionalFormatting>
  <conditionalFormatting sqref="AG209:AI209">
    <cfRule type="cellIs" dxfId="29" priority="41" operator="lessThan">
      <formula>0.05</formula>
    </cfRule>
  </conditionalFormatting>
  <conditionalFormatting sqref="AG229:AI229">
    <cfRule type="cellIs" dxfId="28" priority="36" operator="lessThan">
      <formula>0.05</formula>
    </cfRule>
  </conditionalFormatting>
  <conditionalFormatting sqref="AG235:AI235">
    <cfRule type="cellIs" dxfId="27" priority="35" operator="lessThan">
      <formula>0.05</formula>
    </cfRule>
  </conditionalFormatting>
  <conditionalFormatting sqref="AG172:AJ172 AO172:AR172 AG178:AJ178 AO178:AR178 AG216:AI216 AG222:AI222">
    <cfRule type="cellIs" dxfId="26" priority="44" operator="lessThan">
      <formula>0.05</formula>
    </cfRule>
  </conditionalFormatting>
  <conditionalFormatting sqref="AO203:AQ203">
    <cfRule type="cellIs" dxfId="25" priority="40" operator="lessThan">
      <formula>0.05</formula>
    </cfRule>
  </conditionalFormatting>
  <conditionalFormatting sqref="AO209:AQ209">
    <cfRule type="cellIs" dxfId="24" priority="39" operator="lessThan">
      <formula>0.05</formula>
    </cfRule>
  </conditionalFormatting>
  <conditionalFormatting sqref="AO216:AQ216">
    <cfRule type="cellIs" dxfId="23" priority="38" operator="lessThan">
      <formula>0.05</formula>
    </cfRule>
  </conditionalFormatting>
  <conditionalFormatting sqref="AO222:AQ222">
    <cfRule type="cellIs" dxfId="22" priority="37" operator="lessThan">
      <formula>0.05</formula>
    </cfRule>
  </conditionalFormatting>
  <conditionalFormatting sqref="AO229:AQ229">
    <cfRule type="cellIs" dxfId="21" priority="34" operator="lessThan">
      <formula>0.05</formula>
    </cfRule>
  </conditionalFormatting>
  <conditionalFormatting sqref="AO235:AQ235">
    <cfRule type="cellIs" dxfId="20" priority="33" operator="lessThan">
      <formula>0.05</formula>
    </cfRule>
  </conditionalFormatting>
  <conditionalFormatting sqref="AW172:AX172">
    <cfRule type="cellIs" dxfId="19" priority="32" operator="lessThan">
      <formula>0.05</formula>
    </cfRule>
  </conditionalFormatting>
  <conditionalFormatting sqref="AW178:AX178">
    <cfRule type="cellIs" dxfId="18" priority="31" operator="lessThan">
      <formula>0.05</formula>
    </cfRule>
  </conditionalFormatting>
  <conditionalFormatting sqref="AW190:AX190">
    <cfRule type="cellIs" dxfId="17" priority="28" operator="lessThan">
      <formula>0.05</formula>
    </cfRule>
  </conditionalFormatting>
  <conditionalFormatting sqref="AW196:AX196">
    <cfRule type="cellIs" dxfId="16" priority="27" operator="lessThan">
      <formula>0.05</formula>
    </cfRule>
  </conditionalFormatting>
  <conditionalFormatting sqref="AW203:AX203">
    <cfRule type="cellIs" dxfId="15" priority="24" operator="lessThan">
      <formula>0.05</formula>
    </cfRule>
  </conditionalFormatting>
  <conditionalFormatting sqref="AW209:AX209">
    <cfRule type="cellIs" dxfId="14" priority="23" operator="lessThan">
      <formula>0.05</formula>
    </cfRule>
  </conditionalFormatting>
  <conditionalFormatting sqref="AW229:AX229">
    <cfRule type="cellIs" dxfId="13" priority="20" operator="lessThan">
      <formula>0.05</formula>
    </cfRule>
  </conditionalFormatting>
  <conditionalFormatting sqref="AW235:AX235">
    <cfRule type="cellIs" dxfId="12" priority="19" operator="lessThan">
      <formula>0.05</formula>
    </cfRule>
  </conditionalFormatting>
  <conditionalFormatting sqref="BC172:BD172">
    <cfRule type="cellIs" dxfId="11" priority="30" operator="lessThan">
      <formula>0.05</formula>
    </cfRule>
  </conditionalFormatting>
  <conditionalFormatting sqref="BC178:BD178">
    <cfRule type="cellIs" dxfId="10" priority="29" operator="lessThan">
      <formula>0.05</formula>
    </cfRule>
  </conditionalFormatting>
  <conditionalFormatting sqref="BC190:BD190">
    <cfRule type="cellIs" dxfId="9" priority="26" operator="lessThan">
      <formula>0.05</formula>
    </cfRule>
  </conditionalFormatting>
  <conditionalFormatting sqref="BC196:BD196">
    <cfRule type="cellIs" dxfId="8" priority="25" operator="lessThan">
      <formula>0.05</formula>
    </cfRule>
  </conditionalFormatting>
  <conditionalFormatting sqref="BC203:BD203">
    <cfRule type="cellIs" dxfId="7" priority="22" operator="lessThan">
      <formula>0.05</formula>
    </cfRule>
  </conditionalFormatting>
  <conditionalFormatting sqref="BC209:BD209">
    <cfRule type="cellIs" dxfId="6" priority="21" operator="lessThan">
      <formula>0.05</formula>
    </cfRule>
  </conditionalFormatting>
  <conditionalFormatting sqref="BC229:BD229">
    <cfRule type="cellIs" dxfId="5" priority="18" operator="lessThan">
      <formula>0.05</formula>
    </cfRule>
  </conditionalFormatting>
  <conditionalFormatting sqref="BC235:BD235">
    <cfRule type="cellIs" dxfId="4" priority="17" operator="lessThan">
      <formula>0.05</formula>
    </cfRule>
  </conditionalFormatting>
  <conditionalFormatting sqref="BG188:BH188 BG201:BH201">
    <cfRule type="expression" dxfId="3" priority="6">
      <formula>AW190&lt;0.05</formula>
    </cfRule>
  </conditionalFormatting>
  <conditionalFormatting sqref="BG189:BH189 BG202:BH202">
    <cfRule type="expression" dxfId="2" priority="5">
      <formula>AW196&lt;0.05</formula>
    </cfRule>
  </conditionalFormatting>
  <conditionalFormatting sqref="BG190:BH190 BG203:BH203">
    <cfRule type="expression" dxfId="1" priority="4">
      <formula>BC190&lt;0.05</formula>
    </cfRule>
  </conditionalFormatting>
  <conditionalFormatting sqref="BG191:BH191 BG204:BH204">
    <cfRule type="expression" dxfId="0" priority="3">
      <formula>BC196&lt;0.05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D717-D6DE-447E-A1B4-92BB9BC863BE}">
  <sheetPr codeName="Sheet5"/>
  <dimension ref="JWI295871:UWF739005"/>
  <sheetViews>
    <sheetView workbookViewId="0"/>
  </sheetViews>
  <sheetFormatPr defaultRowHeight="14.25" x14ac:dyDescent="0.45"/>
  <sheetData>
    <row r="295871" spans="14800:14800" x14ac:dyDescent="0.45">
      <c r="UWF295871" t="s">
        <v>72</v>
      </c>
    </row>
    <row r="535615" spans="10101:10101" x14ac:dyDescent="0.45">
      <c r="NXM535615" t="s">
        <v>73</v>
      </c>
    </row>
    <row r="739005" spans="7367:7367" x14ac:dyDescent="0.45">
      <c r="JWI73900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8</vt:i4>
      </vt:variant>
    </vt:vector>
  </HeadingPairs>
  <TitlesOfParts>
    <vt:vector size="9" baseType="lpstr">
      <vt:lpstr>Raw-data</vt:lpstr>
      <vt:lpstr>Growth</vt:lpstr>
      <vt:lpstr>mu</vt:lpstr>
      <vt:lpstr>Transcripts-plot-Glu</vt:lpstr>
      <vt:lpstr>Transcripts-plot-Gly</vt:lpstr>
      <vt:lpstr>Ypx-plot</vt:lpstr>
      <vt:lpstr>FTEII-Ypx-interstrains-ratios</vt:lpstr>
      <vt:lpstr>FTEII-Ypx-interstrains-ratios-e</vt:lpstr>
      <vt:lpstr>FTE-Ypx-carbonsource-ratios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María Viader-Salvadó</dc:creator>
  <cp:lastModifiedBy>José María Viader-Salvadó</cp:lastModifiedBy>
  <dcterms:created xsi:type="dcterms:W3CDTF">2023-06-27T15:19:01Z</dcterms:created>
  <dcterms:modified xsi:type="dcterms:W3CDTF">2024-08-18T23:54:57Z</dcterms:modified>
</cp:coreProperties>
</file>