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枸杞实验紫外胁迫\PeerJ\UV-B辐照促进黑果枸杞花青苷积累-基因附件\"/>
    </mc:Choice>
  </mc:AlternateContent>
  <xr:revisionPtr revIDLastSave="0" documentId="13_ncr:1_{2F42E05F-4F04-48B8-88C7-C7F5BD464416}" xr6:coauthVersionLast="47" xr6:coauthVersionMax="47" xr10:uidLastSave="{00000000-0000-0000-0000-000000000000}"/>
  <bookViews>
    <workbookView xWindow="-106" yWindow="-106" windowWidth="22828" windowHeight="13623" activeTab="4" xr2:uid="{00000000-000D-0000-FFFF-FFFF00000000}"/>
  </bookViews>
  <sheets>
    <sheet name="H2O2" sheetId="1" r:id="rId1"/>
    <sheet name="MDA" sheetId="2" r:id="rId2"/>
    <sheet name="POD" sheetId="3" r:id="rId3"/>
    <sheet name="CAT" sheetId="4" r:id="rId4"/>
    <sheet name="SOD" sheetId="5" r:id="rId5"/>
    <sheet name="Anthocyani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F31" i="6"/>
  <c r="G32" i="6" s="1"/>
  <c r="F30" i="6"/>
  <c r="F29" i="6"/>
  <c r="G30" i="6" s="1"/>
  <c r="F28" i="6"/>
  <c r="G28" i="6" s="1"/>
  <c r="F27" i="6"/>
  <c r="F26" i="6"/>
  <c r="F25" i="6"/>
  <c r="G26" i="6" s="1"/>
  <c r="F24" i="6"/>
  <c r="F23" i="6"/>
  <c r="G24" i="6" s="1"/>
  <c r="G22" i="6"/>
  <c r="F22" i="6"/>
  <c r="F21" i="6"/>
  <c r="F20" i="6"/>
  <c r="F19" i="6"/>
  <c r="G20" i="6" s="1"/>
  <c r="F18" i="6"/>
  <c r="F17" i="6"/>
  <c r="G18" i="6" s="1"/>
  <c r="F16" i="6"/>
  <c r="F15" i="6"/>
  <c r="G16" i="6" s="1"/>
  <c r="F14" i="6"/>
  <c r="F13" i="6"/>
  <c r="G14" i="6" s="1"/>
  <c r="F12" i="6"/>
  <c r="G12" i="6" s="1"/>
  <c r="F11" i="6"/>
  <c r="F10" i="6"/>
  <c r="F9" i="6"/>
  <c r="G10" i="6" s="1"/>
  <c r="F8" i="6"/>
  <c r="F7" i="6"/>
  <c r="G8" i="6" s="1"/>
  <c r="G6" i="6"/>
  <c r="F6" i="6"/>
  <c r="F5" i="6"/>
  <c r="F4" i="6"/>
  <c r="F3" i="6"/>
  <c r="G4" i="6" s="1"/>
  <c r="D16" i="5"/>
  <c r="F16" i="5" s="1"/>
  <c r="D15" i="5"/>
  <c r="F15" i="5" s="1"/>
  <c r="D14" i="5"/>
  <c r="F14" i="5" s="1"/>
  <c r="D13" i="5"/>
  <c r="F13" i="5" s="1"/>
  <c r="D12" i="5"/>
  <c r="F12" i="5" s="1"/>
  <c r="D11" i="5"/>
  <c r="F11" i="5" s="1"/>
  <c r="F10" i="5"/>
  <c r="D10" i="5"/>
  <c r="D9" i="5"/>
  <c r="F9" i="5" s="1"/>
  <c r="D8" i="5"/>
  <c r="F8" i="5" s="1"/>
  <c r="D7" i="5"/>
  <c r="F7" i="5" s="1"/>
  <c r="D6" i="5"/>
  <c r="F6" i="5" s="1"/>
  <c r="D5" i="5"/>
  <c r="F5" i="5" s="1"/>
  <c r="D16" i="4"/>
  <c r="F16" i="4" s="1"/>
  <c r="D15" i="4"/>
  <c r="F15" i="4" s="1"/>
  <c r="F14" i="4"/>
  <c r="D14" i="4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D6" i="4"/>
  <c r="F6" i="4" s="1"/>
  <c r="D5" i="4"/>
  <c r="F5" i="4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F6" i="2"/>
  <c r="D6" i="2"/>
  <c r="D5" i="2"/>
  <c r="F5" i="2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F7" i="1"/>
  <c r="D7" i="1"/>
  <c r="D6" i="1"/>
  <c r="F6" i="1" s="1"/>
  <c r="D5" i="1"/>
  <c r="F5" i="1" s="1"/>
</calcChain>
</file>

<file path=xl/sharedStrings.xml><?xml version="1.0" encoding="utf-8"?>
<sst xmlns="http://schemas.openxmlformats.org/spreadsheetml/2006/main" count="133" uniqueCount="54">
  <si>
    <t>△A</t>
  </si>
  <si>
    <t>532nm</t>
  </si>
  <si>
    <t>600nm</t>
  </si>
  <si>
    <t>A1</t>
  </si>
  <si>
    <t>A2</t>
  </si>
  <si>
    <t>∆A</t>
  </si>
  <si>
    <t>sample</t>
    <phoneticPr fontId="12" type="noConversion"/>
  </si>
  <si>
    <r>
      <t>SOD</t>
    </r>
    <r>
      <rPr>
        <b/>
        <sz val="11"/>
        <rFont val="宋体"/>
        <family val="3"/>
        <charset val="134"/>
      </rPr>
      <t xml:space="preserve"> activity（</t>
    </r>
    <r>
      <rPr>
        <b/>
        <sz val="11"/>
        <rFont val="Times New Roman"/>
        <family val="1"/>
      </rPr>
      <t>U/g FW</t>
    </r>
    <r>
      <rPr>
        <b/>
        <sz val="11"/>
        <rFont val="宋体"/>
        <family val="3"/>
        <charset val="134"/>
      </rPr>
      <t>）</t>
    </r>
    <phoneticPr fontId="12" type="noConversion"/>
  </si>
  <si>
    <r>
      <t>weight（</t>
    </r>
    <r>
      <rPr>
        <b/>
        <sz val="11"/>
        <rFont val="Times New Roman"/>
        <family val="1"/>
      </rPr>
      <t>g</t>
    </r>
    <r>
      <rPr>
        <b/>
        <sz val="11"/>
        <rFont val="宋体"/>
        <family val="3"/>
        <charset val="134"/>
      </rPr>
      <t>）</t>
    </r>
    <phoneticPr fontId="12" type="noConversion"/>
  </si>
  <si>
    <t>inhibiting percentage</t>
    <phoneticPr fontId="12" type="noConversion"/>
  </si>
  <si>
    <r>
      <t>A</t>
    </r>
    <r>
      <rPr>
        <b/>
        <sz val="11"/>
        <rFont val="宋体"/>
        <family val="3"/>
        <charset val="134"/>
      </rPr>
      <t>-</t>
    </r>
    <r>
      <rPr>
        <b/>
        <sz val="11"/>
        <rFont val="Times New Roman"/>
        <family val="1"/>
      </rPr>
      <t>treatment</t>
    </r>
    <phoneticPr fontId="12" type="noConversion"/>
  </si>
  <si>
    <t>H2O2 content</t>
    <phoneticPr fontId="12" type="noConversion"/>
  </si>
  <si>
    <t>MDA content</t>
    <phoneticPr fontId="12" type="noConversion"/>
  </si>
  <si>
    <t xml:space="preserve">POD </t>
    <phoneticPr fontId="12" type="noConversion"/>
  </si>
  <si>
    <t>CAT activity</t>
    <phoneticPr fontId="12" type="noConversion"/>
  </si>
  <si>
    <r>
      <t>A</t>
    </r>
    <r>
      <rPr>
        <b/>
        <sz val="11"/>
        <rFont val="宋体"/>
        <family val="3"/>
        <charset val="134"/>
      </rPr>
      <t>-</t>
    </r>
    <r>
      <rPr>
        <b/>
        <sz val="11"/>
        <rFont val="Times New Roman"/>
        <family val="3"/>
      </rPr>
      <t>CK</t>
    </r>
    <phoneticPr fontId="12" type="noConversion"/>
  </si>
  <si>
    <r>
      <t>A</t>
    </r>
    <r>
      <rPr>
        <b/>
        <sz val="11"/>
        <rFont val="宋体"/>
        <family val="3"/>
        <charset val="134"/>
      </rPr>
      <t>-</t>
    </r>
    <r>
      <rPr>
        <b/>
        <sz val="11"/>
        <rFont val="Times New Roman"/>
        <family val="3"/>
      </rPr>
      <t>treatment</t>
    </r>
    <phoneticPr fontId="12" type="noConversion"/>
  </si>
  <si>
    <r>
      <t xml:space="preserve">CAT(U/g </t>
    </r>
    <r>
      <rPr>
        <b/>
        <sz val="11"/>
        <rFont val="Times New Roman"/>
        <family val="3"/>
      </rPr>
      <t>FW</t>
    </r>
    <r>
      <rPr>
        <b/>
        <sz val="11"/>
        <rFont val="Times New Roman"/>
        <family val="1"/>
      </rPr>
      <t>)</t>
    </r>
    <phoneticPr fontId="12" type="noConversion"/>
  </si>
  <si>
    <r>
      <t>H2O2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μmol/g FW</t>
    </r>
    <r>
      <rPr>
        <b/>
        <sz val="11"/>
        <rFont val="宋体"/>
        <family val="3"/>
        <charset val="134"/>
      </rPr>
      <t>）</t>
    </r>
    <phoneticPr fontId="12" type="noConversion"/>
  </si>
  <si>
    <r>
      <t>POD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 xml:space="preserve">U/g </t>
    </r>
    <r>
      <rPr>
        <b/>
        <sz val="11"/>
        <rFont val="Times New Roman"/>
        <family val="3"/>
      </rPr>
      <t>FW</t>
    </r>
    <r>
      <rPr>
        <b/>
        <sz val="11"/>
        <rFont val="Times New Roman"/>
        <family val="1"/>
      </rPr>
      <t>)</t>
    </r>
    <phoneticPr fontId="12" type="noConversion"/>
  </si>
  <si>
    <r>
      <t>△</t>
    </r>
    <r>
      <rPr>
        <b/>
        <sz val="11"/>
        <rFont val="Times New Roman"/>
        <family val="1"/>
      </rPr>
      <t>A</t>
    </r>
  </si>
  <si>
    <r>
      <t>MDA(nmol/g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Times New Roman"/>
        <family val="3"/>
      </rPr>
      <t>FW</t>
    </r>
    <r>
      <rPr>
        <b/>
        <sz val="11"/>
        <rFont val="Times New Roman"/>
        <family val="1"/>
      </rPr>
      <t>)</t>
    </r>
    <phoneticPr fontId="12" type="noConversion"/>
  </si>
  <si>
    <t>sample</t>
  </si>
  <si>
    <t>wave length</t>
  </si>
  <si>
    <t>A3</t>
  </si>
  <si>
    <t>average</t>
  </si>
  <si>
    <t xml:space="preserve"> (A530-0.25*A657)/M</t>
  </si>
  <si>
    <t>CK-1</t>
  </si>
  <si>
    <t>CK-2</t>
  </si>
  <si>
    <t>CK-3</t>
  </si>
  <si>
    <t>0.5 day-1</t>
  </si>
  <si>
    <t>0.5 day-2</t>
  </si>
  <si>
    <t>0.5 day-3</t>
  </si>
  <si>
    <t>1 day-1</t>
  </si>
  <si>
    <t>1 day-2</t>
  </si>
  <si>
    <t>1 day-3</t>
  </si>
  <si>
    <t>2 day-1</t>
  </si>
  <si>
    <t>2 day-2</t>
  </si>
  <si>
    <t>2 day-3</t>
  </si>
  <si>
    <t>4 day-1</t>
  </si>
  <si>
    <t>4 day-2</t>
  </si>
  <si>
    <t>4 day-3</t>
  </si>
  <si>
    <t>Anthocyanin content</t>
    <phoneticPr fontId="12" type="noConversion"/>
  </si>
  <si>
    <t>SOD activity</t>
    <phoneticPr fontId="12" type="noConversion"/>
  </si>
  <si>
    <t>CK-1</t>
    <phoneticPr fontId="12" type="noConversion"/>
  </si>
  <si>
    <t>1 day-1</t>
    <phoneticPr fontId="12" type="noConversion"/>
  </si>
  <si>
    <t>1 day-2</t>
    <phoneticPr fontId="12" type="noConversion"/>
  </si>
  <si>
    <t>1 day-3</t>
    <phoneticPr fontId="12" type="noConversion"/>
  </si>
  <si>
    <t>2 day-1</t>
    <phoneticPr fontId="12" type="noConversion"/>
  </si>
  <si>
    <t>2 day-2</t>
    <phoneticPr fontId="12" type="noConversion"/>
  </si>
  <si>
    <t>2 day-3</t>
    <phoneticPr fontId="12" type="noConversion"/>
  </si>
  <si>
    <t>4 day-1</t>
    <phoneticPr fontId="12" type="noConversion"/>
  </si>
  <si>
    <t>4 day-2</t>
    <phoneticPr fontId="12" type="noConversion"/>
  </si>
  <si>
    <t>4 day-3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</si>
</sst>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0_ "/>
  </numFmts>
  <fonts count="18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26"/>
      <name val="宋体"/>
      <family val="3"/>
      <charset val="134"/>
    </font>
    <font>
      <sz val="11"/>
      <name val="Times New Roman"/>
      <family val="1"/>
    </font>
    <font>
      <b/>
      <sz val="26"/>
      <name val="Times New Roman"/>
      <family val="1"/>
    </font>
    <font>
      <sz val="11"/>
      <color indexed="8"/>
      <name val="宋体"/>
      <family val="3"/>
      <charset val="134"/>
    </font>
    <font>
      <b/>
      <sz val="18"/>
      <name val="Times New Roman"/>
      <family val="1"/>
    </font>
    <font>
      <sz val="9"/>
      <name val="等线"/>
      <family val="3"/>
      <charset val="134"/>
      <scheme val="minor"/>
    </font>
    <font>
      <b/>
      <sz val="11"/>
      <name val="Times New Roman"/>
      <family val="3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77" fontId="5" fillId="0" borderId="10" xfId="1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7" fontId="6" fillId="0" borderId="11" xfId="2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2" xfId="2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14" xfId="2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4" fillId="0" borderId="10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4" xfId="2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4" fillId="0" borderId="10" xfId="1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7" fontId="8" fillId="0" borderId="11" xfId="2" applyNumberFormat="1" applyFont="1" applyBorder="1" applyAlignment="1">
      <alignment horizontal="center" vertical="center"/>
    </xf>
    <xf numFmtId="177" fontId="8" fillId="0" borderId="13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/>
    </xf>
    <xf numFmtId="177" fontId="8" fillId="0" borderId="14" xfId="0" applyNumberFormat="1" applyFont="1" applyBorder="1" applyAlignment="1">
      <alignment horizontal="center"/>
    </xf>
    <xf numFmtId="176" fontId="13" fillId="0" borderId="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top"/>
    </xf>
    <xf numFmtId="177" fontId="7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</cellXfs>
  <cellStyles count="3">
    <cellStyle name="常规" xfId="0" builtinId="0"/>
    <cellStyle name="常规 2" xfId="2" xr:uid="{00000000-0005-0000-0000-000032000000}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C14" sqref="C14"/>
    </sheetView>
  </sheetViews>
  <sheetFormatPr defaultColWidth="9" defaultRowHeight="15.05" x14ac:dyDescent="0.35"/>
  <cols>
    <col min="1" max="1" width="9.4609375" style="1" customWidth="1"/>
    <col min="2" max="2" width="11.84375" style="1" bestFit="1" customWidth="1"/>
    <col min="3" max="3" width="9" style="1"/>
    <col min="4" max="4" width="10.84375" style="1" customWidth="1"/>
    <col min="5" max="5" width="12.3046875" style="1" customWidth="1"/>
    <col min="6" max="6" width="26.3046875" style="1" customWidth="1"/>
    <col min="7" max="16384" width="9" style="2"/>
  </cols>
  <sheetData>
    <row r="1" spans="1:6" ht="14.15" x14ac:dyDescent="0.35">
      <c r="A1" s="46" t="s">
        <v>11</v>
      </c>
      <c r="B1" s="46"/>
      <c r="C1" s="46"/>
      <c r="D1" s="46"/>
      <c r="E1" s="46"/>
      <c r="F1" s="46"/>
    </row>
    <row r="2" spans="1:6" ht="14.15" x14ac:dyDescent="0.35">
      <c r="A2" s="46"/>
      <c r="B2" s="46"/>
      <c r="C2" s="46"/>
      <c r="D2" s="46"/>
      <c r="E2" s="46"/>
      <c r="F2" s="46"/>
    </row>
    <row r="3" spans="1:6" ht="14.15" x14ac:dyDescent="0.35">
      <c r="A3" s="46"/>
      <c r="B3" s="46"/>
      <c r="C3" s="46"/>
      <c r="D3" s="46"/>
      <c r="E3" s="46"/>
      <c r="F3" s="46"/>
    </row>
    <row r="4" spans="1:6" ht="14.6" x14ac:dyDescent="0.35">
      <c r="A4" s="41" t="s">
        <v>6</v>
      </c>
      <c r="B4" s="37" t="s">
        <v>16</v>
      </c>
      <c r="C4" s="37" t="s">
        <v>15</v>
      </c>
      <c r="D4" s="37" t="s">
        <v>0</v>
      </c>
      <c r="E4" s="3" t="s">
        <v>8</v>
      </c>
      <c r="F4" s="38" t="s">
        <v>18</v>
      </c>
    </row>
    <row r="5" spans="1:6" ht="14.15" x14ac:dyDescent="0.35">
      <c r="A5" s="4" t="s">
        <v>44</v>
      </c>
      <c r="B5" s="14">
        <v>0.22409999999999999</v>
      </c>
      <c r="C5" s="39">
        <v>4.4200000000000003E-2</v>
      </c>
      <c r="D5" s="15">
        <f>B5-C5</f>
        <v>0.1799</v>
      </c>
      <c r="E5" s="39">
        <v>0.1004</v>
      </c>
      <c r="F5" s="17">
        <f>2.67*(D5-0.0006)/E5</f>
        <v>4.7682370517928288</v>
      </c>
    </row>
    <row r="6" spans="1:6" ht="14.15" x14ac:dyDescent="0.35">
      <c r="A6" s="4" t="s">
        <v>28</v>
      </c>
      <c r="B6" s="18">
        <v>0.21210000000000001</v>
      </c>
      <c r="C6" s="40">
        <v>4.4200000000000003E-2</v>
      </c>
      <c r="D6" s="19">
        <f>B6-C6</f>
        <v>0.16789999999999999</v>
      </c>
      <c r="E6" s="40">
        <v>0.1016</v>
      </c>
      <c r="F6" s="21">
        <f>2.67*(D6-0.0006)/E6</f>
        <v>4.3965649606299211</v>
      </c>
    </row>
    <row r="7" spans="1:6" ht="14.15" x14ac:dyDescent="0.35">
      <c r="A7" s="4" t="s">
        <v>29</v>
      </c>
      <c r="B7" s="18">
        <v>0.2361</v>
      </c>
      <c r="C7" s="40">
        <v>4.4200000000000003E-2</v>
      </c>
      <c r="D7" s="19">
        <f t="shared" ref="D7:D14" si="0">B7-C7</f>
        <v>0.19190000000000002</v>
      </c>
      <c r="E7" s="40">
        <v>0.1014</v>
      </c>
      <c r="F7" s="21">
        <f t="shared" ref="F7:F14" si="1">2.67*(D7-0.0006)/E7</f>
        <v>5.0371893491124267</v>
      </c>
    </row>
    <row r="8" spans="1:6" ht="14.15" x14ac:dyDescent="0.35">
      <c r="A8" s="4" t="s">
        <v>45</v>
      </c>
      <c r="B8" s="18">
        <v>0.21099999999999999</v>
      </c>
      <c r="C8" s="40">
        <v>4.4200000000000003E-2</v>
      </c>
      <c r="D8" s="19">
        <f t="shared" si="0"/>
        <v>0.1668</v>
      </c>
      <c r="E8" s="40">
        <v>0.1011</v>
      </c>
      <c r="F8" s="21">
        <f t="shared" si="1"/>
        <v>4.3892581602373895</v>
      </c>
    </row>
    <row r="9" spans="1:6" ht="14.15" x14ac:dyDescent="0.35">
      <c r="A9" s="4" t="s">
        <v>46</v>
      </c>
      <c r="B9" s="18">
        <v>0.23849999999999999</v>
      </c>
      <c r="C9" s="40">
        <v>4.4200000000000003E-2</v>
      </c>
      <c r="D9" s="19">
        <f t="shared" si="0"/>
        <v>0.19429999999999997</v>
      </c>
      <c r="E9" s="40">
        <v>0.1007</v>
      </c>
      <c r="F9" s="21">
        <f t="shared" si="1"/>
        <v>5.1358391261171796</v>
      </c>
    </row>
    <row r="10" spans="1:6" ht="14.15" x14ac:dyDescent="0.35">
      <c r="A10" s="4" t="s">
        <v>47</v>
      </c>
      <c r="B10" s="18">
        <v>0.2266</v>
      </c>
      <c r="C10" s="40">
        <v>4.4200000000000003E-2</v>
      </c>
      <c r="D10" s="19">
        <f t="shared" si="0"/>
        <v>0.18240000000000001</v>
      </c>
      <c r="E10" s="40">
        <v>0.1016</v>
      </c>
      <c r="F10" s="21">
        <f t="shared" si="1"/>
        <v>4.7776181102362214</v>
      </c>
    </row>
    <row r="11" spans="1:6" ht="14.15" x14ac:dyDescent="0.35">
      <c r="A11" s="4" t="s">
        <v>48</v>
      </c>
      <c r="B11" s="18">
        <v>0.28649999999999998</v>
      </c>
      <c r="C11" s="40">
        <v>4.4200000000000003E-2</v>
      </c>
      <c r="D11" s="19">
        <f t="shared" si="0"/>
        <v>0.24229999999999996</v>
      </c>
      <c r="E11" s="40">
        <v>0.1013</v>
      </c>
      <c r="F11" s="21">
        <f t="shared" si="1"/>
        <v>6.3705725567620917</v>
      </c>
    </row>
    <row r="12" spans="1:6" ht="14.15" x14ac:dyDescent="0.35">
      <c r="A12" s="4" t="s">
        <v>49</v>
      </c>
      <c r="B12" s="18">
        <v>0.26519999999999999</v>
      </c>
      <c r="C12" s="40">
        <v>4.4200000000000003E-2</v>
      </c>
      <c r="D12" s="19">
        <f t="shared" si="0"/>
        <v>0.22099999999999997</v>
      </c>
      <c r="E12" s="40">
        <v>0.1002</v>
      </c>
      <c r="F12" s="21">
        <f t="shared" si="1"/>
        <v>5.8729341317365273</v>
      </c>
    </row>
    <row r="13" spans="1:6" ht="14.15" x14ac:dyDescent="0.35">
      <c r="A13" s="4" t="s">
        <v>50</v>
      </c>
      <c r="B13" s="18">
        <v>0.29120000000000001</v>
      </c>
      <c r="C13" s="40">
        <v>4.4200000000000003E-2</v>
      </c>
      <c r="D13" s="19">
        <f t="shared" si="0"/>
        <v>0.247</v>
      </c>
      <c r="E13" s="40">
        <v>0.1011</v>
      </c>
      <c r="F13" s="21">
        <f t="shared" si="1"/>
        <v>6.5072997032640956</v>
      </c>
    </row>
    <row r="14" spans="1:6" ht="14.15" x14ac:dyDescent="0.35">
      <c r="A14" s="4" t="s">
        <v>51</v>
      </c>
      <c r="B14" s="18">
        <v>0.26290000000000002</v>
      </c>
      <c r="C14" s="40">
        <v>4.4200000000000003E-2</v>
      </c>
      <c r="D14" s="19">
        <f t="shared" si="0"/>
        <v>0.21870000000000001</v>
      </c>
      <c r="E14" s="40">
        <v>0.1</v>
      </c>
      <c r="F14" s="21">
        <f t="shared" si="1"/>
        <v>5.8232699999999999</v>
      </c>
    </row>
    <row r="15" spans="1:6" ht="14.15" x14ac:dyDescent="0.35">
      <c r="A15" s="4" t="s">
        <v>52</v>
      </c>
      <c r="B15" s="18">
        <v>0.27229999999999999</v>
      </c>
      <c r="C15" s="40">
        <v>4.4200000000000003E-2</v>
      </c>
      <c r="D15" s="19">
        <f>B15-C15</f>
        <v>0.22809999999999997</v>
      </c>
      <c r="E15" s="40">
        <v>0.1011</v>
      </c>
      <c r="F15" s="21">
        <f>2.67*(D15-0.0006)/E15</f>
        <v>6.0081602373887231</v>
      </c>
    </row>
    <row r="16" spans="1:6" thickTop="1" thickBot="1" x14ac:dyDescent="0.4">
      <c r="A16" s="4" t="s">
        <v>53</v>
      </c>
      <c r="B16" s="18">
        <v>0.26769999999999999</v>
      </c>
      <c r="C16" s="40">
        <v>4.4200000000000003E-2</v>
      </c>
      <c r="D16" s="19">
        <f>B16-C16</f>
        <v>0.22349999999999998</v>
      </c>
      <c r="E16" s="40">
        <v>0.10150000000000001</v>
      </c>
      <c r="F16" s="21">
        <f>2.67*(D16-0.0006)/E16</f>
        <v>5.8634778325123147</v>
      </c>
    </row>
    <row r="17" ht="15.5" thickTop="1" x14ac:dyDescent="0.35"/>
  </sheetData>
  <mergeCells count="1">
    <mergeCell ref="A1:F3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T17"/>
  <sheetViews>
    <sheetView workbookViewId="0">
      <selection activeCell="A5" sqref="A5:A16"/>
    </sheetView>
  </sheetViews>
  <sheetFormatPr defaultColWidth="9" defaultRowHeight="15.05" x14ac:dyDescent="0.35"/>
  <cols>
    <col min="1" max="1" width="9.3828125" style="1" customWidth="1"/>
    <col min="2" max="3" width="6.84375" style="1" customWidth="1"/>
    <col min="4" max="4" width="13.765625" style="1" customWidth="1"/>
    <col min="5" max="5" width="13.4609375" style="1" customWidth="1"/>
    <col min="6" max="6" width="21" style="1" customWidth="1"/>
    <col min="7" max="16310" width="9" style="1"/>
    <col min="16311" max="16384" width="9" style="2"/>
  </cols>
  <sheetData>
    <row r="1" spans="1:6 16311:16322" s="1" customFormat="1" x14ac:dyDescent="0.35">
      <c r="A1" s="47" t="s">
        <v>12</v>
      </c>
      <c r="B1" s="48"/>
      <c r="C1" s="48"/>
      <c r="D1" s="48"/>
      <c r="E1" s="48"/>
      <c r="F1" s="49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</row>
    <row r="2" spans="1:6 16311:16322" s="1" customFormat="1" x14ac:dyDescent="0.35">
      <c r="A2" s="50"/>
      <c r="B2" s="51"/>
      <c r="C2" s="51"/>
      <c r="D2" s="51"/>
      <c r="E2" s="51"/>
      <c r="F2" s="5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</row>
    <row r="3" spans="1:6 16311:16322" s="1" customFormat="1" ht="15.5" thickBot="1" x14ac:dyDescent="0.4">
      <c r="A3" s="53"/>
      <c r="B3" s="54"/>
      <c r="C3" s="54"/>
      <c r="D3" s="54"/>
      <c r="E3" s="54"/>
      <c r="F3" s="55"/>
    </row>
    <row r="4" spans="1:6 16311:16322" s="45" customFormat="1" thickTop="1" thickBot="1" x14ac:dyDescent="0.35">
      <c r="A4" s="41" t="s">
        <v>6</v>
      </c>
      <c r="B4" s="44" t="s">
        <v>1</v>
      </c>
      <c r="C4" s="44" t="s">
        <v>2</v>
      </c>
      <c r="D4" s="28" t="s">
        <v>20</v>
      </c>
      <c r="E4" s="3" t="s">
        <v>8</v>
      </c>
      <c r="F4" s="42" t="s">
        <v>21</v>
      </c>
    </row>
    <row r="5" spans="1:6 16311:16322" s="1" customFormat="1" ht="15.9" thickTop="1" thickBot="1" x14ac:dyDescent="0.4">
      <c r="A5" s="4" t="s">
        <v>44</v>
      </c>
      <c r="B5" s="29">
        <v>6.5699999999999995E-2</v>
      </c>
      <c r="C5" s="30">
        <v>4.1399999999999999E-2</v>
      </c>
      <c r="D5" s="31">
        <f t="shared" ref="D5:D16" si="0">B5-C5</f>
        <v>2.4299999999999995E-2</v>
      </c>
      <c r="E5" s="31">
        <v>0.10059999999999999</v>
      </c>
      <c r="F5" s="32">
        <f t="shared" ref="F5:F16" si="1">51.6*D5/E5</f>
        <v>12.464015904572564</v>
      </c>
    </row>
    <row r="6" spans="1:6 16311:16322" s="1" customFormat="1" x14ac:dyDescent="0.35">
      <c r="A6" s="4" t="s">
        <v>28</v>
      </c>
      <c r="B6" s="33">
        <v>6.8599999999999994E-2</v>
      </c>
      <c r="C6" s="34">
        <v>4.1700000000000001E-2</v>
      </c>
      <c r="D6" s="35">
        <f t="shared" si="0"/>
        <v>2.6899999999999993E-2</v>
      </c>
      <c r="E6" s="35">
        <v>0.10199999999999999</v>
      </c>
      <c r="F6" s="36">
        <f t="shared" si="1"/>
        <v>13.608235294117645</v>
      </c>
    </row>
    <row r="7" spans="1:6 16311:16322" s="1" customFormat="1" x14ac:dyDescent="0.35">
      <c r="A7" s="4" t="s">
        <v>29</v>
      </c>
      <c r="B7" s="33">
        <v>6.6299999999999998E-2</v>
      </c>
      <c r="C7" s="34">
        <v>4.1799999999999997E-2</v>
      </c>
      <c r="D7" s="35">
        <f t="shared" si="0"/>
        <v>2.4500000000000001E-2</v>
      </c>
      <c r="E7" s="35">
        <v>0.1002</v>
      </c>
      <c r="F7" s="36">
        <f t="shared" si="1"/>
        <v>12.616766467065869</v>
      </c>
    </row>
    <row r="8" spans="1:6 16311:16322" s="1" customFormat="1" x14ac:dyDescent="0.35">
      <c r="A8" s="4" t="s">
        <v>45</v>
      </c>
      <c r="B8" s="33">
        <v>6.2799999999999995E-2</v>
      </c>
      <c r="C8" s="34">
        <v>4.0899999999999999E-2</v>
      </c>
      <c r="D8" s="35">
        <f t="shared" si="0"/>
        <v>2.1899999999999996E-2</v>
      </c>
      <c r="E8" s="35">
        <v>0.1004</v>
      </c>
      <c r="F8" s="36">
        <f t="shared" si="1"/>
        <v>11.255378486055774</v>
      </c>
    </row>
    <row r="9" spans="1:6 16311:16322" s="1" customFormat="1" x14ac:dyDescent="0.35">
      <c r="A9" s="4" t="s">
        <v>46</v>
      </c>
      <c r="B9" s="33">
        <v>6.0699999999999997E-2</v>
      </c>
      <c r="C9" s="34">
        <v>4.0599999999999997E-2</v>
      </c>
      <c r="D9" s="35">
        <f t="shared" si="0"/>
        <v>2.01E-2</v>
      </c>
      <c r="E9" s="35">
        <v>0.1003</v>
      </c>
      <c r="F9" s="36">
        <f t="shared" si="1"/>
        <v>10.340578265204387</v>
      </c>
    </row>
    <row r="10" spans="1:6 16311:16322" s="1" customFormat="1" x14ac:dyDescent="0.35">
      <c r="A10" s="4" t="s">
        <v>47</v>
      </c>
      <c r="B10" s="33">
        <v>6.4600000000000005E-2</v>
      </c>
      <c r="C10" s="34">
        <v>4.1700000000000001E-2</v>
      </c>
      <c r="D10" s="35">
        <f t="shared" si="0"/>
        <v>2.2900000000000004E-2</v>
      </c>
      <c r="E10" s="35">
        <v>0.10199999999999999</v>
      </c>
      <c r="F10" s="36">
        <f t="shared" si="1"/>
        <v>11.584705882352944</v>
      </c>
    </row>
    <row r="11" spans="1:6 16311:16322" s="1" customFormat="1" x14ac:dyDescent="0.35">
      <c r="A11" s="4" t="s">
        <v>48</v>
      </c>
      <c r="B11" s="33">
        <v>6.88E-2</v>
      </c>
      <c r="C11" s="34">
        <v>4.2599999999999999E-2</v>
      </c>
      <c r="D11" s="35">
        <f t="shared" si="0"/>
        <v>2.6200000000000001E-2</v>
      </c>
      <c r="E11" s="35">
        <v>0.1012</v>
      </c>
      <c r="F11" s="36">
        <f t="shared" si="1"/>
        <v>13.358893280632412</v>
      </c>
    </row>
    <row r="12" spans="1:6 16311:16322" s="1" customFormat="1" x14ac:dyDescent="0.35">
      <c r="A12" s="4" t="s">
        <v>49</v>
      </c>
      <c r="B12" s="33">
        <v>6.7900000000000002E-2</v>
      </c>
      <c r="C12" s="34">
        <v>4.2599999999999999E-2</v>
      </c>
      <c r="D12" s="35">
        <f t="shared" si="0"/>
        <v>2.5300000000000003E-2</v>
      </c>
      <c r="E12" s="35">
        <v>0.1009</v>
      </c>
      <c r="F12" s="36">
        <f t="shared" si="1"/>
        <v>12.938354806739348</v>
      </c>
    </row>
    <row r="13" spans="1:6 16311:16322" s="1" customFormat="1" x14ac:dyDescent="0.35">
      <c r="A13" s="4" t="s">
        <v>50</v>
      </c>
      <c r="B13" s="33">
        <v>6.6799999999999998E-2</v>
      </c>
      <c r="C13" s="34">
        <v>4.3900000000000002E-2</v>
      </c>
      <c r="D13" s="35">
        <f t="shared" si="0"/>
        <v>2.2899999999999997E-2</v>
      </c>
      <c r="E13" s="35">
        <v>0.10059999999999999</v>
      </c>
      <c r="F13" s="36">
        <f t="shared" si="1"/>
        <v>11.745924453280317</v>
      </c>
    </row>
    <row r="14" spans="1:6 16311:16322" s="1" customFormat="1" x14ac:dyDescent="0.35">
      <c r="A14" s="4" t="s">
        <v>51</v>
      </c>
      <c r="B14" s="33">
        <v>6.7799999999999999E-2</v>
      </c>
      <c r="C14" s="34">
        <v>4.24E-2</v>
      </c>
      <c r="D14" s="35">
        <f t="shared" si="0"/>
        <v>2.5399999999999999E-2</v>
      </c>
      <c r="E14" s="35">
        <v>0.10009999999999999</v>
      </c>
      <c r="F14" s="36">
        <f t="shared" si="1"/>
        <v>13.093306693306694</v>
      </c>
    </row>
    <row r="15" spans="1:6 16311:16322" s="1" customFormat="1" x14ac:dyDescent="0.35">
      <c r="A15" s="4" t="s">
        <v>52</v>
      </c>
      <c r="B15" s="33">
        <v>7.0400000000000004E-2</v>
      </c>
      <c r="C15" s="34">
        <v>4.36E-2</v>
      </c>
      <c r="D15" s="35">
        <f t="shared" si="0"/>
        <v>2.6800000000000004E-2</v>
      </c>
      <c r="E15" s="35">
        <v>0.10150000000000001</v>
      </c>
      <c r="F15" s="36">
        <f t="shared" si="1"/>
        <v>13.624433497536948</v>
      </c>
    </row>
    <row r="16" spans="1:6 16311:16322" s="1" customFormat="1" ht="15.9" thickTop="1" thickBot="1" x14ac:dyDescent="0.4">
      <c r="A16" s="4" t="s">
        <v>53</v>
      </c>
      <c r="B16" s="33">
        <v>6.9800000000000001E-2</v>
      </c>
      <c r="C16" s="34">
        <v>4.4600000000000001E-2</v>
      </c>
      <c r="D16" s="35">
        <f t="shared" si="0"/>
        <v>2.52E-2</v>
      </c>
      <c r="E16" s="35">
        <v>0.1013</v>
      </c>
      <c r="F16" s="36">
        <f t="shared" si="1"/>
        <v>12.836327739387958</v>
      </c>
    </row>
    <row r="17" ht="15.5" thickTop="1" x14ac:dyDescent="0.35"/>
  </sheetData>
  <mergeCells count="1">
    <mergeCell ref="A1:F3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CV17"/>
  <sheetViews>
    <sheetView workbookViewId="0">
      <selection activeCell="A5" sqref="A5:A16"/>
    </sheetView>
  </sheetViews>
  <sheetFormatPr defaultColWidth="9" defaultRowHeight="15.05" x14ac:dyDescent="0.35"/>
  <cols>
    <col min="1" max="1" width="9.3046875" style="22" customWidth="1"/>
    <col min="2" max="2" width="8.61328125" style="22" customWidth="1"/>
    <col min="3" max="4" width="7.61328125" style="22" customWidth="1"/>
    <col min="5" max="5" width="11.07421875" style="22" customWidth="1"/>
    <col min="6" max="6" width="18.4609375" style="22" customWidth="1"/>
    <col min="7" max="16305" width="9" style="1"/>
    <col min="16306" max="16324" width="9" style="2"/>
    <col min="16325" max="16384" width="9" style="12"/>
  </cols>
  <sheetData>
    <row r="1" spans="1:6 16306:16324" s="1" customFormat="1" x14ac:dyDescent="0.35">
      <c r="A1" s="57" t="s">
        <v>13</v>
      </c>
      <c r="B1" s="58"/>
      <c r="C1" s="58"/>
      <c r="D1" s="58"/>
      <c r="E1" s="58"/>
      <c r="F1" s="59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</row>
    <row r="2" spans="1:6 16306:16324" s="1" customFormat="1" x14ac:dyDescent="0.35">
      <c r="A2" s="60"/>
      <c r="B2" s="61"/>
      <c r="C2" s="61"/>
      <c r="D2" s="61"/>
      <c r="E2" s="61"/>
      <c r="F2" s="6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</row>
    <row r="3" spans="1:6 16306:16324" s="1" customFormat="1" ht="15.5" thickBot="1" x14ac:dyDescent="0.4">
      <c r="A3" s="63"/>
      <c r="B3" s="64"/>
      <c r="C3" s="64"/>
      <c r="D3" s="64"/>
      <c r="E3" s="64"/>
      <c r="F3" s="65"/>
    </row>
    <row r="4" spans="1:6 16306:16324" s="43" customFormat="1" ht="15.9" thickTop="1" thickBot="1" x14ac:dyDescent="0.4">
      <c r="A4" s="41" t="s">
        <v>6</v>
      </c>
      <c r="B4" s="23" t="s">
        <v>3</v>
      </c>
      <c r="C4" s="23" t="s">
        <v>4</v>
      </c>
      <c r="D4" s="24" t="s">
        <v>20</v>
      </c>
      <c r="E4" s="3" t="s">
        <v>8</v>
      </c>
      <c r="F4" s="25" t="s">
        <v>19</v>
      </c>
    </row>
    <row r="5" spans="1:6 16306:16324" s="1" customFormat="1" ht="15.9" thickTop="1" thickBot="1" x14ac:dyDescent="0.4">
      <c r="A5" s="4" t="s">
        <v>44</v>
      </c>
      <c r="B5" s="26">
        <v>0.34860000000000002</v>
      </c>
      <c r="C5" s="15">
        <v>0.57979999999999998</v>
      </c>
      <c r="D5" s="19">
        <f t="shared" ref="D5:D16" si="0">C5-B5</f>
        <v>0.23119999999999996</v>
      </c>
      <c r="E5" s="20">
        <v>0.10059999999999999</v>
      </c>
      <c r="F5" s="27">
        <f t="shared" ref="F5:F16" si="1">40*D5/E5*10</f>
        <v>919.28429423459215</v>
      </c>
    </row>
    <row r="6" spans="1:6 16306:16324" s="1" customFormat="1" x14ac:dyDescent="0.35">
      <c r="A6" s="4" t="s">
        <v>28</v>
      </c>
      <c r="B6" s="26">
        <v>0.33689999999999998</v>
      </c>
      <c r="C6" s="15">
        <v>0.57269999999999999</v>
      </c>
      <c r="D6" s="19">
        <f t="shared" si="0"/>
        <v>0.23580000000000001</v>
      </c>
      <c r="E6" s="20">
        <v>0.10199999999999999</v>
      </c>
      <c r="F6" s="27">
        <f t="shared" si="1"/>
        <v>924.70588235294133</v>
      </c>
    </row>
    <row r="7" spans="1:6 16306:16324" s="1" customFormat="1" x14ac:dyDescent="0.35">
      <c r="A7" s="4" t="s">
        <v>29</v>
      </c>
      <c r="B7" s="26">
        <v>0.40820000000000001</v>
      </c>
      <c r="C7" s="15">
        <v>0.66759999999999997</v>
      </c>
      <c r="D7" s="19">
        <f t="shared" si="0"/>
        <v>0.25939999999999996</v>
      </c>
      <c r="E7" s="20">
        <v>0.1002</v>
      </c>
      <c r="F7" s="27">
        <f t="shared" si="1"/>
        <v>1035.5289421157684</v>
      </c>
    </row>
    <row r="8" spans="1:6 16306:16324" s="1" customFormat="1" x14ac:dyDescent="0.35">
      <c r="A8" s="4" t="s">
        <v>45</v>
      </c>
      <c r="B8" s="26">
        <v>0.30370000000000003</v>
      </c>
      <c r="C8" s="15">
        <v>0.52559999999999996</v>
      </c>
      <c r="D8" s="19">
        <f t="shared" si="0"/>
        <v>0.22189999999999993</v>
      </c>
      <c r="E8" s="20">
        <v>0.1004</v>
      </c>
      <c r="F8" s="27">
        <f t="shared" si="1"/>
        <v>884.06374501992002</v>
      </c>
    </row>
    <row r="9" spans="1:6 16306:16324" s="1" customFormat="1" x14ac:dyDescent="0.35">
      <c r="A9" s="4" t="s">
        <v>46</v>
      </c>
      <c r="B9" s="26">
        <v>0.24379999999999999</v>
      </c>
      <c r="C9" s="15">
        <v>0.45140000000000002</v>
      </c>
      <c r="D9" s="19">
        <f t="shared" si="0"/>
        <v>0.20760000000000003</v>
      </c>
      <c r="E9" s="20">
        <v>0.1003</v>
      </c>
      <c r="F9" s="27">
        <f t="shared" si="1"/>
        <v>827.91625124626137</v>
      </c>
    </row>
    <row r="10" spans="1:6 16306:16324" s="1" customFormat="1" x14ac:dyDescent="0.35">
      <c r="A10" s="4" t="s">
        <v>47</v>
      </c>
      <c r="B10" s="26">
        <v>0.41349999999999998</v>
      </c>
      <c r="C10" s="15">
        <v>0.6179</v>
      </c>
      <c r="D10" s="19">
        <f t="shared" si="0"/>
        <v>0.20440000000000003</v>
      </c>
      <c r="E10" s="20">
        <v>0.10199999999999999</v>
      </c>
      <c r="F10" s="27">
        <f t="shared" si="1"/>
        <v>801.56862745098067</v>
      </c>
    </row>
    <row r="11" spans="1:6 16306:16324" s="1" customFormat="1" x14ac:dyDescent="0.35">
      <c r="A11" s="4" t="s">
        <v>48</v>
      </c>
      <c r="B11" s="26">
        <v>0.32479999999999998</v>
      </c>
      <c r="C11" s="15">
        <v>0.56720000000000004</v>
      </c>
      <c r="D11" s="19">
        <f t="shared" si="0"/>
        <v>0.24240000000000006</v>
      </c>
      <c r="E11" s="20">
        <v>0.1012</v>
      </c>
      <c r="F11" s="27">
        <f t="shared" si="1"/>
        <v>958.10276679841922</v>
      </c>
    </row>
    <row r="12" spans="1:6 16306:16324" s="1" customFormat="1" x14ac:dyDescent="0.35">
      <c r="A12" s="4" t="s">
        <v>49</v>
      </c>
      <c r="B12" s="26">
        <v>0.26619999999999999</v>
      </c>
      <c r="C12" s="15">
        <v>0.49380000000000002</v>
      </c>
      <c r="D12" s="19">
        <f t="shared" si="0"/>
        <v>0.22760000000000002</v>
      </c>
      <c r="E12" s="20">
        <v>0.1009</v>
      </c>
      <c r="F12" s="27">
        <f t="shared" si="1"/>
        <v>902.27948463825567</v>
      </c>
    </row>
    <row r="13" spans="1:6 16306:16324" s="1" customFormat="1" x14ac:dyDescent="0.35">
      <c r="A13" s="4" t="s">
        <v>50</v>
      </c>
      <c r="B13" s="26">
        <v>0.28960000000000002</v>
      </c>
      <c r="C13" s="15">
        <v>0.50260000000000005</v>
      </c>
      <c r="D13" s="19">
        <f t="shared" si="0"/>
        <v>0.21300000000000002</v>
      </c>
      <c r="E13" s="20">
        <v>0.10059999999999999</v>
      </c>
      <c r="F13" s="27">
        <f t="shared" si="1"/>
        <v>846.91848906560654</v>
      </c>
    </row>
    <row r="14" spans="1:6 16306:16324" s="1" customFormat="1" x14ac:dyDescent="0.35">
      <c r="A14" s="4" t="s">
        <v>51</v>
      </c>
      <c r="B14" s="26">
        <v>0.40100000000000002</v>
      </c>
      <c r="C14" s="15">
        <v>0.7036</v>
      </c>
      <c r="D14" s="19">
        <f t="shared" si="0"/>
        <v>0.30259999999999998</v>
      </c>
      <c r="E14" s="20">
        <v>0.10009999999999999</v>
      </c>
      <c r="F14" s="27">
        <f t="shared" si="1"/>
        <v>1209.1908091908092</v>
      </c>
    </row>
    <row r="15" spans="1:6 16306:16324" s="1" customFormat="1" x14ac:dyDescent="0.35">
      <c r="A15" s="4" t="s">
        <v>52</v>
      </c>
      <c r="B15" s="26">
        <v>0.3387</v>
      </c>
      <c r="C15" s="15">
        <v>0.63600000000000001</v>
      </c>
      <c r="D15" s="19">
        <f t="shared" si="0"/>
        <v>0.29730000000000001</v>
      </c>
      <c r="E15" s="20">
        <v>0.10150000000000001</v>
      </c>
      <c r="F15" s="27">
        <f t="shared" si="1"/>
        <v>1171.6256157635466</v>
      </c>
    </row>
    <row r="16" spans="1:6 16306:16324" s="1" customFormat="1" ht="15.9" thickTop="1" thickBot="1" x14ac:dyDescent="0.4">
      <c r="A16" s="4" t="s">
        <v>53</v>
      </c>
      <c r="B16" s="26">
        <v>0.44879999999999998</v>
      </c>
      <c r="C16" s="15">
        <v>0.7853</v>
      </c>
      <c r="D16" s="19">
        <f t="shared" si="0"/>
        <v>0.33650000000000002</v>
      </c>
      <c r="E16" s="20">
        <v>0.1013</v>
      </c>
      <c r="F16" s="27">
        <f t="shared" si="1"/>
        <v>1328.7265547877591</v>
      </c>
    </row>
    <row r="17" spans="1:6" s="1" customFormat="1" ht="15.9" thickTop="1" thickBot="1" x14ac:dyDescent="0.4">
      <c r="A17" s="56"/>
      <c r="B17" s="56"/>
      <c r="C17" s="56"/>
      <c r="D17" s="56"/>
      <c r="E17" s="56"/>
      <c r="F17" s="56"/>
    </row>
  </sheetData>
  <mergeCells count="2">
    <mergeCell ref="A17:F17"/>
    <mergeCell ref="A1:F3"/>
  </mergeCells>
  <phoneticPr fontId="1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BS17"/>
  <sheetViews>
    <sheetView workbookViewId="0">
      <selection activeCell="A5" sqref="A5:A16"/>
    </sheetView>
  </sheetViews>
  <sheetFormatPr defaultColWidth="8.69140625" defaultRowHeight="15.05" x14ac:dyDescent="0.35"/>
  <cols>
    <col min="1" max="1" width="9.3046875" style="1" customWidth="1"/>
    <col min="2" max="4" width="8.69140625" style="1"/>
    <col min="5" max="5" width="10.61328125" style="1" customWidth="1"/>
    <col min="6" max="6" width="14.3046875" style="1" customWidth="1"/>
    <col min="7" max="16221" width="8.69140625" style="1"/>
    <col min="16222" max="16295" width="8.69140625" style="2"/>
    <col min="16296" max="16384" width="8.69140625" style="12"/>
  </cols>
  <sheetData>
    <row r="1" spans="1:6" s="1" customFormat="1" x14ac:dyDescent="0.35">
      <c r="A1" s="66" t="s">
        <v>14</v>
      </c>
      <c r="B1" s="67"/>
      <c r="C1" s="67"/>
      <c r="D1" s="67"/>
      <c r="E1" s="67"/>
      <c r="F1" s="68"/>
    </row>
    <row r="2" spans="1:6" s="1" customFormat="1" x14ac:dyDescent="0.35">
      <c r="A2" s="69"/>
      <c r="B2" s="70"/>
      <c r="C2" s="70"/>
      <c r="D2" s="70"/>
      <c r="E2" s="70"/>
      <c r="F2" s="71"/>
    </row>
    <row r="3" spans="1:6" s="1" customFormat="1" x14ac:dyDescent="0.35">
      <c r="A3" s="72"/>
      <c r="B3" s="73"/>
      <c r="C3" s="73"/>
      <c r="D3" s="73"/>
      <c r="E3" s="73"/>
      <c r="F3" s="74"/>
    </row>
    <row r="4" spans="1:6" s="43" customFormat="1" x14ac:dyDescent="0.35">
      <c r="A4" s="41" t="s">
        <v>6</v>
      </c>
      <c r="B4" s="13" t="s">
        <v>3</v>
      </c>
      <c r="C4" s="13" t="s">
        <v>4</v>
      </c>
      <c r="D4" s="13" t="s">
        <v>5</v>
      </c>
      <c r="E4" s="3" t="s">
        <v>8</v>
      </c>
      <c r="F4" s="13" t="s">
        <v>17</v>
      </c>
    </row>
    <row r="5" spans="1:6" s="1" customFormat="1" x14ac:dyDescent="0.35">
      <c r="A5" s="4" t="s">
        <v>44</v>
      </c>
      <c r="B5" s="14">
        <v>0.40479999999999999</v>
      </c>
      <c r="C5" s="15">
        <v>0.40379999999999999</v>
      </c>
      <c r="D5" s="15">
        <f t="shared" ref="D5:D16" si="0">B5-C5</f>
        <v>1.0000000000000009E-3</v>
      </c>
      <c r="E5" s="16">
        <v>0.10059999999999999</v>
      </c>
      <c r="F5" s="17">
        <f t="shared" ref="F5:F16" si="1">918*D5/E5</f>
        <v>9.1252485089463313</v>
      </c>
    </row>
    <row r="6" spans="1:6" s="1" customFormat="1" x14ac:dyDescent="0.35">
      <c r="A6" s="4" t="s">
        <v>28</v>
      </c>
      <c r="B6" s="18">
        <v>0.40479999999999999</v>
      </c>
      <c r="C6" s="19">
        <v>0.40379999999999999</v>
      </c>
      <c r="D6" s="19">
        <f t="shared" si="0"/>
        <v>1.0000000000000009E-3</v>
      </c>
      <c r="E6" s="20">
        <v>0.10199999999999999</v>
      </c>
      <c r="F6" s="21">
        <f t="shared" si="1"/>
        <v>9.0000000000000089</v>
      </c>
    </row>
    <row r="7" spans="1:6" s="1" customFormat="1" x14ac:dyDescent="0.35">
      <c r="A7" s="4" t="s">
        <v>29</v>
      </c>
      <c r="B7" s="18">
        <v>0.43780000000000002</v>
      </c>
      <c r="C7" s="19">
        <v>0.43669999999999998</v>
      </c>
      <c r="D7" s="19">
        <f t="shared" si="0"/>
        <v>1.1000000000000454E-3</v>
      </c>
      <c r="E7" s="20">
        <v>0.1002</v>
      </c>
      <c r="F7" s="21">
        <f t="shared" si="1"/>
        <v>10.07784431137766</v>
      </c>
    </row>
    <row r="8" spans="1:6" s="1" customFormat="1" x14ac:dyDescent="0.35">
      <c r="A8" s="4" t="s">
        <v>45</v>
      </c>
      <c r="B8" s="18">
        <v>0.42620000000000002</v>
      </c>
      <c r="C8" s="19">
        <v>0.42499999999999999</v>
      </c>
      <c r="D8" s="19">
        <f t="shared" si="0"/>
        <v>1.2000000000000344E-3</v>
      </c>
      <c r="E8" s="20">
        <v>0.1004</v>
      </c>
      <c r="F8" s="21">
        <f t="shared" si="1"/>
        <v>10.972111553785174</v>
      </c>
    </row>
    <row r="9" spans="1:6" s="1" customFormat="1" x14ac:dyDescent="0.35">
      <c r="A9" s="4" t="s">
        <v>46</v>
      </c>
      <c r="B9" s="18">
        <v>0.42030000000000001</v>
      </c>
      <c r="C9" s="19">
        <v>0.41920000000000002</v>
      </c>
      <c r="D9" s="19">
        <f t="shared" si="0"/>
        <v>1.0999999999999899E-3</v>
      </c>
      <c r="E9" s="20">
        <v>0.1003</v>
      </c>
      <c r="F9" s="21">
        <f t="shared" si="1"/>
        <v>10.067796610169399</v>
      </c>
    </row>
    <row r="10" spans="1:6" s="1" customFormat="1" x14ac:dyDescent="0.35">
      <c r="A10" s="4" t="s">
        <v>47</v>
      </c>
      <c r="B10" s="18">
        <v>0.43540000000000001</v>
      </c>
      <c r="C10" s="19">
        <v>0.43430000000000002</v>
      </c>
      <c r="D10" s="19">
        <f t="shared" si="0"/>
        <v>1.0999999999999899E-3</v>
      </c>
      <c r="E10" s="20">
        <v>0.10199999999999999</v>
      </c>
      <c r="F10" s="21">
        <f t="shared" si="1"/>
        <v>9.8999999999999098</v>
      </c>
    </row>
    <row r="11" spans="1:6" s="1" customFormat="1" x14ac:dyDescent="0.35">
      <c r="A11" s="4" t="s">
        <v>48</v>
      </c>
      <c r="B11" s="18">
        <v>0.45390000000000003</v>
      </c>
      <c r="C11" s="19">
        <v>0.45269999999999999</v>
      </c>
      <c r="D11" s="19">
        <f t="shared" si="0"/>
        <v>1.2000000000000344E-3</v>
      </c>
      <c r="E11" s="20">
        <v>0.1012</v>
      </c>
      <c r="F11" s="21">
        <f t="shared" si="1"/>
        <v>10.885375494071457</v>
      </c>
    </row>
    <row r="12" spans="1:6" s="1" customFormat="1" x14ac:dyDescent="0.35">
      <c r="A12" s="4" t="s">
        <v>49</v>
      </c>
      <c r="B12" s="18">
        <v>0.45400000000000001</v>
      </c>
      <c r="C12" s="19">
        <v>0.4526</v>
      </c>
      <c r="D12" s="19">
        <f t="shared" si="0"/>
        <v>1.4000000000000123E-3</v>
      </c>
      <c r="E12" s="20">
        <v>0.1009</v>
      </c>
      <c r="F12" s="21">
        <f t="shared" si="1"/>
        <v>12.737363726461954</v>
      </c>
    </row>
    <row r="13" spans="1:6" s="1" customFormat="1" x14ac:dyDescent="0.35">
      <c r="A13" s="4" t="s">
        <v>50</v>
      </c>
      <c r="B13" s="18">
        <v>0.4723</v>
      </c>
      <c r="C13" s="19">
        <v>0.47089999999999999</v>
      </c>
      <c r="D13" s="19">
        <f t="shared" si="0"/>
        <v>1.4000000000000123E-3</v>
      </c>
      <c r="E13" s="20">
        <v>0.10059999999999999</v>
      </c>
      <c r="F13" s="21">
        <f t="shared" si="1"/>
        <v>12.775347912524962</v>
      </c>
    </row>
    <row r="14" spans="1:6" s="1" customFormat="1" x14ac:dyDescent="0.35">
      <c r="A14" s="4" t="s">
        <v>51</v>
      </c>
      <c r="B14" s="18">
        <v>0.49249999999999999</v>
      </c>
      <c r="C14" s="19">
        <v>0.48959999999999998</v>
      </c>
      <c r="D14" s="19">
        <f t="shared" si="0"/>
        <v>2.9000000000000137E-3</v>
      </c>
      <c r="E14" s="20">
        <v>0.10009999999999999</v>
      </c>
      <c r="F14" s="21">
        <f t="shared" si="1"/>
        <v>26.595404595404723</v>
      </c>
    </row>
    <row r="15" spans="1:6" s="1" customFormat="1" x14ac:dyDescent="0.35">
      <c r="A15" s="4" t="s">
        <v>52</v>
      </c>
      <c r="B15" s="18">
        <v>0.51429999999999998</v>
      </c>
      <c r="C15" s="19">
        <v>0.51160000000000005</v>
      </c>
      <c r="D15" s="19">
        <f t="shared" si="0"/>
        <v>2.6999999999999247E-3</v>
      </c>
      <c r="E15" s="20">
        <v>0.10150000000000001</v>
      </c>
      <c r="F15" s="21">
        <f t="shared" si="1"/>
        <v>24.419704433496854</v>
      </c>
    </row>
    <row r="16" spans="1:6" s="1" customFormat="1" ht="15.9" thickTop="1" thickBot="1" x14ac:dyDescent="0.4">
      <c r="A16" s="4" t="s">
        <v>53</v>
      </c>
      <c r="B16" s="18">
        <v>0.58179999999999998</v>
      </c>
      <c r="C16" s="19">
        <v>0.57930000000000004</v>
      </c>
      <c r="D16" s="19">
        <f t="shared" si="0"/>
        <v>2.4999999999999467E-3</v>
      </c>
      <c r="E16" s="20">
        <v>0.1013</v>
      </c>
      <c r="F16" s="21">
        <f t="shared" si="1"/>
        <v>22.655478775912645</v>
      </c>
    </row>
    <row r="17" s="1" customFormat="1" ht="15.5" thickTop="1" x14ac:dyDescent="0.35"/>
  </sheetData>
  <mergeCells count="1">
    <mergeCell ref="A1:F3"/>
  </mergeCells>
  <phoneticPr fontId="1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BS17"/>
  <sheetViews>
    <sheetView tabSelected="1" workbookViewId="0">
      <selection activeCell="D6" sqref="D6"/>
    </sheetView>
  </sheetViews>
  <sheetFormatPr defaultColWidth="8.69140625" defaultRowHeight="15.05" x14ac:dyDescent="0.35"/>
  <cols>
    <col min="1" max="1" width="9.3828125" style="1" customWidth="1"/>
    <col min="2" max="2" width="8.69140625" style="1"/>
    <col min="3" max="3" width="11.84375" style="1" bestFit="1" customWidth="1"/>
    <col min="4" max="4" width="24.765625" style="1" bestFit="1" customWidth="1"/>
    <col min="5" max="5" width="12.921875" style="1" bestFit="1" customWidth="1"/>
    <col min="6" max="6" width="27.3046875" style="1" bestFit="1" customWidth="1"/>
    <col min="7" max="16295" width="8.69140625" style="1"/>
    <col min="16296" max="16384" width="8.69140625" style="2"/>
  </cols>
  <sheetData>
    <row r="1" spans="1:6" s="1" customFormat="1" x14ac:dyDescent="0.35">
      <c r="A1" s="83" t="s">
        <v>43</v>
      </c>
      <c r="B1" s="75"/>
      <c r="C1" s="75"/>
      <c r="D1" s="75"/>
      <c r="E1" s="75"/>
      <c r="F1" s="76"/>
    </row>
    <row r="2" spans="1:6" s="1" customFormat="1" x14ac:dyDescent="0.35">
      <c r="A2" s="77"/>
      <c r="B2" s="78"/>
      <c r="C2" s="78"/>
      <c r="D2" s="78"/>
      <c r="E2" s="78"/>
      <c r="F2" s="79"/>
    </row>
    <row r="3" spans="1:6" s="1" customFormat="1" x14ac:dyDescent="0.35">
      <c r="A3" s="80"/>
      <c r="B3" s="81"/>
      <c r="C3" s="81"/>
      <c r="D3" s="81"/>
      <c r="E3" s="81"/>
      <c r="F3" s="82"/>
    </row>
    <row r="4" spans="1:6" s="43" customFormat="1" x14ac:dyDescent="0.35">
      <c r="A4" s="41" t="s">
        <v>6</v>
      </c>
      <c r="B4" s="23" t="s">
        <v>15</v>
      </c>
      <c r="C4" s="23" t="s">
        <v>10</v>
      </c>
      <c r="D4" s="3" t="s">
        <v>9</v>
      </c>
      <c r="E4" s="3" t="s">
        <v>8</v>
      </c>
      <c r="F4" s="25" t="s">
        <v>7</v>
      </c>
    </row>
    <row r="5" spans="1:6" s="1" customFormat="1" x14ac:dyDescent="0.35">
      <c r="A5" s="4" t="s">
        <v>44</v>
      </c>
      <c r="B5" s="5">
        <v>0.68679999999999997</v>
      </c>
      <c r="C5" s="6">
        <v>0.17960000000000001</v>
      </c>
      <c r="D5" s="6">
        <f t="shared" ref="D5:D16" si="0">(B5-C5)/B5*100%</f>
        <v>0.73849737914967972</v>
      </c>
      <c r="E5" s="7">
        <v>0.10059999999999999</v>
      </c>
      <c r="F5" s="8">
        <f t="shared" ref="F5:F16" si="1">20*D5/(1-D5)/E5</f>
        <v>561.44203819399877</v>
      </c>
    </row>
    <row r="6" spans="1:6" s="1" customFormat="1" x14ac:dyDescent="0.35">
      <c r="A6" s="4" t="s">
        <v>28</v>
      </c>
      <c r="B6" s="5">
        <v>0.68679999999999997</v>
      </c>
      <c r="C6" s="6">
        <v>0.18679999999999999</v>
      </c>
      <c r="D6" s="9">
        <f t="shared" si="0"/>
        <v>0.72801397786837507</v>
      </c>
      <c r="E6" s="10">
        <v>0.10199999999999999</v>
      </c>
      <c r="F6" s="11">
        <f t="shared" si="1"/>
        <v>524.83520174665159</v>
      </c>
    </row>
    <row r="7" spans="1:6" s="1" customFormat="1" x14ac:dyDescent="0.35">
      <c r="A7" s="4" t="s">
        <v>29</v>
      </c>
      <c r="B7" s="5">
        <v>0.68679999999999997</v>
      </c>
      <c r="C7" s="6">
        <v>0.17349999999999999</v>
      </c>
      <c r="D7" s="9">
        <f t="shared" si="0"/>
        <v>0.74737914967967389</v>
      </c>
      <c r="E7" s="10">
        <v>0.1002</v>
      </c>
      <c r="F7" s="11">
        <f t="shared" si="1"/>
        <v>590.51924968506808</v>
      </c>
    </row>
    <row r="8" spans="1:6" s="1" customFormat="1" x14ac:dyDescent="0.35">
      <c r="A8" s="4" t="s">
        <v>45</v>
      </c>
      <c r="B8" s="5">
        <v>0.68679999999999997</v>
      </c>
      <c r="C8" s="6">
        <v>0.1789</v>
      </c>
      <c r="D8" s="9">
        <f t="shared" si="0"/>
        <v>0.73951659871869546</v>
      </c>
      <c r="E8" s="10">
        <v>0.1004</v>
      </c>
      <c r="F8" s="11">
        <f t="shared" si="1"/>
        <v>565.54107772376142</v>
      </c>
    </row>
    <row r="9" spans="1:6" s="1" customFormat="1" x14ac:dyDescent="0.35">
      <c r="A9" s="4" t="s">
        <v>46</v>
      </c>
      <c r="B9" s="5">
        <v>0.68679999999999997</v>
      </c>
      <c r="C9" s="6">
        <v>0.18529999999999999</v>
      </c>
      <c r="D9" s="9">
        <f t="shared" si="0"/>
        <v>0.73019801980198018</v>
      </c>
      <c r="E9" s="10">
        <v>0.1003</v>
      </c>
      <c r="F9" s="11">
        <f t="shared" si="1"/>
        <v>539.66540744738256</v>
      </c>
    </row>
    <row r="10" spans="1:6" s="1" customFormat="1" x14ac:dyDescent="0.35">
      <c r="A10" s="4" t="s">
        <v>47</v>
      </c>
      <c r="B10" s="5">
        <v>0.68679999999999997</v>
      </c>
      <c r="C10" s="6">
        <v>0.16830000000000001</v>
      </c>
      <c r="D10" s="9">
        <f t="shared" si="0"/>
        <v>0.75495049504950495</v>
      </c>
      <c r="E10" s="10">
        <v>0.10199999999999999</v>
      </c>
      <c r="F10" s="11">
        <f t="shared" si="1"/>
        <v>604.08001584472174</v>
      </c>
    </row>
    <row r="11" spans="1:6" s="1" customFormat="1" x14ac:dyDescent="0.35">
      <c r="A11" s="4" t="s">
        <v>48</v>
      </c>
      <c r="B11" s="5">
        <v>0.68679999999999997</v>
      </c>
      <c r="C11" s="6">
        <v>0.15509999999999999</v>
      </c>
      <c r="D11" s="9">
        <f t="shared" si="0"/>
        <v>0.77417006406523003</v>
      </c>
      <c r="E11" s="10">
        <v>0.1012</v>
      </c>
      <c r="F11" s="11">
        <f t="shared" si="1"/>
        <v>677.49227197549453</v>
      </c>
    </row>
    <row r="12" spans="1:6" s="1" customFormat="1" x14ac:dyDescent="0.35">
      <c r="A12" s="4" t="s">
        <v>49</v>
      </c>
      <c r="B12" s="5">
        <v>0.68679999999999997</v>
      </c>
      <c r="C12" s="6">
        <v>0.16350000000000001</v>
      </c>
      <c r="D12" s="9">
        <f t="shared" si="0"/>
        <v>0.76193942923704139</v>
      </c>
      <c r="E12" s="10">
        <v>0.1009</v>
      </c>
      <c r="F12" s="11">
        <f t="shared" si="1"/>
        <v>634.41261066305401</v>
      </c>
    </row>
    <row r="13" spans="1:6" s="1" customFormat="1" x14ac:dyDescent="0.35">
      <c r="A13" s="4" t="s">
        <v>50</v>
      </c>
      <c r="B13" s="5">
        <v>0.68679999999999997</v>
      </c>
      <c r="C13" s="6">
        <v>0.14749999999999999</v>
      </c>
      <c r="D13" s="9">
        <f t="shared" si="0"/>
        <v>0.78523587652882942</v>
      </c>
      <c r="E13" s="10">
        <v>0.10059999999999999</v>
      </c>
      <c r="F13" s="11">
        <f t="shared" si="1"/>
        <v>726.89288000808733</v>
      </c>
    </row>
    <row r="14" spans="1:6" s="1" customFormat="1" x14ac:dyDescent="0.35">
      <c r="A14" s="4" t="s">
        <v>51</v>
      </c>
      <c r="B14" s="5">
        <v>0.68679999999999997</v>
      </c>
      <c r="C14" s="6">
        <v>8.3099999999999993E-2</v>
      </c>
      <c r="D14" s="9">
        <f t="shared" si="0"/>
        <v>0.87900407687827609</v>
      </c>
      <c r="E14" s="10">
        <v>0.10009999999999999</v>
      </c>
      <c r="F14" s="11">
        <f t="shared" si="1"/>
        <v>1451.4967583559644</v>
      </c>
    </row>
    <row r="15" spans="1:6" s="1" customFormat="1" x14ac:dyDescent="0.35">
      <c r="A15" s="4" t="s">
        <v>52</v>
      </c>
      <c r="B15" s="5">
        <v>0.68679999999999997</v>
      </c>
      <c r="C15" s="6">
        <v>7.9600000000000004E-2</v>
      </c>
      <c r="D15" s="9">
        <f t="shared" si="0"/>
        <v>0.88410017472335467</v>
      </c>
      <c r="E15" s="10">
        <v>0.10150000000000001</v>
      </c>
      <c r="F15" s="11">
        <f t="shared" si="1"/>
        <v>1503.0819120231695</v>
      </c>
    </row>
    <row r="16" spans="1:6" s="1" customFormat="1" ht="15.9" thickTop="1" thickBot="1" x14ac:dyDescent="0.4">
      <c r="A16" s="4" t="s">
        <v>53</v>
      </c>
      <c r="B16" s="5">
        <v>0.68679999999999997</v>
      </c>
      <c r="C16" s="6">
        <v>7.6300000000000007E-2</v>
      </c>
      <c r="D16" s="9">
        <f t="shared" si="0"/>
        <v>0.88890506697728588</v>
      </c>
      <c r="E16" s="10">
        <v>0.1013</v>
      </c>
      <c r="F16" s="11">
        <f t="shared" si="1"/>
        <v>1579.7256892378102</v>
      </c>
    </row>
    <row r="17" s="1" customFormat="1" ht="15.5" thickTop="1" x14ac:dyDescent="0.35"/>
  </sheetData>
  <mergeCells count="1">
    <mergeCell ref="A1:F3"/>
  </mergeCells>
  <phoneticPr fontId="1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147A-25EB-4975-9D4D-F291BCB046C0}">
  <dimension ref="A1:G32"/>
  <sheetViews>
    <sheetView workbookViewId="0">
      <selection activeCell="G9" sqref="A1:G32"/>
    </sheetView>
  </sheetViews>
  <sheetFormatPr defaultRowHeight="14.15" x14ac:dyDescent="0.35"/>
  <cols>
    <col min="1" max="1" width="9.23046875" style="84"/>
    <col min="7" max="7" width="19.4609375" bestFit="1" customWidth="1"/>
  </cols>
  <sheetData>
    <row r="1" spans="1:7" x14ac:dyDescent="0.35">
      <c r="A1" s="85" t="s">
        <v>42</v>
      </c>
      <c r="B1" s="85"/>
      <c r="C1" s="85"/>
      <c r="D1" s="85"/>
      <c r="E1" s="85"/>
      <c r="F1" s="85"/>
      <c r="G1" s="85"/>
    </row>
    <row r="2" spans="1:7" s="84" customFormat="1" x14ac:dyDescent="0.35">
      <c r="A2" s="86" t="s">
        <v>22</v>
      </c>
      <c r="B2" s="86" t="s">
        <v>23</v>
      </c>
      <c r="C2" s="86" t="s">
        <v>3</v>
      </c>
      <c r="D2" s="86" t="s">
        <v>4</v>
      </c>
      <c r="E2" s="86" t="s">
        <v>24</v>
      </c>
      <c r="F2" s="86" t="s">
        <v>25</v>
      </c>
      <c r="G2" s="86" t="s">
        <v>26</v>
      </c>
    </row>
    <row r="3" spans="1:7" x14ac:dyDescent="0.35">
      <c r="A3" s="86" t="s">
        <v>27</v>
      </c>
      <c r="B3" s="87">
        <v>530</v>
      </c>
      <c r="C3" s="87">
        <v>0.1658</v>
      </c>
      <c r="D3" s="87">
        <v>0.16600000000000001</v>
      </c>
      <c r="E3" s="87">
        <v>0.1656</v>
      </c>
      <c r="F3" s="87">
        <f>(C3+D3+E3)/3</f>
        <v>0.16579999999999998</v>
      </c>
      <c r="G3" s="87"/>
    </row>
    <row r="4" spans="1:7" x14ac:dyDescent="0.35">
      <c r="A4" s="86" t="s">
        <v>27</v>
      </c>
      <c r="B4" s="87">
        <v>657</v>
      </c>
      <c r="C4" s="87">
        <v>5.9799999999999999E-2</v>
      </c>
      <c r="D4" s="87">
        <v>5.9700000000000003E-2</v>
      </c>
      <c r="E4" s="87">
        <v>5.9799999999999999E-2</v>
      </c>
      <c r="F4" s="87">
        <f>(C4+D4+E4)/3</f>
        <v>5.9766666666666662E-2</v>
      </c>
      <c r="G4" s="87">
        <f>(F3-F4*0.25)/0.11</f>
        <v>1.3714393939393938</v>
      </c>
    </row>
    <row r="5" spans="1:7" x14ac:dyDescent="0.35">
      <c r="A5" s="86" t="s">
        <v>28</v>
      </c>
      <c r="B5" s="87">
        <v>530</v>
      </c>
      <c r="C5" s="87">
        <v>0.30249999999999999</v>
      </c>
      <c r="D5" s="87">
        <v>0.30370000000000003</v>
      </c>
      <c r="E5" s="87">
        <v>0.30220000000000002</v>
      </c>
      <c r="F5" s="87">
        <f t="shared" ref="F5:F32" si="0">(C5+D5+E5)/3</f>
        <v>0.30280000000000001</v>
      </c>
      <c r="G5" s="87"/>
    </row>
    <row r="6" spans="1:7" x14ac:dyDescent="0.35">
      <c r="A6" s="86" t="s">
        <v>28</v>
      </c>
      <c r="B6" s="87">
        <v>657</v>
      </c>
      <c r="C6" s="87">
        <v>9.7299999999999998E-2</v>
      </c>
      <c r="D6" s="87">
        <v>9.7500000000000003E-2</v>
      </c>
      <c r="E6" s="87">
        <v>9.7199999999999995E-2</v>
      </c>
      <c r="F6" s="87">
        <f t="shared" si="0"/>
        <v>9.7333333333333327E-2</v>
      </c>
      <c r="G6" s="87">
        <f t="shared" ref="G6:G32" si="1">(F5-F6*0.25)/0.11</f>
        <v>2.5315151515151517</v>
      </c>
    </row>
    <row r="7" spans="1:7" x14ac:dyDescent="0.35">
      <c r="A7" s="86" t="s">
        <v>29</v>
      </c>
      <c r="B7" s="87">
        <v>530</v>
      </c>
      <c r="C7" s="87">
        <v>0.23580000000000001</v>
      </c>
      <c r="D7" s="87">
        <v>0.23580000000000001</v>
      </c>
      <c r="E7" s="87">
        <v>0.2351</v>
      </c>
      <c r="F7" s="87">
        <f t="shared" si="0"/>
        <v>0.23556666666666667</v>
      </c>
      <c r="G7" s="87"/>
    </row>
    <row r="8" spans="1:7" x14ac:dyDescent="0.35">
      <c r="A8" s="86" t="s">
        <v>29</v>
      </c>
      <c r="B8" s="87">
        <v>657</v>
      </c>
      <c r="C8" s="87">
        <v>0.1043</v>
      </c>
      <c r="D8" s="87">
        <v>0.1041</v>
      </c>
      <c r="E8" s="87">
        <v>0.104</v>
      </c>
      <c r="F8" s="87">
        <f t="shared" si="0"/>
        <v>0.10413333333333334</v>
      </c>
      <c r="G8" s="87">
        <f t="shared" si="1"/>
        <v>1.904848484848485</v>
      </c>
    </row>
    <row r="9" spans="1:7" x14ac:dyDescent="0.35">
      <c r="A9" s="86" t="s">
        <v>30</v>
      </c>
      <c r="B9" s="87">
        <v>530</v>
      </c>
      <c r="C9" s="87">
        <v>0.3221</v>
      </c>
      <c r="D9" s="87">
        <v>0.32250000000000001</v>
      </c>
      <c r="E9" s="87">
        <v>0.32129999999999997</v>
      </c>
      <c r="F9" s="87">
        <f t="shared" si="0"/>
        <v>0.32196666666666668</v>
      </c>
      <c r="G9" s="87"/>
    </row>
    <row r="10" spans="1:7" x14ac:dyDescent="0.35">
      <c r="A10" s="86" t="s">
        <v>30</v>
      </c>
      <c r="B10" s="87">
        <v>657</v>
      </c>
      <c r="C10" s="87">
        <v>8.77E-2</v>
      </c>
      <c r="D10" s="87">
        <v>8.7400000000000005E-2</v>
      </c>
      <c r="E10" s="87">
        <v>8.7300000000000003E-2</v>
      </c>
      <c r="F10" s="87">
        <f t="shared" si="0"/>
        <v>8.7466666666666679E-2</v>
      </c>
      <c r="G10" s="87">
        <f t="shared" si="1"/>
        <v>2.7281818181818185</v>
      </c>
    </row>
    <row r="11" spans="1:7" x14ac:dyDescent="0.35">
      <c r="A11" s="86" t="s">
        <v>31</v>
      </c>
      <c r="B11" s="87">
        <v>530</v>
      </c>
      <c r="C11" s="87">
        <v>0.53</v>
      </c>
      <c r="D11" s="87">
        <v>0.52769999999999995</v>
      </c>
      <c r="E11" s="87">
        <v>0.5262</v>
      </c>
      <c r="F11" s="87">
        <f t="shared" si="0"/>
        <v>0.5279666666666667</v>
      </c>
      <c r="G11" s="87"/>
    </row>
    <row r="12" spans="1:7" x14ac:dyDescent="0.35">
      <c r="A12" s="86" t="s">
        <v>31</v>
      </c>
      <c r="B12" s="87">
        <v>657</v>
      </c>
      <c r="C12" s="87">
        <v>0.13220000000000001</v>
      </c>
      <c r="D12" s="87">
        <v>0.13170000000000001</v>
      </c>
      <c r="E12" s="87">
        <v>0.13100000000000001</v>
      </c>
      <c r="F12" s="87">
        <f t="shared" si="0"/>
        <v>0.13163333333333335</v>
      </c>
      <c r="G12" s="87">
        <f t="shared" si="1"/>
        <v>4.5005303030303034</v>
      </c>
    </row>
    <row r="13" spans="1:7" x14ac:dyDescent="0.35">
      <c r="A13" s="86" t="s">
        <v>32</v>
      </c>
      <c r="B13" s="87">
        <v>530</v>
      </c>
      <c r="C13" s="87">
        <v>0.48909999999999998</v>
      </c>
      <c r="D13" s="87">
        <v>0.48799999999999999</v>
      </c>
      <c r="E13" s="87">
        <v>0.48830000000000001</v>
      </c>
      <c r="F13" s="87">
        <f t="shared" si="0"/>
        <v>0.48846666666666666</v>
      </c>
      <c r="G13" s="87"/>
    </row>
    <row r="14" spans="1:7" x14ac:dyDescent="0.35">
      <c r="A14" s="86" t="s">
        <v>32</v>
      </c>
      <c r="B14" s="87">
        <v>657</v>
      </c>
      <c r="C14" s="87">
        <v>0.1085</v>
      </c>
      <c r="D14" s="87">
        <v>0.1082</v>
      </c>
      <c r="E14" s="87">
        <v>0.108</v>
      </c>
      <c r="F14" s="87">
        <f t="shared" si="0"/>
        <v>0.10823333333333333</v>
      </c>
      <c r="G14" s="87">
        <f t="shared" si="1"/>
        <v>4.1946212121212119</v>
      </c>
    </row>
    <row r="15" spans="1:7" x14ac:dyDescent="0.35">
      <c r="A15" s="86" t="s">
        <v>33</v>
      </c>
      <c r="B15" s="87">
        <v>530</v>
      </c>
      <c r="C15" s="87">
        <v>0.55940000000000001</v>
      </c>
      <c r="D15" s="87">
        <v>0.55759999999999998</v>
      </c>
      <c r="E15" s="87">
        <v>0.55689999999999995</v>
      </c>
      <c r="F15" s="87">
        <f t="shared" si="0"/>
        <v>0.55796666666666661</v>
      </c>
      <c r="G15" s="87"/>
    </row>
    <row r="16" spans="1:7" x14ac:dyDescent="0.35">
      <c r="A16" s="86" t="s">
        <v>33</v>
      </c>
      <c r="B16" s="87">
        <v>657</v>
      </c>
      <c r="C16" s="87">
        <v>0.10970000000000001</v>
      </c>
      <c r="D16" s="87">
        <v>0.1089</v>
      </c>
      <c r="E16" s="87">
        <v>0.1087</v>
      </c>
      <c r="F16" s="87">
        <f t="shared" si="0"/>
        <v>0.10910000000000002</v>
      </c>
      <c r="G16" s="87">
        <f t="shared" si="1"/>
        <v>4.8244696969696959</v>
      </c>
    </row>
    <row r="17" spans="1:7" x14ac:dyDescent="0.35">
      <c r="A17" s="86" t="s">
        <v>34</v>
      </c>
      <c r="B17" s="87">
        <v>530</v>
      </c>
      <c r="C17" s="87">
        <v>0.62190000000000001</v>
      </c>
      <c r="D17" s="87">
        <v>0.62</v>
      </c>
      <c r="E17" s="87">
        <v>0.61980000000000002</v>
      </c>
      <c r="F17" s="87">
        <f t="shared" si="0"/>
        <v>0.6205666666666666</v>
      </c>
      <c r="G17" s="87"/>
    </row>
    <row r="18" spans="1:7" x14ac:dyDescent="0.35">
      <c r="A18" s="86" t="s">
        <v>34</v>
      </c>
      <c r="B18" s="87">
        <v>657</v>
      </c>
      <c r="C18" s="87">
        <v>0.1061</v>
      </c>
      <c r="D18" s="87">
        <v>0.10539999999999999</v>
      </c>
      <c r="E18" s="87">
        <v>0.10539999999999999</v>
      </c>
      <c r="F18" s="87">
        <f t="shared" si="0"/>
        <v>0.10563333333333332</v>
      </c>
      <c r="G18" s="87">
        <f t="shared" si="1"/>
        <v>5.401439393939393</v>
      </c>
    </row>
    <row r="19" spans="1:7" x14ac:dyDescent="0.35">
      <c r="A19" s="86" t="s">
        <v>35</v>
      </c>
      <c r="B19" s="87">
        <v>530</v>
      </c>
      <c r="C19" s="87">
        <v>0.69179999999999997</v>
      </c>
      <c r="D19" s="87">
        <v>0.69</v>
      </c>
      <c r="E19" s="87">
        <v>0.69159999999999999</v>
      </c>
      <c r="F19" s="87">
        <f t="shared" si="0"/>
        <v>0.69113333333333327</v>
      </c>
      <c r="G19" s="87"/>
    </row>
    <row r="20" spans="1:7" x14ac:dyDescent="0.35">
      <c r="A20" s="86" t="s">
        <v>35</v>
      </c>
      <c r="B20" s="87">
        <v>657</v>
      </c>
      <c r="C20" s="87">
        <v>8.6800000000000002E-2</v>
      </c>
      <c r="D20" s="87">
        <v>8.6300000000000002E-2</v>
      </c>
      <c r="E20" s="87">
        <v>8.6499999999999994E-2</v>
      </c>
      <c r="F20" s="87">
        <f t="shared" si="0"/>
        <v>8.6533333333333337E-2</v>
      </c>
      <c r="G20" s="87">
        <f t="shared" si="1"/>
        <v>6.086363636363636</v>
      </c>
    </row>
    <row r="21" spans="1:7" x14ac:dyDescent="0.35">
      <c r="A21" s="86" t="s">
        <v>36</v>
      </c>
      <c r="B21" s="87">
        <v>530</v>
      </c>
      <c r="C21" s="87">
        <v>0.4592</v>
      </c>
      <c r="D21" s="87">
        <v>0.45679999999999998</v>
      </c>
      <c r="E21" s="87">
        <v>0.45760000000000001</v>
      </c>
      <c r="F21" s="87">
        <f t="shared" si="0"/>
        <v>0.45786666666666664</v>
      </c>
      <c r="G21" s="87"/>
    </row>
    <row r="22" spans="1:7" x14ac:dyDescent="0.35">
      <c r="A22" s="86" t="s">
        <v>36</v>
      </c>
      <c r="B22" s="87">
        <v>657</v>
      </c>
      <c r="C22" s="87">
        <v>6.1199999999999997E-2</v>
      </c>
      <c r="D22" s="87">
        <v>6.1400000000000003E-2</v>
      </c>
      <c r="E22" s="87">
        <v>6.1499999999999999E-2</v>
      </c>
      <c r="F22" s="87">
        <f t="shared" si="0"/>
        <v>6.136666666666666E-2</v>
      </c>
      <c r="G22" s="87">
        <f t="shared" si="1"/>
        <v>4.0229545454545459</v>
      </c>
    </row>
    <row r="23" spans="1:7" x14ac:dyDescent="0.35">
      <c r="A23" s="86" t="s">
        <v>37</v>
      </c>
      <c r="B23" s="87">
        <v>530</v>
      </c>
      <c r="C23" s="87">
        <v>0.47160000000000002</v>
      </c>
      <c r="D23" s="87">
        <v>0.47049999999999997</v>
      </c>
      <c r="E23" s="87">
        <v>0.47110000000000002</v>
      </c>
      <c r="F23" s="87">
        <f t="shared" si="0"/>
        <v>0.47106666666666669</v>
      </c>
      <c r="G23" s="87"/>
    </row>
    <row r="24" spans="1:7" x14ac:dyDescent="0.35">
      <c r="A24" s="86" t="s">
        <v>37</v>
      </c>
      <c r="B24" s="87">
        <v>657</v>
      </c>
      <c r="C24" s="87">
        <v>0.1016</v>
      </c>
      <c r="D24" s="87">
        <v>0.10150000000000001</v>
      </c>
      <c r="E24" s="87">
        <v>0.10150000000000001</v>
      </c>
      <c r="F24" s="87">
        <f t="shared" si="0"/>
        <v>0.10153333333333332</v>
      </c>
      <c r="G24" s="87">
        <f t="shared" si="1"/>
        <v>4.0516666666666667</v>
      </c>
    </row>
    <row r="25" spans="1:7" x14ac:dyDescent="0.35">
      <c r="A25" s="86" t="s">
        <v>38</v>
      </c>
      <c r="B25" s="87">
        <v>530</v>
      </c>
      <c r="C25" s="87">
        <v>0.75970000000000004</v>
      </c>
      <c r="D25" s="87">
        <v>0.75560000000000005</v>
      </c>
      <c r="E25" s="87">
        <v>0.75870000000000004</v>
      </c>
      <c r="F25" s="87">
        <f t="shared" si="0"/>
        <v>0.75800000000000001</v>
      </c>
      <c r="G25" s="87"/>
    </row>
    <row r="26" spans="1:7" x14ac:dyDescent="0.35">
      <c r="A26" s="86" t="s">
        <v>38</v>
      </c>
      <c r="B26" s="87">
        <v>657</v>
      </c>
      <c r="C26" s="87">
        <v>0.16289999999999999</v>
      </c>
      <c r="D26" s="87">
        <v>0.16159999999999999</v>
      </c>
      <c r="E26" s="87">
        <v>0.16250000000000001</v>
      </c>
      <c r="F26" s="87">
        <f t="shared" si="0"/>
        <v>0.16233333333333333</v>
      </c>
      <c r="G26" s="87">
        <f t="shared" si="1"/>
        <v>6.5219696969696974</v>
      </c>
    </row>
    <row r="27" spans="1:7" x14ac:dyDescent="0.35">
      <c r="A27" s="86" t="s">
        <v>39</v>
      </c>
      <c r="B27" s="87">
        <v>530</v>
      </c>
      <c r="C27" s="87">
        <v>0.37009999999999998</v>
      </c>
      <c r="D27" s="87">
        <v>0.3695</v>
      </c>
      <c r="E27" s="87">
        <v>0.37030000000000002</v>
      </c>
      <c r="F27" s="87">
        <f t="shared" si="0"/>
        <v>0.36996666666666672</v>
      </c>
      <c r="G27" s="87"/>
    </row>
    <row r="28" spans="1:7" x14ac:dyDescent="0.35">
      <c r="A28" s="86" t="s">
        <v>39</v>
      </c>
      <c r="B28" s="87">
        <v>657</v>
      </c>
      <c r="C28" s="87">
        <v>6.7100000000000007E-2</v>
      </c>
      <c r="D28" s="87">
        <v>6.6699999999999995E-2</v>
      </c>
      <c r="E28" s="87">
        <v>6.6500000000000004E-2</v>
      </c>
      <c r="F28" s="87">
        <f t="shared" si="0"/>
        <v>6.6766666666666669E-2</v>
      </c>
      <c r="G28" s="87">
        <f t="shared" si="1"/>
        <v>3.2115909090909098</v>
      </c>
    </row>
    <row r="29" spans="1:7" x14ac:dyDescent="0.35">
      <c r="A29" s="86" t="s">
        <v>40</v>
      </c>
      <c r="B29" s="87">
        <v>530</v>
      </c>
      <c r="C29" s="87">
        <v>0.52070000000000005</v>
      </c>
      <c r="D29" s="87">
        <v>0.51790000000000003</v>
      </c>
      <c r="E29" s="87">
        <v>0.51819999999999999</v>
      </c>
      <c r="F29" s="87">
        <f t="shared" si="0"/>
        <v>0.51893333333333336</v>
      </c>
      <c r="G29" s="87"/>
    </row>
    <row r="30" spans="1:7" x14ac:dyDescent="0.35">
      <c r="A30" s="86" t="s">
        <v>40</v>
      </c>
      <c r="B30" s="87">
        <v>657</v>
      </c>
      <c r="C30" s="87">
        <v>9.01E-2</v>
      </c>
      <c r="D30" s="87">
        <v>8.9800000000000005E-2</v>
      </c>
      <c r="E30" s="87">
        <v>8.9399999999999993E-2</v>
      </c>
      <c r="F30" s="87">
        <f t="shared" si="0"/>
        <v>8.9766666666666661E-2</v>
      </c>
      <c r="G30" s="87">
        <f t="shared" si="1"/>
        <v>4.5135606060606062</v>
      </c>
    </row>
    <row r="31" spans="1:7" x14ac:dyDescent="0.35">
      <c r="A31" s="86" t="s">
        <v>41</v>
      </c>
      <c r="B31" s="87">
        <v>530</v>
      </c>
      <c r="C31" s="87">
        <v>0.64419999999999999</v>
      </c>
      <c r="D31" s="87">
        <v>0.64249999999999996</v>
      </c>
      <c r="E31" s="87">
        <v>0.64139999999999997</v>
      </c>
      <c r="F31" s="87">
        <f t="shared" si="0"/>
        <v>0.64269999999999994</v>
      </c>
      <c r="G31" s="87"/>
    </row>
    <row r="32" spans="1:7" x14ac:dyDescent="0.35">
      <c r="A32" s="86" t="s">
        <v>41</v>
      </c>
      <c r="B32" s="87">
        <v>657</v>
      </c>
      <c r="C32" s="87">
        <v>7.6799999999999993E-2</v>
      </c>
      <c r="D32" s="87">
        <v>7.6700000000000004E-2</v>
      </c>
      <c r="E32" s="87">
        <v>7.5999999999999998E-2</v>
      </c>
      <c r="F32" s="87">
        <f t="shared" si="0"/>
        <v>7.6499999999999999E-2</v>
      </c>
      <c r="G32" s="87">
        <f t="shared" si="1"/>
        <v>5.6688636363636364</v>
      </c>
    </row>
  </sheetData>
  <mergeCells count="1">
    <mergeCell ref="A1:G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H2O2</vt:lpstr>
      <vt:lpstr>MDA</vt:lpstr>
      <vt:lpstr>POD</vt:lpstr>
      <vt:lpstr>CAT</vt:lpstr>
      <vt:lpstr>SOD</vt:lpstr>
      <vt:lpstr>Anthocyanin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comin</dc:creator>
  <cp:lastModifiedBy>8613897497152</cp:lastModifiedBy>
  <dcterms:created xsi:type="dcterms:W3CDTF">2015-06-05T18:17:00Z</dcterms:created>
  <dcterms:modified xsi:type="dcterms:W3CDTF">2024-04-26T03:05:51Z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14BCE5FA8AAA46CB976C4B5213F450B5_12</vt:lpwstr>
  </property>
</Properties>
</file>