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ebe5303189dbb7/Desktop/"/>
    </mc:Choice>
  </mc:AlternateContent>
  <xr:revisionPtr revIDLastSave="37" documentId="8_{4F44F582-E9B5-48AA-B8AE-899D65F3A3A6}" xr6:coauthVersionLast="47" xr6:coauthVersionMax="47" xr10:uidLastSave="{219678CA-5EE0-428A-A74D-31955603AA7A}"/>
  <bookViews>
    <workbookView xWindow="-103" yWindow="-103" windowWidth="22149" windowHeight="11949" tabRatio="835" xr2:uid="{D74BD6B7-34A1-D943-B6DB-041E45D889F7}"/>
  </bookViews>
  <sheets>
    <sheet name="a" sheetId="3" r:id="rId1"/>
    <sheet name="b" sheetId="4" r:id="rId2"/>
    <sheet name="c" sheetId="5" r:id="rId3"/>
    <sheet name="d" sheetId="6" r:id="rId4"/>
    <sheet name="e" sheetId="7" r:id="rId5"/>
    <sheet name="f" sheetId="9" r:id="rId6"/>
    <sheet name="g" sheetId="13" r:id="rId7"/>
    <sheet name="h" sheetId="15" r:id="rId8"/>
    <sheet name="i" sheetId="16" r:id="rId9"/>
    <sheet name="j" sheetId="19" r:id="rId10"/>
    <sheet name="k" sheetId="18" r:id="rId11"/>
    <sheet name="l" sheetId="12" r:id="rId12"/>
    <sheet name="m" sheetId="17" r:id="rId13"/>
    <sheet name="n" sheetId="10" r:id="rId14"/>
    <sheet name="o" sheetId="8" r:id="rId15"/>
    <sheet name="p" sheetId="14" r:id="rId16"/>
  </sheets>
  <externalReferences>
    <externalReference r:id="rId1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9" l="1"/>
  <c r="K20" i="19"/>
  <c r="K22" i="19" s="1"/>
  <c r="K18" i="19"/>
  <c r="K19" i="19" s="1"/>
  <c r="K17" i="19"/>
  <c r="K14" i="19"/>
  <c r="K12" i="19"/>
  <c r="K9" i="19"/>
  <c r="K8" i="19"/>
  <c r="K7" i="19"/>
  <c r="K33" i="15"/>
  <c r="K17" i="15"/>
  <c r="K14" i="15"/>
  <c r="K12" i="15"/>
  <c r="K9" i="15"/>
  <c r="K8" i="15"/>
  <c r="K7" i="15"/>
  <c r="K20" i="15"/>
  <c r="K24" i="19" l="1"/>
  <c r="K25" i="19" s="1"/>
  <c r="K23" i="19"/>
  <c r="K21" i="19"/>
  <c r="K18" i="15"/>
  <c r="K19" i="15" s="1"/>
  <c r="K4" i="15"/>
  <c r="K22" i="15"/>
  <c r="K21" i="15"/>
  <c r="K27" i="19" l="1"/>
  <c r="K26" i="19"/>
  <c r="K28" i="19" s="1"/>
  <c r="K29" i="19" s="1"/>
  <c r="K24" i="15"/>
  <c r="K25" i="15" s="1"/>
  <c r="K23" i="15"/>
  <c r="J3" i="8"/>
  <c r="J4" i="8"/>
  <c r="Q33" i="19"/>
  <c r="P33" i="19"/>
  <c r="O33" i="19"/>
  <c r="N33" i="19"/>
  <c r="M33" i="19"/>
  <c r="L33" i="19"/>
  <c r="I33" i="19"/>
  <c r="Q20" i="19"/>
  <c r="I20" i="19"/>
  <c r="Q18" i="19"/>
  <c r="Q19" i="19" s="1"/>
  <c r="Q17" i="19"/>
  <c r="P17" i="19"/>
  <c r="O17" i="19"/>
  <c r="N17" i="19"/>
  <c r="M17" i="19"/>
  <c r="L17" i="19"/>
  <c r="I17" i="19"/>
  <c r="Q14" i="19"/>
  <c r="P14" i="19"/>
  <c r="O14" i="19"/>
  <c r="N14" i="19"/>
  <c r="M14" i="19"/>
  <c r="L14" i="19"/>
  <c r="I14" i="19"/>
  <c r="Q12" i="19"/>
  <c r="P12" i="19"/>
  <c r="O12" i="19"/>
  <c r="N12" i="19"/>
  <c r="M12" i="19"/>
  <c r="L12" i="19"/>
  <c r="I12" i="19"/>
  <c r="Q9" i="19"/>
  <c r="P9" i="19"/>
  <c r="O9" i="19"/>
  <c r="N9" i="19"/>
  <c r="M9" i="19"/>
  <c r="L9" i="19"/>
  <c r="I9" i="19"/>
  <c r="Q8" i="19"/>
  <c r="P8" i="19"/>
  <c r="O8" i="19"/>
  <c r="N8" i="19"/>
  <c r="M8" i="19"/>
  <c r="L8" i="19"/>
  <c r="I8" i="19"/>
  <c r="Q7" i="19"/>
  <c r="P7" i="19"/>
  <c r="O7" i="19"/>
  <c r="N7" i="19"/>
  <c r="M7" i="19"/>
  <c r="L7" i="19"/>
  <c r="I7" i="19"/>
  <c r="D5" i="19"/>
  <c r="F4" i="19"/>
  <c r="D4" i="19"/>
  <c r="Q3" i="19"/>
  <c r="P3" i="19"/>
  <c r="P18" i="19" s="1"/>
  <c r="P19" i="19" s="1"/>
  <c r="O3" i="19"/>
  <c r="O20" i="19" s="1"/>
  <c r="N3" i="19"/>
  <c r="N20" i="19" s="1"/>
  <c r="M20" i="19"/>
  <c r="L3" i="19"/>
  <c r="L20" i="19" s="1"/>
  <c r="I3" i="19"/>
  <c r="D3" i="19"/>
  <c r="Q33" i="18"/>
  <c r="P33" i="18"/>
  <c r="O33" i="18"/>
  <c r="N33" i="18"/>
  <c r="M33" i="18"/>
  <c r="L33" i="18"/>
  <c r="K33" i="18"/>
  <c r="J33" i="18"/>
  <c r="I33" i="18"/>
  <c r="M20" i="18"/>
  <c r="M21" i="18" s="1"/>
  <c r="L20" i="18"/>
  <c r="L22" i="18" s="1"/>
  <c r="O18" i="18"/>
  <c r="O19" i="18" s="1"/>
  <c r="N18" i="18"/>
  <c r="N19" i="18" s="1"/>
  <c r="M18" i="18"/>
  <c r="M19" i="18" s="1"/>
  <c r="Q17" i="18"/>
  <c r="P17" i="18"/>
  <c r="O17" i="18"/>
  <c r="N17" i="18"/>
  <c r="M17" i="18"/>
  <c r="L17" i="18"/>
  <c r="K17" i="18"/>
  <c r="J17" i="18"/>
  <c r="I17" i="18"/>
  <c r="Q14" i="18"/>
  <c r="P14" i="18"/>
  <c r="O14" i="18"/>
  <c r="N14" i="18"/>
  <c r="M14" i="18"/>
  <c r="L14" i="18"/>
  <c r="K14" i="18"/>
  <c r="J14" i="18"/>
  <c r="I14" i="18"/>
  <c r="Q12" i="18"/>
  <c r="P12" i="18"/>
  <c r="O12" i="18"/>
  <c r="N12" i="18"/>
  <c r="M12" i="18"/>
  <c r="L12" i="18"/>
  <c r="K12" i="18"/>
  <c r="J12" i="18"/>
  <c r="I12" i="18"/>
  <c r="Q9" i="18"/>
  <c r="P9" i="18"/>
  <c r="O9" i="18"/>
  <c r="N9" i="18"/>
  <c r="M9" i="18"/>
  <c r="L9" i="18"/>
  <c r="K9" i="18"/>
  <c r="J9" i="18"/>
  <c r="I9" i="18"/>
  <c r="Q8" i="18"/>
  <c r="P8" i="18"/>
  <c r="O8" i="18"/>
  <c r="N8" i="18"/>
  <c r="M8" i="18"/>
  <c r="L8" i="18"/>
  <c r="K8" i="18"/>
  <c r="J8" i="18"/>
  <c r="I8" i="18"/>
  <c r="Q7" i="18"/>
  <c r="P7" i="18"/>
  <c r="O7" i="18"/>
  <c r="N7" i="18"/>
  <c r="M7" i="18"/>
  <c r="L7" i="18"/>
  <c r="K7" i="18"/>
  <c r="J7" i="18"/>
  <c r="I7" i="18"/>
  <c r="D5" i="18"/>
  <c r="P4" i="18"/>
  <c r="O4" i="18"/>
  <c r="N4" i="18"/>
  <c r="F4" i="18"/>
  <c r="F6" i="18" s="1"/>
  <c r="F8" i="18" s="1"/>
  <c r="D4" i="18"/>
  <c r="Q3" i="18"/>
  <c r="Q4" i="18" s="1"/>
  <c r="P3" i="18"/>
  <c r="P18" i="18" s="1"/>
  <c r="P19" i="18" s="1"/>
  <c r="O3" i="18"/>
  <c r="N3" i="18"/>
  <c r="N20" i="18" s="1"/>
  <c r="M3" i="18"/>
  <c r="M4" i="18" s="1"/>
  <c r="L3" i="18"/>
  <c r="L18" i="18" s="1"/>
  <c r="L19" i="18" s="1"/>
  <c r="K3" i="18"/>
  <c r="K20" i="18" s="1"/>
  <c r="J3" i="18"/>
  <c r="J4" i="18" s="1"/>
  <c r="I3" i="18"/>
  <c r="I4" i="18" s="1"/>
  <c r="D3" i="18"/>
  <c r="Q33" i="17"/>
  <c r="P33" i="17"/>
  <c r="O33" i="17"/>
  <c r="N33" i="17"/>
  <c r="M33" i="17"/>
  <c r="L33" i="17"/>
  <c r="K33" i="17"/>
  <c r="J33" i="17"/>
  <c r="I33" i="17"/>
  <c r="Q20" i="17"/>
  <c r="P20" i="17"/>
  <c r="P21" i="17" s="1"/>
  <c r="O20" i="17"/>
  <c r="O21" i="17" s="1"/>
  <c r="J20" i="17"/>
  <c r="I20" i="17"/>
  <c r="I22" i="17" s="1"/>
  <c r="Q18" i="17"/>
  <c r="Q19" i="17" s="1"/>
  <c r="L18" i="17"/>
  <c r="L19" i="17" s="1"/>
  <c r="K18" i="17"/>
  <c r="K19" i="17" s="1"/>
  <c r="J18" i="17"/>
  <c r="J19" i="17" s="1"/>
  <c r="I18" i="17"/>
  <c r="I19" i="17" s="1"/>
  <c r="Q17" i="17"/>
  <c r="P17" i="17"/>
  <c r="O17" i="17"/>
  <c r="N17" i="17"/>
  <c r="M17" i="17"/>
  <c r="L17" i="17"/>
  <c r="K17" i="17"/>
  <c r="J17" i="17"/>
  <c r="I17" i="17"/>
  <c r="Q14" i="17"/>
  <c r="P14" i="17"/>
  <c r="O14" i="17"/>
  <c r="N14" i="17"/>
  <c r="M14" i="17"/>
  <c r="L14" i="17"/>
  <c r="K14" i="17"/>
  <c r="J14" i="17"/>
  <c r="I14" i="17"/>
  <c r="Q12" i="17"/>
  <c r="P12" i="17"/>
  <c r="O12" i="17"/>
  <c r="N12" i="17"/>
  <c r="M12" i="17"/>
  <c r="L12" i="17"/>
  <c r="K12" i="17"/>
  <c r="J12" i="17"/>
  <c r="I12" i="17"/>
  <c r="Q9" i="17"/>
  <c r="P9" i="17"/>
  <c r="O9" i="17"/>
  <c r="N9" i="17"/>
  <c r="M9" i="17"/>
  <c r="L9" i="17"/>
  <c r="K9" i="17"/>
  <c r="J9" i="17"/>
  <c r="I9" i="17"/>
  <c r="Q8" i="17"/>
  <c r="P8" i="17"/>
  <c r="O8" i="17"/>
  <c r="N8" i="17"/>
  <c r="M8" i="17"/>
  <c r="L8" i="17"/>
  <c r="K8" i="17"/>
  <c r="J8" i="17"/>
  <c r="I8" i="17"/>
  <c r="Q7" i="17"/>
  <c r="P7" i="17"/>
  <c r="O7" i="17"/>
  <c r="N7" i="17"/>
  <c r="M7" i="17"/>
  <c r="L7" i="17"/>
  <c r="K7" i="17"/>
  <c r="J7" i="17"/>
  <c r="I7" i="17"/>
  <c r="F6" i="17"/>
  <c r="F8" i="17" s="1"/>
  <c r="D5" i="17"/>
  <c r="L4" i="17"/>
  <c r="K4" i="17"/>
  <c r="F4" i="17"/>
  <c r="D4" i="17"/>
  <c r="Q3" i="17"/>
  <c r="Q4" i="17" s="1"/>
  <c r="P3" i="17"/>
  <c r="P18" i="17" s="1"/>
  <c r="P19" i="17" s="1"/>
  <c r="O3" i="17"/>
  <c r="N3" i="17"/>
  <c r="N20" i="17" s="1"/>
  <c r="M3" i="17"/>
  <c r="M20" i="17" s="1"/>
  <c r="L3" i="17"/>
  <c r="L20" i="17" s="1"/>
  <c r="K3" i="17"/>
  <c r="K20" i="17" s="1"/>
  <c r="J3" i="17"/>
  <c r="I3" i="17"/>
  <c r="I4" i="17" s="1"/>
  <c r="D3" i="17"/>
  <c r="J4" i="17" s="1"/>
  <c r="Q33" i="16"/>
  <c r="P33" i="16"/>
  <c r="O33" i="16"/>
  <c r="N33" i="16"/>
  <c r="M33" i="16"/>
  <c r="L33" i="16"/>
  <c r="K33" i="16"/>
  <c r="I33" i="16"/>
  <c r="Q20" i="16"/>
  <c r="M20" i="16"/>
  <c r="M21" i="16" s="1"/>
  <c r="L20" i="16"/>
  <c r="I20" i="16"/>
  <c r="M19" i="16"/>
  <c r="O18" i="16"/>
  <c r="O19" i="16" s="1"/>
  <c r="N18" i="16"/>
  <c r="N19" i="16" s="1"/>
  <c r="M18" i="16"/>
  <c r="Q17" i="16"/>
  <c r="P17" i="16"/>
  <c r="O17" i="16"/>
  <c r="N17" i="16"/>
  <c r="M17" i="16"/>
  <c r="L17" i="16"/>
  <c r="K17" i="16"/>
  <c r="I17" i="16"/>
  <c r="Q14" i="16"/>
  <c r="P14" i="16"/>
  <c r="O14" i="16"/>
  <c r="N14" i="16"/>
  <c r="M14" i="16"/>
  <c r="L14" i="16"/>
  <c r="K14" i="16"/>
  <c r="I14" i="16"/>
  <c r="Q12" i="16"/>
  <c r="P12" i="16"/>
  <c r="O12" i="16"/>
  <c r="N12" i="16"/>
  <c r="M12" i="16"/>
  <c r="L12" i="16"/>
  <c r="K12" i="16"/>
  <c r="I12" i="16"/>
  <c r="Q9" i="16"/>
  <c r="P9" i="16"/>
  <c r="O9" i="16"/>
  <c r="N9" i="16"/>
  <c r="M9" i="16"/>
  <c r="L9" i="16"/>
  <c r="K9" i="16"/>
  <c r="I9" i="16"/>
  <c r="Q8" i="16"/>
  <c r="P8" i="16"/>
  <c r="O8" i="16"/>
  <c r="N8" i="16"/>
  <c r="M8" i="16"/>
  <c r="L8" i="16"/>
  <c r="K8" i="16"/>
  <c r="I8" i="16"/>
  <c r="Q7" i="16"/>
  <c r="P7" i="16"/>
  <c r="O7" i="16"/>
  <c r="N7" i="16"/>
  <c r="M7" i="16"/>
  <c r="L7" i="16"/>
  <c r="K7" i="16"/>
  <c r="I7" i="16"/>
  <c r="D5" i="16"/>
  <c r="F4" i="16"/>
  <c r="D4" i="16"/>
  <c r="Q3" i="16"/>
  <c r="P3" i="16"/>
  <c r="P18" i="16" s="1"/>
  <c r="P19" i="16" s="1"/>
  <c r="O3" i="16"/>
  <c r="N3" i="16"/>
  <c r="N20" i="16" s="1"/>
  <c r="L3" i="16"/>
  <c r="K20" i="16"/>
  <c r="I3" i="16"/>
  <c r="D3" i="16"/>
  <c r="Q4" i="16" s="1"/>
  <c r="Q33" i="15"/>
  <c r="P33" i="15"/>
  <c r="O33" i="15"/>
  <c r="N33" i="15"/>
  <c r="M33" i="15"/>
  <c r="L33" i="15"/>
  <c r="I33" i="15"/>
  <c r="Q20" i="15"/>
  <c r="P20" i="15"/>
  <c r="P21" i="15" s="1"/>
  <c r="O20" i="15"/>
  <c r="I20" i="15"/>
  <c r="Q18" i="15"/>
  <c r="Q19" i="15" s="1"/>
  <c r="I18" i="15"/>
  <c r="I19" i="15" s="1"/>
  <c r="Q17" i="15"/>
  <c r="P17" i="15"/>
  <c r="O17" i="15"/>
  <c r="N17" i="15"/>
  <c r="M17" i="15"/>
  <c r="L17" i="15"/>
  <c r="I17" i="15"/>
  <c r="Q14" i="15"/>
  <c r="P14" i="15"/>
  <c r="O14" i="15"/>
  <c r="N14" i="15"/>
  <c r="M14" i="15"/>
  <c r="L14" i="15"/>
  <c r="I14" i="15"/>
  <c r="Q12" i="15"/>
  <c r="P12" i="15"/>
  <c r="O12" i="15"/>
  <c r="N12" i="15"/>
  <c r="M12" i="15"/>
  <c r="L12" i="15"/>
  <c r="I12" i="15"/>
  <c r="Q9" i="15"/>
  <c r="P9" i="15"/>
  <c r="O9" i="15"/>
  <c r="N9" i="15"/>
  <c r="M9" i="15"/>
  <c r="L9" i="15"/>
  <c r="I9" i="15"/>
  <c r="Q8" i="15"/>
  <c r="P8" i="15"/>
  <c r="O8" i="15"/>
  <c r="N8" i="15"/>
  <c r="M8" i="15"/>
  <c r="L8" i="15"/>
  <c r="I8" i="15"/>
  <c r="Q7" i="15"/>
  <c r="P7" i="15"/>
  <c r="O7" i="15"/>
  <c r="N7" i="15"/>
  <c r="M7" i="15"/>
  <c r="L7" i="15"/>
  <c r="I7" i="15"/>
  <c r="D5" i="15"/>
  <c r="Q4" i="15"/>
  <c r="L4" i="15"/>
  <c r="F4" i="15"/>
  <c r="D4" i="15"/>
  <c r="Q3" i="15"/>
  <c r="P3" i="15"/>
  <c r="P18" i="15" s="1"/>
  <c r="P19" i="15" s="1"/>
  <c r="O3" i="15"/>
  <c r="N3" i="15"/>
  <c r="N20" i="15" s="1"/>
  <c r="M20" i="15"/>
  <c r="L3" i="15"/>
  <c r="L20" i="15" s="1"/>
  <c r="D3" i="15"/>
  <c r="Q33" i="14"/>
  <c r="P33" i="14"/>
  <c r="O33" i="14"/>
  <c r="N33" i="14"/>
  <c r="M33" i="14"/>
  <c r="L33" i="14"/>
  <c r="K33" i="14"/>
  <c r="J33" i="14"/>
  <c r="I33" i="14"/>
  <c r="P20" i="14"/>
  <c r="O20" i="14"/>
  <c r="J20" i="14"/>
  <c r="P19" i="14"/>
  <c r="Q18" i="14"/>
  <c r="Q19" i="14" s="1"/>
  <c r="P18" i="14"/>
  <c r="L18" i="14"/>
  <c r="L19" i="14" s="1"/>
  <c r="J18" i="14"/>
  <c r="J19" i="14" s="1"/>
  <c r="I18" i="14"/>
  <c r="I19" i="14" s="1"/>
  <c r="Q17" i="14"/>
  <c r="P17" i="14"/>
  <c r="O17" i="14"/>
  <c r="N17" i="14"/>
  <c r="M17" i="14"/>
  <c r="L17" i="14"/>
  <c r="K17" i="14"/>
  <c r="J17" i="14"/>
  <c r="I17" i="14"/>
  <c r="Q14" i="14"/>
  <c r="P14" i="14"/>
  <c r="O14" i="14"/>
  <c r="N14" i="14"/>
  <c r="M14" i="14"/>
  <c r="L14" i="14"/>
  <c r="K14" i="14"/>
  <c r="J14" i="14"/>
  <c r="I14" i="14"/>
  <c r="Q12" i="14"/>
  <c r="P12" i="14"/>
  <c r="O12" i="14"/>
  <c r="N12" i="14"/>
  <c r="M12" i="14"/>
  <c r="L12" i="14"/>
  <c r="K12" i="14"/>
  <c r="J12" i="14"/>
  <c r="I12" i="14"/>
  <c r="Q9" i="14"/>
  <c r="P9" i="14"/>
  <c r="O9" i="14"/>
  <c r="N9" i="14"/>
  <c r="M9" i="14"/>
  <c r="L9" i="14"/>
  <c r="K9" i="14"/>
  <c r="J9" i="14"/>
  <c r="I9" i="14"/>
  <c r="Q8" i="14"/>
  <c r="P8" i="14"/>
  <c r="O8" i="14"/>
  <c r="N8" i="14"/>
  <c r="M8" i="14"/>
  <c r="L8" i="14"/>
  <c r="K8" i="14"/>
  <c r="J8" i="14"/>
  <c r="I8" i="14"/>
  <c r="Q7" i="14"/>
  <c r="P7" i="14"/>
  <c r="O7" i="14"/>
  <c r="N7" i="14"/>
  <c r="M7" i="14"/>
  <c r="L7" i="14"/>
  <c r="K7" i="14"/>
  <c r="J7" i="14"/>
  <c r="I7" i="14"/>
  <c r="D5" i="14"/>
  <c r="F4" i="14"/>
  <c r="D4" i="14"/>
  <c r="Q3" i="14"/>
  <c r="P3" i="14"/>
  <c r="O3" i="14"/>
  <c r="N3" i="14"/>
  <c r="N20" i="14" s="1"/>
  <c r="M3" i="14"/>
  <c r="M20" i="14" s="1"/>
  <c r="L3" i="14"/>
  <c r="L20" i="14" s="1"/>
  <c r="K3" i="14"/>
  <c r="K20" i="14" s="1"/>
  <c r="J3" i="14"/>
  <c r="I3" i="14"/>
  <c r="D3" i="14"/>
  <c r="L4" i="14" s="1"/>
  <c r="Q33" i="13"/>
  <c r="P33" i="13"/>
  <c r="O33" i="13"/>
  <c r="N33" i="13"/>
  <c r="M33" i="13"/>
  <c r="L33" i="13"/>
  <c r="K33" i="13"/>
  <c r="I33" i="13"/>
  <c r="Q17" i="13"/>
  <c r="P17" i="13"/>
  <c r="O17" i="13"/>
  <c r="N17" i="13"/>
  <c r="M17" i="13"/>
  <c r="L17" i="13"/>
  <c r="K17" i="13"/>
  <c r="I17" i="13"/>
  <c r="Q14" i="13"/>
  <c r="P14" i="13"/>
  <c r="O14" i="13"/>
  <c r="N14" i="13"/>
  <c r="M14" i="13"/>
  <c r="L14" i="13"/>
  <c r="K14" i="13"/>
  <c r="I14" i="13"/>
  <c r="Q12" i="13"/>
  <c r="P12" i="13"/>
  <c r="O12" i="13"/>
  <c r="N12" i="13"/>
  <c r="M12" i="13"/>
  <c r="L12" i="13"/>
  <c r="K12" i="13"/>
  <c r="I12" i="13"/>
  <c r="Q9" i="13"/>
  <c r="P9" i="13"/>
  <c r="O9" i="13"/>
  <c r="N9" i="13"/>
  <c r="M9" i="13"/>
  <c r="L9" i="13"/>
  <c r="K9" i="13"/>
  <c r="I9" i="13"/>
  <c r="Q8" i="13"/>
  <c r="P8" i="13"/>
  <c r="O8" i="13"/>
  <c r="N8" i="13"/>
  <c r="M8" i="13"/>
  <c r="L8" i="13"/>
  <c r="K8" i="13"/>
  <c r="I8" i="13"/>
  <c r="Q7" i="13"/>
  <c r="P7" i="13"/>
  <c r="O7" i="13"/>
  <c r="N7" i="13"/>
  <c r="M7" i="13"/>
  <c r="L7" i="13"/>
  <c r="K7" i="13"/>
  <c r="I7" i="13"/>
  <c r="D5" i="13"/>
  <c r="F4" i="13"/>
  <c r="D4" i="13"/>
  <c r="Q3" i="13"/>
  <c r="Q20" i="13" s="1"/>
  <c r="P3" i="13"/>
  <c r="P18" i="13" s="1"/>
  <c r="P19" i="13" s="1"/>
  <c r="O3" i="13"/>
  <c r="N3" i="13"/>
  <c r="N20" i="13" s="1"/>
  <c r="M20" i="13"/>
  <c r="L3" i="13"/>
  <c r="L20" i="13" s="1"/>
  <c r="K3" i="13"/>
  <c r="K20" i="13" s="1"/>
  <c r="I3" i="13"/>
  <c r="I20" i="13" s="1"/>
  <c r="D3" i="13"/>
  <c r="P4" i="13" s="1"/>
  <c r="Q33" i="12"/>
  <c r="P33" i="12"/>
  <c r="O33" i="12"/>
  <c r="N33" i="12"/>
  <c r="M33" i="12"/>
  <c r="L33" i="12"/>
  <c r="K33" i="12"/>
  <c r="J33" i="12"/>
  <c r="I33" i="12"/>
  <c r="Q20" i="12"/>
  <c r="O20" i="12"/>
  <c r="O21" i="12" s="1"/>
  <c r="K20" i="12"/>
  <c r="I20" i="12"/>
  <c r="Q18" i="12"/>
  <c r="Q19" i="12" s="1"/>
  <c r="M18" i="12"/>
  <c r="M19" i="12" s="1"/>
  <c r="K18" i="12"/>
  <c r="K19" i="12" s="1"/>
  <c r="I18" i="12"/>
  <c r="I19" i="12" s="1"/>
  <c r="Q17" i="12"/>
  <c r="P17" i="12"/>
  <c r="O17" i="12"/>
  <c r="N17" i="12"/>
  <c r="M17" i="12"/>
  <c r="L17" i="12"/>
  <c r="K17" i="12"/>
  <c r="J17" i="12"/>
  <c r="I17" i="12"/>
  <c r="Q14" i="12"/>
  <c r="P14" i="12"/>
  <c r="O14" i="12"/>
  <c r="N14" i="12"/>
  <c r="M14" i="12"/>
  <c r="L14" i="12"/>
  <c r="K14" i="12"/>
  <c r="J14" i="12"/>
  <c r="I14" i="12"/>
  <c r="Q12" i="12"/>
  <c r="P12" i="12"/>
  <c r="O12" i="12"/>
  <c r="N12" i="12"/>
  <c r="M12" i="12"/>
  <c r="L12" i="12"/>
  <c r="K12" i="12"/>
  <c r="J12" i="12"/>
  <c r="I12" i="12"/>
  <c r="Q9" i="12"/>
  <c r="P9" i="12"/>
  <c r="O9" i="12"/>
  <c r="N9" i="12"/>
  <c r="M9" i="12"/>
  <c r="L9" i="12"/>
  <c r="K9" i="12"/>
  <c r="J9" i="12"/>
  <c r="I9" i="12"/>
  <c r="Q8" i="12"/>
  <c r="P8" i="12"/>
  <c r="O8" i="12"/>
  <c r="N8" i="12"/>
  <c r="M8" i="12"/>
  <c r="L8" i="12"/>
  <c r="K8" i="12"/>
  <c r="J8" i="12"/>
  <c r="I8" i="12"/>
  <c r="Q7" i="12"/>
  <c r="P7" i="12"/>
  <c r="O7" i="12"/>
  <c r="N7" i="12"/>
  <c r="M7" i="12"/>
  <c r="L7" i="12"/>
  <c r="K7" i="12"/>
  <c r="J7" i="12"/>
  <c r="I7" i="12"/>
  <c r="D5" i="12"/>
  <c r="F4" i="12"/>
  <c r="D4" i="12"/>
  <c r="Q3" i="12"/>
  <c r="P3" i="12"/>
  <c r="P18" i="12" s="1"/>
  <c r="P19" i="12" s="1"/>
  <c r="O3" i="12"/>
  <c r="N3" i="12"/>
  <c r="N20" i="12" s="1"/>
  <c r="M3" i="12"/>
  <c r="M20" i="12" s="1"/>
  <c r="L3" i="12"/>
  <c r="L20" i="12" s="1"/>
  <c r="K3" i="12"/>
  <c r="J3" i="12"/>
  <c r="J4" i="12" s="1"/>
  <c r="I3" i="12"/>
  <c r="D3" i="12"/>
  <c r="O4" i="12" s="1"/>
  <c r="Q33" i="10"/>
  <c r="P33" i="10"/>
  <c r="O33" i="10"/>
  <c r="N33" i="10"/>
  <c r="M33" i="10"/>
  <c r="L33" i="10"/>
  <c r="K33" i="10"/>
  <c r="J33" i="10"/>
  <c r="I33" i="10"/>
  <c r="Q20" i="10"/>
  <c r="O20" i="10"/>
  <c r="O21" i="10" s="1"/>
  <c r="Q18" i="10"/>
  <c r="Q19" i="10" s="1"/>
  <c r="K18" i="10"/>
  <c r="K19" i="10" s="1"/>
  <c r="Q17" i="10"/>
  <c r="P17" i="10"/>
  <c r="O17" i="10"/>
  <c r="N17" i="10"/>
  <c r="M17" i="10"/>
  <c r="L17" i="10"/>
  <c r="K17" i="10"/>
  <c r="J17" i="10"/>
  <c r="I17" i="10"/>
  <c r="Q14" i="10"/>
  <c r="P14" i="10"/>
  <c r="O14" i="10"/>
  <c r="N14" i="10"/>
  <c r="M14" i="10"/>
  <c r="L14" i="10"/>
  <c r="K14" i="10"/>
  <c r="J14" i="10"/>
  <c r="I14" i="10"/>
  <c r="Q12" i="10"/>
  <c r="P12" i="10"/>
  <c r="O12" i="10"/>
  <c r="N12" i="10"/>
  <c r="M12" i="10"/>
  <c r="L12" i="10"/>
  <c r="K12" i="10"/>
  <c r="J12" i="10"/>
  <c r="I12" i="10"/>
  <c r="Q9" i="10"/>
  <c r="P9" i="10"/>
  <c r="O9" i="10"/>
  <c r="N9" i="10"/>
  <c r="M9" i="10"/>
  <c r="L9" i="10"/>
  <c r="K9" i="10"/>
  <c r="J9" i="10"/>
  <c r="I9" i="10"/>
  <c r="Q8" i="10"/>
  <c r="P8" i="10"/>
  <c r="O8" i="10"/>
  <c r="N8" i="10"/>
  <c r="M8" i="10"/>
  <c r="L8" i="10"/>
  <c r="K8" i="10"/>
  <c r="J8" i="10"/>
  <c r="I8" i="10"/>
  <c r="Q7" i="10"/>
  <c r="P7" i="10"/>
  <c r="O7" i="10"/>
  <c r="N7" i="10"/>
  <c r="M7" i="10"/>
  <c r="L7" i="10"/>
  <c r="K7" i="10"/>
  <c r="J7" i="10"/>
  <c r="I7" i="10"/>
  <c r="D5" i="10"/>
  <c r="K4" i="10"/>
  <c r="F4" i="10"/>
  <c r="D4" i="10"/>
  <c r="Q3" i="10"/>
  <c r="P3" i="10"/>
  <c r="P18" i="10" s="1"/>
  <c r="P19" i="10" s="1"/>
  <c r="O3" i="10"/>
  <c r="N3" i="10"/>
  <c r="N20" i="10" s="1"/>
  <c r="M3" i="10"/>
  <c r="M20" i="10" s="1"/>
  <c r="L3" i="10"/>
  <c r="L20" i="10" s="1"/>
  <c r="K3" i="10"/>
  <c r="K20" i="10" s="1"/>
  <c r="J3" i="10"/>
  <c r="J4" i="10" s="1"/>
  <c r="I3" i="10"/>
  <c r="I20" i="10" s="1"/>
  <c r="D3" i="10"/>
  <c r="Q4" i="10" s="1"/>
  <c r="Q33" i="9"/>
  <c r="P33" i="9"/>
  <c r="O33" i="9"/>
  <c r="N33" i="9"/>
  <c r="M33" i="9"/>
  <c r="L33" i="9"/>
  <c r="K33" i="9"/>
  <c r="I33" i="9"/>
  <c r="Q20" i="9"/>
  <c r="O20" i="9"/>
  <c r="M20" i="9"/>
  <c r="M21" i="9" s="1"/>
  <c r="K20" i="9"/>
  <c r="K21" i="9" s="1"/>
  <c r="Q18" i="9"/>
  <c r="Q19" i="9" s="1"/>
  <c r="O18" i="9"/>
  <c r="O19" i="9" s="1"/>
  <c r="M18" i="9"/>
  <c r="M19" i="9" s="1"/>
  <c r="Q17" i="9"/>
  <c r="P17" i="9"/>
  <c r="O17" i="9"/>
  <c r="N17" i="9"/>
  <c r="M17" i="9"/>
  <c r="L17" i="9"/>
  <c r="K17" i="9"/>
  <c r="I17" i="9"/>
  <c r="Q14" i="9"/>
  <c r="P14" i="9"/>
  <c r="O14" i="9"/>
  <c r="N14" i="9"/>
  <c r="M14" i="9"/>
  <c r="L14" i="9"/>
  <c r="K14" i="9"/>
  <c r="I14" i="9"/>
  <c r="Q12" i="9"/>
  <c r="P12" i="9"/>
  <c r="O12" i="9"/>
  <c r="N12" i="9"/>
  <c r="M12" i="9"/>
  <c r="L12" i="9"/>
  <c r="K12" i="9"/>
  <c r="I12" i="9"/>
  <c r="Q9" i="9"/>
  <c r="P9" i="9"/>
  <c r="O9" i="9"/>
  <c r="N9" i="9"/>
  <c r="M9" i="9"/>
  <c r="L9" i="9"/>
  <c r="K9" i="9"/>
  <c r="I9" i="9"/>
  <c r="Q8" i="9"/>
  <c r="P8" i="9"/>
  <c r="O8" i="9"/>
  <c r="N8" i="9"/>
  <c r="M8" i="9"/>
  <c r="L8" i="9"/>
  <c r="K8" i="9"/>
  <c r="I8" i="9"/>
  <c r="Q7" i="9"/>
  <c r="P7" i="9"/>
  <c r="O7" i="9"/>
  <c r="N7" i="9"/>
  <c r="M7" i="9"/>
  <c r="L7" i="9"/>
  <c r="K7" i="9"/>
  <c r="I7" i="9"/>
  <c r="D5" i="9"/>
  <c r="F4" i="9"/>
  <c r="D4" i="9"/>
  <c r="Q3" i="9"/>
  <c r="P3" i="9"/>
  <c r="P18" i="9" s="1"/>
  <c r="P19" i="9" s="1"/>
  <c r="O3" i="9"/>
  <c r="N3" i="9"/>
  <c r="N20" i="9" s="1"/>
  <c r="L3" i="9"/>
  <c r="L20" i="9" s="1"/>
  <c r="K18" i="9"/>
  <c r="K19" i="9" s="1"/>
  <c r="I3" i="9"/>
  <c r="I18" i="9" s="1"/>
  <c r="I19" i="9" s="1"/>
  <c r="D3" i="9"/>
  <c r="Q4" i="9" s="1"/>
  <c r="Q33" i="8"/>
  <c r="P33" i="8"/>
  <c r="O33" i="8"/>
  <c r="N33" i="8"/>
  <c r="M33" i="8"/>
  <c r="L33" i="8"/>
  <c r="K33" i="8"/>
  <c r="J33" i="8"/>
  <c r="I33" i="8"/>
  <c r="O20" i="8"/>
  <c r="N20" i="8"/>
  <c r="L20" i="8"/>
  <c r="L21" i="8" s="1"/>
  <c r="Q18" i="8"/>
  <c r="Q19" i="8" s="1"/>
  <c r="P18" i="8"/>
  <c r="P19" i="8" s="1"/>
  <c r="N18" i="8"/>
  <c r="N19" i="8" s="1"/>
  <c r="L18" i="8"/>
  <c r="L19" i="8" s="1"/>
  <c r="I18" i="8"/>
  <c r="I19" i="8" s="1"/>
  <c r="Q17" i="8"/>
  <c r="P17" i="8"/>
  <c r="O17" i="8"/>
  <c r="N17" i="8"/>
  <c r="M17" i="8"/>
  <c r="L17" i="8"/>
  <c r="K17" i="8"/>
  <c r="J17" i="8"/>
  <c r="I17" i="8"/>
  <c r="Q14" i="8"/>
  <c r="P14" i="8"/>
  <c r="O14" i="8"/>
  <c r="N14" i="8"/>
  <c r="M14" i="8"/>
  <c r="L14" i="8"/>
  <c r="K14" i="8"/>
  <c r="J14" i="8"/>
  <c r="I14" i="8"/>
  <c r="Q12" i="8"/>
  <c r="P12" i="8"/>
  <c r="O12" i="8"/>
  <c r="N12" i="8"/>
  <c r="M12" i="8"/>
  <c r="L12" i="8"/>
  <c r="K12" i="8"/>
  <c r="J12" i="8"/>
  <c r="I12" i="8"/>
  <c r="Q9" i="8"/>
  <c r="P9" i="8"/>
  <c r="O9" i="8"/>
  <c r="N9" i="8"/>
  <c r="M9" i="8"/>
  <c r="L9" i="8"/>
  <c r="K9" i="8"/>
  <c r="J9" i="8"/>
  <c r="I9" i="8"/>
  <c r="Q8" i="8"/>
  <c r="P8" i="8"/>
  <c r="O8" i="8"/>
  <c r="N8" i="8"/>
  <c r="M8" i="8"/>
  <c r="L8" i="8"/>
  <c r="K8" i="8"/>
  <c r="J8" i="8"/>
  <c r="I8" i="8"/>
  <c r="Q7" i="8"/>
  <c r="P7" i="8"/>
  <c r="O7" i="8"/>
  <c r="N7" i="8"/>
  <c r="M7" i="8"/>
  <c r="L7" i="8"/>
  <c r="K7" i="8"/>
  <c r="J7" i="8"/>
  <c r="I7" i="8"/>
  <c r="D5" i="8"/>
  <c r="F4" i="8"/>
  <c r="D4" i="8"/>
  <c r="Q3" i="8"/>
  <c r="Q4" i="8" s="1"/>
  <c r="P3" i="8"/>
  <c r="P20" i="8" s="1"/>
  <c r="O3" i="8"/>
  <c r="O18" i="8" s="1"/>
  <c r="O19" i="8" s="1"/>
  <c r="N3" i="8"/>
  <c r="M3" i="8"/>
  <c r="M20" i="8" s="1"/>
  <c r="L3" i="8"/>
  <c r="K3" i="8"/>
  <c r="K20" i="8" s="1"/>
  <c r="J20" i="8"/>
  <c r="I3" i="8"/>
  <c r="I4" i="8" s="1"/>
  <c r="D3" i="8"/>
  <c r="P4" i="8" s="1"/>
  <c r="Q33" i="7"/>
  <c r="P33" i="7"/>
  <c r="O33" i="7"/>
  <c r="N33" i="7"/>
  <c r="M33" i="7"/>
  <c r="L33" i="7"/>
  <c r="K33" i="7"/>
  <c r="I33" i="7"/>
  <c r="O20" i="7"/>
  <c r="M20" i="7"/>
  <c r="M21" i="7" s="1"/>
  <c r="L20" i="7"/>
  <c r="Q18" i="7"/>
  <c r="Q19" i="7" s="1"/>
  <c r="O18" i="7"/>
  <c r="O19" i="7" s="1"/>
  <c r="N18" i="7"/>
  <c r="N19" i="7" s="1"/>
  <c r="I18" i="7"/>
  <c r="I19" i="7" s="1"/>
  <c r="Q17" i="7"/>
  <c r="P17" i="7"/>
  <c r="O17" i="7"/>
  <c r="N17" i="7"/>
  <c r="M17" i="7"/>
  <c r="L17" i="7"/>
  <c r="K17" i="7"/>
  <c r="I17" i="7"/>
  <c r="Q14" i="7"/>
  <c r="P14" i="7"/>
  <c r="O14" i="7"/>
  <c r="N14" i="7"/>
  <c r="M14" i="7"/>
  <c r="L14" i="7"/>
  <c r="K14" i="7"/>
  <c r="I14" i="7"/>
  <c r="Q12" i="7"/>
  <c r="P12" i="7"/>
  <c r="O12" i="7"/>
  <c r="N12" i="7"/>
  <c r="M12" i="7"/>
  <c r="L12" i="7"/>
  <c r="K12" i="7"/>
  <c r="I12" i="7"/>
  <c r="Q9" i="7"/>
  <c r="P9" i="7"/>
  <c r="O9" i="7"/>
  <c r="N9" i="7"/>
  <c r="M9" i="7"/>
  <c r="L9" i="7"/>
  <c r="K9" i="7"/>
  <c r="I9" i="7"/>
  <c r="Q8" i="7"/>
  <c r="P8" i="7"/>
  <c r="O8" i="7"/>
  <c r="N8" i="7"/>
  <c r="M8" i="7"/>
  <c r="L8" i="7"/>
  <c r="K8" i="7"/>
  <c r="I8" i="7"/>
  <c r="Q7" i="7"/>
  <c r="P7" i="7"/>
  <c r="O7" i="7"/>
  <c r="N7" i="7"/>
  <c r="M7" i="7"/>
  <c r="L7" i="7"/>
  <c r="K7" i="7"/>
  <c r="I7" i="7"/>
  <c r="D5" i="7"/>
  <c r="P4" i="7"/>
  <c r="O4" i="7"/>
  <c r="I4" i="7"/>
  <c r="F4" i="7"/>
  <c r="F6" i="7" s="1"/>
  <c r="F8" i="7" s="1"/>
  <c r="D4" i="7"/>
  <c r="Q3" i="7"/>
  <c r="Q20" i="7" s="1"/>
  <c r="P3" i="7"/>
  <c r="P18" i="7" s="1"/>
  <c r="P19" i="7" s="1"/>
  <c r="O3" i="7"/>
  <c r="N3" i="7"/>
  <c r="N20" i="7" s="1"/>
  <c r="M18" i="7"/>
  <c r="M19" i="7" s="1"/>
  <c r="L3" i="7"/>
  <c r="K3" i="7"/>
  <c r="K20" i="7" s="1"/>
  <c r="I20" i="7"/>
  <c r="D3" i="7"/>
  <c r="Q4" i="7" s="1"/>
  <c r="Q33" i="6"/>
  <c r="P33" i="6"/>
  <c r="O33" i="6"/>
  <c r="N33" i="6"/>
  <c r="M33" i="6"/>
  <c r="L33" i="6"/>
  <c r="K33" i="6"/>
  <c r="I33" i="6"/>
  <c r="Q20" i="6"/>
  <c r="P20" i="6"/>
  <c r="O20" i="6"/>
  <c r="M20" i="6"/>
  <c r="M21" i="6" s="1"/>
  <c r="Q18" i="6"/>
  <c r="Q19" i="6" s="1"/>
  <c r="M18" i="6"/>
  <c r="M19" i="6" s="1"/>
  <c r="L18" i="6"/>
  <c r="L19" i="6" s="1"/>
  <c r="Q17" i="6"/>
  <c r="P17" i="6"/>
  <c r="O17" i="6"/>
  <c r="N17" i="6"/>
  <c r="M17" i="6"/>
  <c r="L17" i="6"/>
  <c r="I17" i="6"/>
  <c r="Q14" i="6"/>
  <c r="P14" i="6"/>
  <c r="O14" i="6"/>
  <c r="N14" i="6"/>
  <c r="M14" i="6"/>
  <c r="L14" i="6"/>
  <c r="K14" i="6"/>
  <c r="I14" i="6"/>
  <c r="Q12" i="6"/>
  <c r="P12" i="6"/>
  <c r="O12" i="6"/>
  <c r="N12" i="6"/>
  <c r="M12" i="6"/>
  <c r="L12" i="6"/>
  <c r="K12" i="6"/>
  <c r="I12" i="6"/>
  <c r="Q9" i="6"/>
  <c r="P9" i="6"/>
  <c r="O9" i="6"/>
  <c r="N9" i="6"/>
  <c r="M9" i="6"/>
  <c r="L9" i="6"/>
  <c r="K9" i="6"/>
  <c r="I9" i="6"/>
  <c r="Q8" i="6"/>
  <c r="P8" i="6"/>
  <c r="O8" i="6"/>
  <c r="N8" i="6"/>
  <c r="M8" i="6"/>
  <c r="L8" i="6"/>
  <c r="K8" i="6"/>
  <c r="I8" i="6"/>
  <c r="Q7" i="6"/>
  <c r="P7" i="6"/>
  <c r="O7" i="6"/>
  <c r="N7" i="6"/>
  <c r="M7" i="6"/>
  <c r="L7" i="6"/>
  <c r="K7" i="6"/>
  <c r="I7" i="6"/>
  <c r="D5" i="6"/>
  <c r="L4" i="6"/>
  <c r="F4" i="6"/>
  <c r="D4" i="6"/>
  <c r="Q3" i="6"/>
  <c r="Q4" i="6" s="1"/>
  <c r="P3" i="6"/>
  <c r="P18" i="6" s="1"/>
  <c r="P19" i="6" s="1"/>
  <c r="O3" i="6"/>
  <c r="N3" i="6"/>
  <c r="N20" i="6" s="1"/>
  <c r="L3" i="6"/>
  <c r="L20" i="6" s="1"/>
  <c r="K18" i="6"/>
  <c r="K19" i="6" s="1"/>
  <c r="I4" i="6"/>
  <c r="D3" i="6"/>
  <c r="M4" i="6" s="1"/>
  <c r="Q33" i="5"/>
  <c r="P33" i="5"/>
  <c r="O33" i="5"/>
  <c r="N33" i="5"/>
  <c r="M33" i="5"/>
  <c r="L33" i="5"/>
  <c r="K33" i="5"/>
  <c r="I33" i="5"/>
  <c r="Q20" i="5"/>
  <c r="O20" i="5"/>
  <c r="O21" i="5" s="1"/>
  <c r="L20" i="5"/>
  <c r="I20" i="5"/>
  <c r="M18" i="5"/>
  <c r="M19" i="5" s="1"/>
  <c r="L18" i="5"/>
  <c r="L19" i="5" s="1"/>
  <c r="K18" i="5"/>
  <c r="K19" i="5" s="1"/>
  <c r="Q17" i="5"/>
  <c r="P17" i="5"/>
  <c r="O17" i="5"/>
  <c r="N17" i="5"/>
  <c r="M17" i="5"/>
  <c r="L17" i="5"/>
  <c r="K17" i="5"/>
  <c r="I17" i="5"/>
  <c r="Q14" i="5"/>
  <c r="P14" i="5"/>
  <c r="O14" i="5"/>
  <c r="N14" i="5"/>
  <c r="M14" i="5"/>
  <c r="L14" i="5"/>
  <c r="K14" i="5"/>
  <c r="I14" i="5"/>
  <c r="Q12" i="5"/>
  <c r="P12" i="5"/>
  <c r="O12" i="5"/>
  <c r="N12" i="5"/>
  <c r="M12" i="5"/>
  <c r="L12" i="5"/>
  <c r="K12" i="5"/>
  <c r="I12" i="5"/>
  <c r="Q9" i="5"/>
  <c r="P9" i="5"/>
  <c r="O9" i="5"/>
  <c r="N9" i="5"/>
  <c r="M9" i="5"/>
  <c r="L9" i="5"/>
  <c r="K9" i="5"/>
  <c r="I9" i="5"/>
  <c r="Q8" i="5"/>
  <c r="P8" i="5"/>
  <c r="O8" i="5"/>
  <c r="N8" i="5"/>
  <c r="M8" i="5"/>
  <c r="L8" i="5"/>
  <c r="K8" i="5"/>
  <c r="I8" i="5"/>
  <c r="Q7" i="5"/>
  <c r="P7" i="5"/>
  <c r="O7" i="5"/>
  <c r="N7" i="5"/>
  <c r="M7" i="5"/>
  <c r="L7" i="5"/>
  <c r="K7" i="5"/>
  <c r="I7" i="5"/>
  <c r="D5" i="5"/>
  <c r="F4" i="5"/>
  <c r="F6" i="5" s="1"/>
  <c r="D4" i="5"/>
  <c r="Q3" i="5"/>
  <c r="P3" i="5"/>
  <c r="P18" i="5" s="1"/>
  <c r="P19" i="5" s="1"/>
  <c r="O3" i="5"/>
  <c r="N3" i="5"/>
  <c r="N20" i="5" s="1"/>
  <c r="M20" i="5"/>
  <c r="L3" i="5"/>
  <c r="K3" i="5"/>
  <c r="K20" i="5" s="1"/>
  <c r="K21" i="5" s="1"/>
  <c r="D3" i="5"/>
  <c r="O4" i="5" s="1"/>
  <c r="Q33" i="4"/>
  <c r="P33" i="4"/>
  <c r="O33" i="4"/>
  <c r="N33" i="4"/>
  <c r="M33" i="4"/>
  <c r="L33" i="4"/>
  <c r="K33" i="4"/>
  <c r="I33" i="4"/>
  <c r="Q17" i="4"/>
  <c r="P17" i="4"/>
  <c r="O17" i="4"/>
  <c r="N17" i="4"/>
  <c r="M17" i="4"/>
  <c r="L17" i="4"/>
  <c r="K17" i="4"/>
  <c r="I17" i="4"/>
  <c r="Q14" i="4"/>
  <c r="P14" i="4"/>
  <c r="O14" i="4"/>
  <c r="N14" i="4"/>
  <c r="M14" i="4"/>
  <c r="L14" i="4"/>
  <c r="K14" i="4"/>
  <c r="I14" i="4"/>
  <c r="Q12" i="4"/>
  <c r="P12" i="4"/>
  <c r="O12" i="4"/>
  <c r="N12" i="4"/>
  <c r="M12" i="4"/>
  <c r="L12" i="4"/>
  <c r="K12" i="4"/>
  <c r="I12" i="4"/>
  <c r="Q9" i="4"/>
  <c r="P9" i="4"/>
  <c r="O9" i="4"/>
  <c r="N9" i="4"/>
  <c r="M9" i="4"/>
  <c r="L9" i="4"/>
  <c r="K9" i="4"/>
  <c r="I9" i="4"/>
  <c r="Q8" i="4"/>
  <c r="P8" i="4"/>
  <c r="O8" i="4"/>
  <c r="N8" i="4"/>
  <c r="M8" i="4"/>
  <c r="L8" i="4"/>
  <c r="K8" i="4"/>
  <c r="I8" i="4"/>
  <c r="Q7" i="4"/>
  <c r="P7" i="4"/>
  <c r="O7" i="4"/>
  <c r="N7" i="4"/>
  <c r="M7" i="4"/>
  <c r="L7" i="4"/>
  <c r="K7" i="4"/>
  <c r="I7" i="4"/>
  <c r="F6" i="4"/>
  <c r="F8" i="4" s="1"/>
  <c r="D5" i="4"/>
  <c r="F4" i="4"/>
  <c r="D4" i="4"/>
  <c r="Q3" i="4"/>
  <c r="P3" i="4"/>
  <c r="P18" i="4" s="1"/>
  <c r="P19" i="4" s="1"/>
  <c r="O3" i="4"/>
  <c r="O20" i="4" s="1"/>
  <c r="O21" i="4" s="1"/>
  <c r="N3" i="4"/>
  <c r="N20" i="4" s="1"/>
  <c r="M20" i="4"/>
  <c r="L3" i="4"/>
  <c r="L20" i="4" s="1"/>
  <c r="K20" i="4"/>
  <c r="I4" i="4"/>
  <c r="D3" i="4"/>
  <c r="I14" i="3"/>
  <c r="Q33" i="3"/>
  <c r="P33" i="3"/>
  <c r="O33" i="3"/>
  <c r="N33" i="3"/>
  <c r="M33" i="3"/>
  <c r="L33" i="3"/>
  <c r="K33" i="3"/>
  <c r="I33" i="3"/>
  <c r="O20" i="3"/>
  <c r="O21" i="3" s="1"/>
  <c r="I20" i="3"/>
  <c r="L18" i="3"/>
  <c r="L19" i="3" s="1"/>
  <c r="I18" i="3"/>
  <c r="I19" i="3" s="1"/>
  <c r="Q17" i="3"/>
  <c r="P17" i="3"/>
  <c r="O17" i="3"/>
  <c r="N17" i="3"/>
  <c r="M17" i="3"/>
  <c r="L17" i="3"/>
  <c r="K17" i="3"/>
  <c r="I17" i="3"/>
  <c r="Q14" i="3"/>
  <c r="P14" i="3"/>
  <c r="O14" i="3"/>
  <c r="N14" i="3"/>
  <c r="M14" i="3"/>
  <c r="L14" i="3"/>
  <c r="K14" i="3"/>
  <c r="Q12" i="3"/>
  <c r="P12" i="3"/>
  <c r="O12" i="3"/>
  <c r="N12" i="3"/>
  <c r="M12" i="3"/>
  <c r="L12" i="3"/>
  <c r="K12" i="3"/>
  <c r="Q9" i="3"/>
  <c r="P9" i="3"/>
  <c r="O9" i="3"/>
  <c r="N9" i="3"/>
  <c r="M9" i="3"/>
  <c r="L9" i="3"/>
  <c r="K9" i="3"/>
  <c r="I9" i="3"/>
  <c r="Q8" i="3"/>
  <c r="P8" i="3"/>
  <c r="O8" i="3"/>
  <c r="N8" i="3"/>
  <c r="M8" i="3"/>
  <c r="L8" i="3"/>
  <c r="K8" i="3"/>
  <c r="I8" i="3"/>
  <c r="Q7" i="3"/>
  <c r="P7" i="3"/>
  <c r="O7" i="3"/>
  <c r="N7" i="3"/>
  <c r="M7" i="3"/>
  <c r="L7" i="3"/>
  <c r="K7" i="3"/>
  <c r="I7" i="3"/>
  <c r="D5" i="3"/>
  <c r="F4" i="3"/>
  <c r="D4" i="3"/>
  <c r="Q3" i="3"/>
  <c r="Q18" i="3" s="1"/>
  <c r="Q19" i="3" s="1"/>
  <c r="P3" i="3"/>
  <c r="P18" i="3" s="1"/>
  <c r="P19" i="3" s="1"/>
  <c r="O3" i="3"/>
  <c r="N3" i="3"/>
  <c r="N20" i="3" s="1"/>
  <c r="M3" i="3"/>
  <c r="M18" i="3" s="1"/>
  <c r="M19" i="3" s="1"/>
  <c r="L3" i="3"/>
  <c r="L20" i="3" s="1"/>
  <c r="K3" i="3"/>
  <c r="K20" i="3" s="1"/>
  <c r="D3" i="3"/>
  <c r="K31" i="19" l="1"/>
  <c r="K30" i="19"/>
  <c r="K32" i="19" s="1"/>
  <c r="K26" i="15"/>
  <c r="K28" i="15" s="1"/>
  <c r="K29" i="15" s="1"/>
  <c r="K27" i="15"/>
  <c r="I4" i="19"/>
  <c r="M4" i="3"/>
  <c r="Q4" i="19"/>
  <c r="O4" i="19"/>
  <c r="K4" i="6"/>
  <c r="K20" i="6"/>
  <c r="K21" i="6" s="1"/>
  <c r="K4" i="4"/>
  <c r="I18" i="19"/>
  <c r="I19" i="19" s="1"/>
  <c r="J22" i="17"/>
  <c r="Q22" i="17"/>
  <c r="Q23" i="17" s="1"/>
  <c r="F6" i="16"/>
  <c r="F8" i="16" s="1"/>
  <c r="L22" i="16"/>
  <c r="L23" i="16" s="1"/>
  <c r="Q22" i="16"/>
  <c r="Q24" i="16" s="1"/>
  <c r="Q25" i="16" s="1"/>
  <c r="Q26" i="16" s="1"/>
  <c r="Q28" i="16" s="1"/>
  <c r="Q29" i="16" s="1"/>
  <c r="P4" i="15"/>
  <c r="F6" i="15"/>
  <c r="I4" i="15"/>
  <c r="P4" i="14"/>
  <c r="F6" i="14"/>
  <c r="F8" i="14" s="1"/>
  <c r="I4" i="14"/>
  <c r="Q4" i="14"/>
  <c r="J4" i="14"/>
  <c r="K4" i="14"/>
  <c r="J22" i="14"/>
  <c r="O22" i="14"/>
  <c r="P22" i="14"/>
  <c r="P23" i="14" s="1"/>
  <c r="F6" i="13"/>
  <c r="F8" i="13" s="1"/>
  <c r="N4" i="13"/>
  <c r="O4" i="13"/>
  <c r="M21" i="19"/>
  <c r="N21" i="19"/>
  <c r="F6" i="19"/>
  <c r="L4" i="19"/>
  <c r="P20" i="19"/>
  <c r="O21" i="19"/>
  <c r="N4" i="19"/>
  <c r="L18" i="19"/>
  <c r="L19" i="19" s="1"/>
  <c r="I21" i="19"/>
  <c r="Q21" i="19"/>
  <c r="M4" i="19"/>
  <c r="M18" i="19"/>
  <c r="M19" i="19" s="1"/>
  <c r="N18" i="19"/>
  <c r="N19" i="19" s="1"/>
  <c r="O18" i="19"/>
  <c r="O19" i="19" s="1"/>
  <c r="L21" i="19"/>
  <c r="P4" i="19"/>
  <c r="N22" i="18"/>
  <c r="N21" i="18"/>
  <c r="L24" i="18"/>
  <c r="L25" i="18" s="1"/>
  <c r="L23" i="18"/>
  <c r="K22" i="18"/>
  <c r="K21" i="18"/>
  <c r="K4" i="18"/>
  <c r="I18" i="18"/>
  <c r="I19" i="18" s="1"/>
  <c r="Q18" i="18"/>
  <c r="Q19" i="18" s="1"/>
  <c r="O20" i="18"/>
  <c r="M22" i="18"/>
  <c r="L4" i="18"/>
  <c r="J18" i="18"/>
  <c r="J19" i="18" s="1"/>
  <c r="P20" i="18"/>
  <c r="K18" i="18"/>
  <c r="K19" i="18" s="1"/>
  <c r="I20" i="18"/>
  <c r="Q20" i="18"/>
  <c r="J20" i="18"/>
  <c r="L21" i="18"/>
  <c r="I24" i="17"/>
  <c r="I25" i="17" s="1"/>
  <c r="I23" i="17"/>
  <c r="J24" i="17"/>
  <c r="J25" i="17" s="1"/>
  <c r="J23" i="17"/>
  <c r="Q24" i="17"/>
  <c r="Q25" i="17" s="1"/>
  <c r="K22" i="17"/>
  <c r="K21" i="17"/>
  <c r="N22" i="17"/>
  <c r="N21" i="17"/>
  <c r="L22" i="17"/>
  <c r="L21" i="17"/>
  <c r="M21" i="17"/>
  <c r="M22" i="17"/>
  <c r="M4" i="17"/>
  <c r="O22" i="17"/>
  <c r="N4" i="17"/>
  <c r="I21" i="17"/>
  <c r="Q21" i="17"/>
  <c r="P22" i="17"/>
  <c r="O4" i="17"/>
  <c r="M18" i="17"/>
  <c r="M19" i="17" s="1"/>
  <c r="J21" i="17"/>
  <c r="P4" i="17"/>
  <c r="N18" i="17"/>
  <c r="N19" i="17" s="1"/>
  <c r="O18" i="17"/>
  <c r="O19" i="17" s="1"/>
  <c r="K22" i="16"/>
  <c r="K21" i="16"/>
  <c r="N22" i="16"/>
  <c r="N21" i="16"/>
  <c r="I22" i="16"/>
  <c r="L24" i="16"/>
  <c r="L25" i="16" s="1"/>
  <c r="L26" i="16" s="1"/>
  <c r="L28" i="16" s="1"/>
  <c r="L29" i="16" s="1"/>
  <c r="I18" i="16"/>
  <c r="I19" i="16" s="1"/>
  <c r="Q18" i="16"/>
  <c r="Q19" i="16" s="1"/>
  <c r="O20" i="16"/>
  <c r="M22" i="16"/>
  <c r="L4" i="16"/>
  <c r="P20" i="16"/>
  <c r="M4" i="16"/>
  <c r="K18" i="16"/>
  <c r="K19" i="16" s="1"/>
  <c r="N4" i="16"/>
  <c r="L18" i="16"/>
  <c r="L19" i="16" s="1"/>
  <c r="I21" i="16"/>
  <c r="Q21" i="16"/>
  <c r="O4" i="16"/>
  <c r="P4" i="16"/>
  <c r="I4" i="16"/>
  <c r="L21" i="16"/>
  <c r="L21" i="15"/>
  <c r="M21" i="15"/>
  <c r="N21" i="15"/>
  <c r="O21" i="15"/>
  <c r="M4" i="15"/>
  <c r="N4" i="15"/>
  <c r="L18" i="15"/>
  <c r="L19" i="15" s="1"/>
  <c r="I21" i="15"/>
  <c r="Q21" i="15"/>
  <c r="O4" i="15"/>
  <c r="M18" i="15"/>
  <c r="M19" i="15" s="1"/>
  <c r="N18" i="15"/>
  <c r="N19" i="15" s="1"/>
  <c r="O18" i="15"/>
  <c r="O19" i="15" s="1"/>
  <c r="M21" i="14"/>
  <c r="M22" i="14"/>
  <c r="J24" i="14"/>
  <c r="J25" i="14" s="1"/>
  <c r="J26" i="14" s="1"/>
  <c r="J28" i="14" s="1"/>
  <c r="J29" i="14" s="1"/>
  <c r="J23" i="14"/>
  <c r="K22" i="14"/>
  <c r="K21" i="14"/>
  <c r="L22" i="14"/>
  <c r="L21" i="14"/>
  <c r="N21" i="14"/>
  <c r="N22" i="14"/>
  <c r="O24" i="14"/>
  <c r="O25" i="14" s="1"/>
  <c r="O26" i="14" s="1"/>
  <c r="O28" i="14" s="1"/>
  <c r="O29" i="14" s="1"/>
  <c r="O23" i="14"/>
  <c r="P24" i="14"/>
  <c r="P25" i="14" s="1"/>
  <c r="O21" i="14"/>
  <c r="M4" i="14"/>
  <c r="K18" i="14"/>
  <c r="K19" i="14" s="1"/>
  <c r="I20" i="14"/>
  <c r="Q20" i="14"/>
  <c r="P21" i="14"/>
  <c r="N4" i="14"/>
  <c r="O4" i="14"/>
  <c r="M18" i="14"/>
  <c r="M19" i="14" s="1"/>
  <c r="J21" i="14"/>
  <c r="N18" i="14"/>
  <c r="N19" i="14" s="1"/>
  <c r="O18" i="14"/>
  <c r="O19" i="14" s="1"/>
  <c r="I22" i="13"/>
  <c r="I21" i="13"/>
  <c r="L22" i="13"/>
  <c r="L21" i="13"/>
  <c r="K22" i="13"/>
  <c r="K21" i="13"/>
  <c r="M21" i="13"/>
  <c r="M22" i="13"/>
  <c r="Q22" i="13"/>
  <c r="Q21" i="13"/>
  <c r="N22" i="13"/>
  <c r="N21" i="13"/>
  <c r="K4" i="13"/>
  <c r="I18" i="13"/>
  <c r="I19" i="13" s="1"/>
  <c r="Q18" i="13"/>
  <c r="Q19" i="13" s="1"/>
  <c r="O20" i="13"/>
  <c r="P20" i="13"/>
  <c r="I4" i="13"/>
  <c r="Q4" i="13"/>
  <c r="L4" i="13"/>
  <c r="M4" i="13"/>
  <c r="K18" i="13"/>
  <c r="K19" i="13" s="1"/>
  <c r="L18" i="13"/>
  <c r="L19" i="13" s="1"/>
  <c r="M18" i="13"/>
  <c r="M19" i="13" s="1"/>
  <c r="N18" i="13"/>
  <c r="N19" i="13" s="1"/>
  <c r="O18" i="13"/>
  <c r="O19" i="13" s="1"/>
  <c r="I18" i="10"/>
  <c r="I19" i="10" s="1"/>
  <c r="I20" i="9"/>
  <c r="I4" i="12"/>
  <c r="Q4" i="12"/>
  <c r="M4" i="12"/>
  <c r="M21" i="12"/>
  <c r="N21" i="12"/>
  <c r="L21" i="12"/>
  <c r="K4" i="12"/>
  <c r="F6" i="12"/>
  <c r="I22" i="12" s="1"/>
  <c r="L4" i="12"/>
  <c r="J18" i="12"/>
  <c r="J19" i="12" s="1"/>
  <c r="P20" i="12"/>
  <c r="N4" i="12"/>
  <c r="L18" i="12"/>
  <c r="L19" i="12" s="1"/>
  <c r="J20" i="12"/>
  <c r="I21" i="12"/>
  <c r="Q21" i="12"/>
  <c r="P4" i="12"/>
  <c r="N18" i="12"/>
  <c r="N19" i="12" s="1"/>
  <c r="K21" i="12"/>
  <c r="O18" i="12"/>
  <c r="O19" i="12" s="1"/>
  <c r="F6" i="8"/>
  <c r="O22" i="7"/>
  <c r="I18" i="6"/>
  <c r="I19" i="6" s="1"/>
  <c r="I20" i="6"/>
  <c r="I21" i="6" s="1"/>
  <c r="F6" i="6"/>
  <c r="O22" i="6"/>
  <c r="O24" i="6" s="1"/>
  <c r="O25" i="6" s="1"/>
  <c r="O26" i="6" s="1"/>
  <c r="O28" i="6" s="1"/>
  <c r="O29" i="6" s="1"/>
  <c r="P22" i="6"/>
  <c r="P23" i="6" s="1"/>
  <c r="Q22" i="6"/>
  <c r="Q23" i="6" s="1"/>
  <c r="K21" i="10"/>
  <c r="L21" i="10"/>
  <c r="M21" i="10"/>
  <c r="N21" i="10"/>
  <c r="F6" i="10"/>
  <c r="Q22" i="10" s="1"/>
  <c r="L4" i="10"/>
  <c r="J18" i="10"/>
  <c r="J19" i="10" s="1"/>
  <c r="P20" i="10"/>
  <c r="N4" i="10"/>
  <c r="L18" i="10"/>
  <c r="L19" i="10" s="1"/>
  <c r="J20" i="10"/>
  <c r="I21" i="10"/>
  <c r="Q21" i="10"/>
  <c r="M4" i="10"/>
  <c r="O4" i="10"/>
  <c r="M18" i="10"/>
  <c r="M19" i="10" s="1"/>
  <c r="P4" i="10"/>
  <c r="N18" i="10"/>
  <c r="N19" i="10" s="1"/>
  <c r="I4" i="10"/>
  <c r="O18" i="10"/>
  <c r="O19" i="10" s="1"/>
  <c r="L21" i="9"/>
  <c r="N21" i="9"/>
  <c r="K4" i="9"/>
  <c r="F6" i="9"/>
  <c r="N22" i="9" s="1"/>
  <c r="L4" i="9"/>
  <c r="P20" i="9"/>
  <c r="O21" i="9"/>
  <c r="M4" i="9"/>
  <c r="N4" i="9"/>
  <c r="L18" i="9"/>
  <c r="L19" i="9" s="1"/>
  <c r="I21" i="9"/>
  <c r="Q21" i="9"/>
  <c r="O4" i="9"/>
  <c r="P4" i="9"/>
  <c r="N18" i="9"/>
  <c r="N19" i="9" s="1"/>
  <c r="K22" i="8"/>
  <c r="K21" i="8"/>
  <c r="L22" i="8"/>
  <c r="F8" i="8"/>
  <c r="N22" i="8"/>
  <c r="O22" i="8"/>
  <c r="M22" i="8"/>
  <c r="M21" i="8"/>
  <c r="P22" i="8"/>
  <c r="P21" i="8"/>
  <c r="J22" i="8"/>
  <c r="J21" i="8"/>
  <c r="K4" i="8"/>
  <c r="N21" i="8"/>
  <c r="L4" i="8"/>
  <c r="J18" i="8"/>
  <c r="J19" i="8" s="1"/>
  <c r="O21" i="8"/>
  <c r="M4" i="8"/>
  <c r="K18" i="8"/>
  <c r="K19" i="8" s="1"/>
  <c r="I20" i="8"/>
  <c r="Q20" i="8"/>
  <c r="N4" i="8"/>
  <c r="O4" i="8"/>
  <c r="M18" i="8"/>
  <c r="M19" i="8" s="1"/>
  <c r="O24" i="7"/>
  <c r="O25" i="7" s="1"/>
  <c r="O26" i="7" s="1"/>
  <c r="O28" i="7" s="1"/>
  <c r="O29" i="7" s="1"/>
  <c r="O23" i="7"/>
  <c r="N21" i="7"/>
  <c r="N22" i="7"/>
  <c r="I22" i="7"/>
  <c r="I21" i="7"/>
  <c r="Q22" i="7"/>
  <c r="Q21" i="7"/>
  <c r="K22" i="7"/>
  <c r="K21" i="7"/>
  <c r="L22" i="7"/>
  <c r="M22" i="7"/>
  <c r="L4" i="7"/>
  <c r="P20" i="7"/>
  <c r="O21" i="7"/>
  <c r="M4" i="7"/>
  <c r="K18" i="7"/>
  <c r="K19" i="7" s="1"/>
  <c r="N4" i="7"/>
  <c r="L18" i="7"/>
  <c r="L19" i="7" s="1"/>
  <c r="K4" i="7"/>
  <c r="L21" i="7"/>
  <c r="N21" i="6"/>
  <c r="N22" i="6"/>
  <c r="L22" i="6"/>
  <c r="L21" i="6"/>
  <c r="Q21" i="6"/>
  <c r="P21" i="6"/>
  <c r="N4" i="6"/>
  <c r="O4" i="6"/>
  <c r="P4" i="6"/>
  <c r="N18" i="6"/>
  <c r="N19" i="6" s="1"/>
  <c r="M22" i="6"/>
  <c r="O21" i="6"/>
  <c r="F8" i="6"/>
  <c r="O18" i="6"/>
  <c r="O19" i="6" s="1"/>
  <c r="L4" i="5"/>
  <c r="I4" i="5"/>
  <c r="Q4" i="5"/>
  <c r="F8" i="5"/>
  <c r="O22" i="5"/>
  <c r="Q22" i="5"/>
  <c r="M21" i="5"/>
  <c r="M22" i="5"/>
  <c r="N22" i="5"/>
  <c r="N21" i="5"/>
  <c r="I22" i="5"/>
  <c r="L22" i="5"/>
  <c r="K4" i="5"/>
  <c r="I18" i="5"/>
  <c r="I19" i="5" s="1"/>
  <c r="Q18" i="5"/>
  <c r="Q19" i="5" s="1"/>
  <c r="P20" i="5"/>
  <c r="I21" i="5"/>
  <c r="Q21" i="5"/>
  <c r="P4" i="5"/>
  <c r="O18" i="5"/>
  <c r="O19" i="5" s="1"/>
  <c r="L21" i="5"/>
  <c r="K22" i="5"/>
  <c r="M4" i="5"/>
  <c r="N4" i="5"/>
  <c r="N18" i="5"/>
  <c r="N19" i="5" s="1"/>
  <c r="Q4" i="4"/>
  <c r="L18" i="4"/>
  <c r="L19" i="4" s="1"/>
  <c r="Q18" i="4"/>
  <c r="Q19" i="4" s="1"/>
  <c r="K4" i="3"/>
  <c r="M20" i="3"/>
  <c r="M21" i="3" s="1"/>
  <c r="I20" i="4"/>
  <c r="I22" i="4" s="1"/>
  <c r="I24" i="4" s="1"/>
  <c r="I25" i="4" s="1"/>
  <c r="L4" i="3"/>
  <c r="K18" i="3"/>
  <c r="K19" i="3" s="1"/>
  <c r="P20" i="3"/>
  <c r="L4" i="4"/>
  <c r="I18" i="4"/>
  <c r="I19" i="4" s="1"/>
  <c r="P20" i="4"/>
  <c r="P22" i="4" s="1"/>
  <c r="P23" i="4" s="1"/>
  <c r="Q20" i="4"/>
  <c r="Q21" i="4" s="1"/>
  <c r="K18" i="4"/>
  <c r="K19" i="4" s="1"/>
  <c r="K22" i="4"/>
  <c r="K21" i="4"/>
  <c r="L22" i="4"/>
  <c r="L21" i="4"/>
  <c r="M21" i="4"/>
  <c r="M22" i="4"/>
  <c r="N22" i="4"/>
  <c r="N21" i="4"/>
  <c r="P21" i="4"/>
  <c r="O22" i="4"/>
  <c r="O4" i="4"/>
  <c r="M18" i="4"/>
  <c r="M19" i="4" s="1"/>
  <c r="Q22" i="4"/>
  <c r="N4" i="4"/>
  <c r="P4" i="4"/>
  <c r="N18" i="4"/>
  <c r="N19" i="4" s="1"/>
  <c r="M4" i="4"/>
  <c r="O18" i="4"/>
  <c r="O19" i="4" s="1"/>
  <c r="F6" i="3"/>
  <c r="M22" i="3" s="1"/>
  <c r="M24" i="3" s="1"/>
  <c r="M25" i="3" s="1"/>
  <c r="I4" i="3"/>
  <c r="Q4" i="3"/>
  <c r="L21" i="3"/>
  <c r="N21" i="3"/>
  <c r="Q20" i="3"/>
  <c r="P21" i="3"/>
  <c r="I21" i="3"/>
  <c r="O4" i="3"/>
  <c r="P4" i="3"/>
  <c r="N18" i="3"/>
  <c r="N19" i="3" s="1"/>
  <c r="K21" i="3"/>
  <c r="O18" i="3"/>
  <c r="O19" i="3" s="1"/>
  <c r="N4" i="3"/>
  <c r="K31" i="15" l="1"/>
  <c r="K30" i="15"/>
  <c r="K32" i="15" s="1"/>
  <c r="F8" i="19"/>
  <c r="N22" i="15"/>
  <c r="M22" i="15"/>
  <c r="M24" i="15" s="1"/>
  <c r="M25" i="15" s="1"/>
  <c r="P22" i="15"/>
  <c r="P24" i="15" s="1"/>
  <c r="P25" i="15" s="1"/>
  <c r="F8" i="15"/>
  <c r="K22" i="6"/>
  <c r="K24" i="6" s="1"/>
  <c r="K25" i="6" s="1"/>
  <c r="K27" i="6" s="1"/>
  <c r="K23" i="6"/>
  <c r="O22" i="19"/>
  <c r="O24" i="19" s="1"/>
  <c r="O25" i="19" s="1"/>
  <c r="I22" i="19"/>
  <c r="I24" i="19" s="1"/>
  <c r="I25" i="19" s="1"/>
  <c r="N22" i="19"/>
  <c r="N24" i="19" s="1"/>
  <c r="N25" i="19" s="1"/>
  <c r="Q23" i="16"/>
  <c r="L22" i="15"/>
  <c r="L23" i="15" s="1"/>
  <c r="O22" i="15"/>
  <c r="I22" i="15"/>
  <c r="Q22" i="15"/>
  <c r="P21" i="19"/>
  <c r="P22" i="19"/>
  <c r="M22" i="19"/>
  <c r="Q22" i="19"/>
  <c r="L22" i="19"/>
  <c r="P22" i="18"/>
  <c r="P21" i="18"/>
  <c r="J22" i="18"/>
  <c r="J21" i="18"/>
  <c r="K23" i="18"/>
  <c r="K24" i="18"/>
  <c r="K25" i="18" s="1"/>
  <c r="Q22" i="18"/>
  <c r="Q21" i="18"/>
  <c r="M24" i="18"/>
  <c r="M25" i="18" s="1"/>
  <c r="M23" i="18"/>
  <c r="O22" i="18"/>
  <c r="O21" i="18"/>
  <c r="L27" i="18"/>
  <c r="L26" i="18"/>
  <c r="L28" i="18" s="1"/>
  <c r="L29" i="18" s="1"/>
  <c r="I22" i="18"/>
  <c r="I21" i="18"/>
  <c r="N24" i="18"/>
  <c r="N25" i="18" s="1"/>
  <c r="N23" i="18"/>
  <c r="P24" i="17"/>
  <c r="P25" i="17" s="1"/>
  <c r="P23" i="17"/>
  <c r="L23" i="17"/>
  <c r="L24" i="17"/>
  <c r="L25" i="17" s="1"/>
  <c r="I27" i="17"/>
  <c r="I26" i="17"/>
  <c r="I28" i="17" s="1"/>
  <c r="I29" i="17" s="1"/>
  <c r="M24" i="17"/>
  <c r="M25" i="17" s="1"/>
  <c r="M23" i="17"/>
  <c r="K23" i="17"/>
  <c r="K24" i="17"/>
  <c r="K25" i="17" s="1"/>
  <c r="Q26" i="17"/>
  <c r="Q28" i="17" s="1"/>
  <c r="Q29" i="17" s="1"/>
  <c r="Q27" i="17"/>
  <c r="J26" i="17"/>
  <c r="J28" i="17" s="1"/>
  <c r="J29" i="17" s="1"/>
  <c r="J27" i="17"/>
  <c r="O24" i="17"/>
  <c r="O25" i="17" s="1"/>
  <c r="O23" i="17"/>
  <c r="N23" i="17"/>
  <c r="N24" i="17"/>
  <c r="N25" i="17" s="1"/>
  <c r="K23" i="16"/>
  <c r="K24" i="16"/>
  <c r="K25" i="16" s="1"/>
  <c r="P22" i="16"/>
  <c r="P21" i="16"/>
  <c r="N24" i="16"/>
  <c r="N25" i="16" s="1"/>
  <c r="N23" i="16"/>
  <c r="M24" i="16"/>
  <c r="M25" i="16" s="1"/>
  <c r="M23" i="16"/>
  <c r="Q27" i="16"/>
  <c r="L27" i="16"/>
  <c r="I24" i="16"/>
  <c r="I25" i="16" s="1"/>
  <c r="I23" i="16"/>
  <c r="L30" i="16"/>
  <c r="L32" i="16" s="1"/>
  <c r="L31" i="16"/>
  <c r="O22" i="16"/>
  <c r="O21" i="16"/>
  <c r="Q31" i="16"/>
  <c r="Q30" i="16"/>
  <c r="Q32" i="16" s="1"/>
  <c r="N23" i="15"/>
  <c r="N24" i="15"/>
  <c r="N25" i="15" s="1"/>
  <c r="J27" i="14"/>
  <c r="L23" i="14"/>
  <c r="L24" i="14"/>
  <c r="L25" i="14" s="1"/>
  <c r="P26" i="14"/>
  <c r="P28" i="14" s="1"/>
  <c r="P29" i="14" s="1"/>
  <c r="P27" i="14"/>
  <c r="O27" i="14"/>
  <c r="K23" i="14"/>
  <c r="K24" i="14"/>
  <c r="K25" i="14" s="1"/>
  <c r="M24" i="14"/>
  <c r="M25" i="14" s="1"/>
  <c r="M23" i="14"/>
  <c r="Q22" i="14"/>
  <c r="Q21" i="14"/>
  <c r="I22" i="14"/>
  <c r="I21" i="14"/>
  <c r="O31" i="14"/>
  <c r="O30" i="14"/>
  <c r="O32" i="14" s="1"/>
  <c r="J31" i="14"/>
  <c r="J30" i="14"/>
  <c r="J32" i="14" s="1"/>
  <c r="N24" i="14"/>
  <c r="N25" i="14" s="1"/>
  <c r="N23" i="14"/>
  <c r="N24" i="13"/>
  <c r="N25" i="13" s="1"/>
  <c r="N23" i="13"/>
  <c r="Q24" i="13"/>
  <c r="Q25" i="13" s="1"/>
  <c r="Q23" i="13"/>
  <c r="O22" i="13"/>
  <c r="O21" i="13"/>
  <c r="M24" i="13"/>
  <c r="M25" i="13" s="1"/>
  <c r="M23" i="13"/>
  <c r="L24" i="13"/>
  <c r="L25" i="13" s="1"/>
  <c r="L23" i="13"/>
  <c r="P22" i="13"/>
  <c r="P21" i="13"/>
  <c r="K23" i="13"/>
  <c r="K24" i="13"/>
  <c r="K25" i="13" s="1"/>
  <c r="I24" i="13"/>
  <c r="I25" i="13" s="1"/>
  <c r="I23" i="13"/>
  <c r="I22" i="10"/>
  <c r="I24" i="12"/>
  <c r="I25" i="12" s="1"/>
  <c r="I23" i="12"/>
  <c r="O22" i="12"/>
  <c r="F8" i="12"/>
  <c r="J21" i="12"/>
  <c r="J22" i="12"/>
  <c r="K22" i="12"/>
  <c r="N22" i="12"/>
  <c r="L22" i="12"/>
  <c r="M22" i="12"/>
  <c r="P22" i="12"/>
  <c r="P21" i="12"/>
  <c r="Q22" i="12"/>
  <c r="O23" i="6"/>
  <c r="I22" i="6"/>
  <c r="I24" i="6" s="1"/>
  <c r="I25" i="6" s="1"/>
  <c r="I27" i="6" s="1"/>
  <c r="Q24" i="6"/>
  <c r="Q25" i="6" s="1"/>
  <c r="Q26" i="6" s="1"/>
  <c r="Q28" i="6" s="1"/>
  <c r="Q29" i="6" s="1"/>
  <c r="P24" i="6"/>
  <c r="P25" i="6" s="1"/>
  <c r="P26" i="6" s="1"/>
  <c r="P28" i="6" s="1"/>
  <c r="P29" i="6" s="1"/>
  <c r="Q24" i="10"/>
  <c r="Q25" i="10" s="1"/>
  <c r="Q23" i="10"/>
  <c r="I24" i="10"/>
  <c r="I25" i="10" s="1"/>
  <c r="I23" i="10"/>
  <c r="K22" i="10"/>
  <c r="N22" i="10"/>
  <c r="J22" i="10"/>
  <c r="J21" i="10"/>
  <c r="P22" i="10"/>
  <c r="P21" i="10"/>
  <c r="O22" i="10"/>
  <c r="F8" i="10"/>
  <c r="M22" i="10"/>
  <c r="L22" i="10"/>
  <c r="N24" i="9"/>
  <c r="N25" i="9" s="1"/>
  <c r="N23" i="9"/>
  <c r="M22" i="9"/>
  <c r="K22" i="9"/>
  <c r="F8" i="9"/>
  <c r="Q22" i="9"/>
  <c r="P22" i="9"/>
  <c r="P21" i="9"/>
  <c r="L22" i="9"/>
  <c r="I22" i="9"/>
  <c r="O22" i="9"/>
  <c r="P24" i="8"/>
  <c r="P25" i="8" s="1"/>
  <c r="P23" i="8"/>
  <c r="L24" i="8"/>
  <c r="L25" i="8" s="1"/>
  <c r="L23" i="8"/>
  <c r="Q22" i="8"/>
  <c r="Q21" i="8"/>
  <c r="K23" i="8"/>
  <c r="K24" i="8"/>
  <c r="K25" i="8" s="1"/>
  <c r="I22" i="8"/>
  <c r="I21" i="8"/>
  <c r="M24" i="8"/>
  <c r="M25" i="8" s="1"/>
  <c r="M23" i="8"/>
  <c r="O24" i="8"/>
  <c r="O25" i="8" s="1"/>
  <c r="O23" i="8"/>
  <c r="J23" i="8"/>
  <c r="J24" i="8"/>
  <c r="J25" i="8" s="1"/>
  <c r="N24" i="8"/>
  <c r="N25" i="8" s="1"/>
  <c r="N23" i="8"/>
  <c r="O31" i="7"/>
  <c r="O30" i="7"/>
  <c r="O32" i="7" s="1"/>
  <c r="P22" i="7"/>
  <c r="P21" i="7"/>
  <c r="Q24" i="7"/>
  <c r="Q25" i="7" s="1"/>
  <c r="Q23" i="7"/>
  <c r="K23" i="7"/>
  <c r="K24" i="7"/>
  <c r="K25" i="7" s="1"/>
  <c r="I24" i="7"/>
  <c r="I25" i="7" s="1"/>
  <c r="I23" i="7"/>
  <c r="M24" i="7"/>
  <c r="M25" i="7" s="1"/>
  <c r="M23" i="7"/>
  <c r="O27" i="7"/>
  <c r="L23" i="7"/>
  <c r="L24" i="7"/>
  <c r="L25" i="7" s="1"/>
  <c r="N24" i="7"/>
  <c r="N25" i="7" s="1"/>
  <c r="N23" i="7"/>
  <c r="N23" i="6"/>
  <c r="N24" i="6"/>
  <c r="N25" i="6" s="1"/>
  <c r="O27" i="6"/>
  <c r="L24" i="6"/>
  <c r="L25" i="6" s="1"/>
  <c r="L23" i="6"/>
  <c r="O31" i="6"/>
  <c r="O30" i="6"/>
  <c r="O32" i="6" s="1"/>
  <c r="K26" i="6"/>
  <c r="K28" i="6" s="1"/>
  <c r="K29" i="6" s="1"/>
  <c r="M23" i="6"/>
  <c r="M24" i="6"/>
  <c r="M25" i="6" s="1"/>
  <c r="Q27" i="6"/>
  <c r="K23" i="5"/>
  <c r="K24" i="5"/>
  <c r="K25" i="5" s="1"/>
  <c r="O24" i="5"/>
  <c r="O25" i="5" s="1"/>
  <c r="O23" i="5"/>
  <c r="P21" i="5"/>
  <c r="P22" i="5"/>
  <c r="I24" i="5"/>
  <c r="I25" i="5" s="1"/>
  <c r="I23" i="5"/>
  <c r="N23" i="5"/>
  <c r="N24" i="5"/>
  <c r="N25" i="5" s="1"/>
  <c r="M24" i="5"/>
  <c r="M25" i="5" s="1"/>
  <c r="M23" i="5"/>
  <c r="L24" i="5"/>
  <c r="L25" i="5" s="1"/>
  <c r="L23" i="5"/>
  <c r="Q24" i="5"/>
  <c r="Q25" i="5" s="1"/>
  <c r="Q23" i="5"/>
  <c r="P24" i="4"/>
  <c r="P25" i="4" s="1"/>
  <c r="I21" i="4"/>
  <c r="I23" i="4"/>
  <c r="O22" i="3"/>
  <c r="P22" i="3"/>
  <c r="P23" i="3" s="1"/>
  <c r="F8" i="3"/>
  <c r="N22" i="3"/>
  <c r="I22" i="3"/>
  <c r="I24" i="3" s="1"/>
  <c r="I25" i="3" s="1"/>
  <c r="I27" i="3" s="1"/>
  <c r="L22" i="3"/>
  <c r="Q24" i="4"/>
  <c r="Q25" i="4" s="1"/>
  <c r="Q23" i="4"/>
  <c r="L23" i="4"/>
  <c r="L24" i="4"/>
  <c r="L25" i="4" s="1"/>
  <c r="N24" i="4"/>
  <c r="N25" i="4" s="1"/>
  <c r="N23" i="4"/>
  <c r="I26" i="4"/>
  <c r="I28" i="4" s="1"/>
  <c r="I29" i="4" s="1"/>
  <c r="I27" i="4"/>
  <c r="M24" i="4"/>
  <c r="M25" i="4" s="1"/>
  <c r="M23" i="4"/>
  <c r="P26" i="4"/>
  <c r="P28" i="4" s="1"/>
  <c r="P29" i="4" s="1"/>
  <c r="P27" i="4"/>
  <c r="O23" i="4"/>
  <c r="O24" i="4"/>
  <c r="O25" i="4" s="1"/>
  <c r="K23" i="4"/>
  <c r="K24" i="4"/>
  <c r="K25" i="4" s="1"/>
  <c r="M26" i="3"/>
  <c r="M28" i="3" s="1"/>
  <c r="M29" i="3" s="1"/>
  <c r="M27" i="3"/>
  <c r="I23" i="3"/>
  <c r="M23" i="3"/>
  <c r="P24" i="3"/>
  <c r="P25" i="3" s="1"/>
  <c r="P26" i="3" s="1"/>
  <c r="P28" i="3" s="1"/>
  <c r="P29" i="3" s="1"/>
  <c r="K22" i="3"/>
  <c r="Q22" i="3"/>
  <c r="Q21" i="3"/>
  <c r="N24" i="3"/>
  <c r="N25" i="3" s="1"/>
  <c r="N23" i="3"/>
  <c r="P27" i="3"/>
  <c r="M31" i="3"/>
  <c r="M30" i="3"/>
  <c r="M32" i="3" s="1"/>
  <c r="O24" i="3"/>
  <c r="O25" i="3" s="1"/>
  <c r="O23" i="3"/>
  <c r="L24" i="3"/>
  <c r="L25" i="3" s="1"/>
  <c r="L23" i="3"/>
  <c r="N23" i="19" l="1"/>
  <c r="O23" i="19"/>
  <c r="I23" i="19"/>
  <c r="M23" i="15"/>
  <c r="P23" i="15"/>
  <c r="L24" i="15"/>
  <c r="L25" i="15" s="1"/>
  <c r="Q24" i="15"/>
  <c r="Q25" i="15" s="1"/>
  <c r="Q23" i="15"/>
  <c r="I24" i="15"/>
  <c r="I25" i="15" s="1"/>
  <c r="I23" i="15"/>
  <c r="O24" i="15"/>
  <c r="O25" i="15" s="1"/>
  <c r="O23" i="15"/>
  <c r="N26" i="19"/>
  <c r="N28" i="19" s="1"/>
  <c r="N29" i="19" s="1"/>
  <c r="N27" i="19"/>
  <c r="L24" i="19"/>
  <c r="L25" i="19" s="1"/>
  <c r="L23" i="19"/>
  <c r="O26" i="19"/>
  <c r="O28" i="19" s="1"/>
  <c r="O29" i="19" s="1"/>
  <c r="O27" i="19"/>
  <c r="Q24" i="19"/>
  <c r="Q25" i="19" s="1"/>
  <c r="Q23" i="19"/>
  <c r="I26" i="19"/>
  <c r="I28" i="19" s="1"/>
  <c r="I29" i="19" s="1"/>
  <c r="I27" i="19"/>
  <c r="P24" i="19"/>
  <c r="P25" i="19" s="1"/>
  <c r="P23" i="19"/>
  <c r="M24" i="19"/>
  <c r="M25" i="19" s="1"/>
  <c r="M23" i="19"/>
  <c r="M27" i="18"/>
  <c r="M26" i="18"/>
  <c r="M28" i="18" s="1"/>
  <c r="M29" i="18" s="1"/>
  <c r="P24" i="18"/>
  <c r="P25" i="18" s="1"/>
  <c r="P23" i="18"/>
  <c r="I24" i="18"/>
  <c r="I25" i="18" s="1"/>
  <c r="I23" i="18"/>
  <c r="Q24" i="18"/>
  <c r="Q25" i="18" s="1"/>
  <c r="Q23" i="18"/>
  <c r="N27" i="18"/>
  <c r="N26" i="18"/>
  <c r="N28" i="18" s="1"/>
  <c r="N29" i="18" s="1"/>
  <c r="K26" i="18"/>
  <c r="K28" i="18" s="1"/>
  <c r="K29" i="18" s="1"/>
  <c r="K27" i="18"/>
  <c r="L30" i="18"/>
  <c r="L32" i="18" s="1"/>
  <c r="L31" i="18"/>
  <c r="O24" i="18"/>
  <c r="O25" i="18" s="1"/>
  <c r="O23" i="18"/>
  <c r="J24" i="18"/>
  <c r="J25" i="18" s="1"/>
  <c r="J23" i="18"/>
  <c r="N26" i="17"/>
  <c r="N28" i="17" s="1"/>
  <c r="N29" i="17" s="1"/>
  <c r="N27" i="17"/>
  <c r="O26" i="17"/>
  <c r="O28" i="17" s="1"/>
  <c r="O29" i="17" s="1"/>
  <c r="O27" i="17"/>
  <c r="M26" i="17"/>
  <c r="M28" i="17" s="1"/>
  <c r="M29" i="17" s="1"/>
  <c r="M27" i="17"/>
  <c r="I31" i="17"/>
  <c r="I30" i="17"/>
  <c r="I32" i="17" s="1"/>
  <c r="J31" i="17"/>
  <c r="J30" i="17"/>
  <c r="J32" i="17" s="1"/>
  <c r="L26" i="17"/>
  <c r="L28" i="17" s="1"/>
  <c r="L29" i="17" s="1"/>
  <c r="L27" i="17"/>
  <c r="Q31" i="17"/>
  <c r="Q30" i="17"/>
  <c r="Q32" i="17" s="1"/>
  <c r="K26" i="17"/>
  <c r="K28" i="17" s="1"/>
  <c r="K29" i="17" s="1"/>
  <c r="K27" i="17"/>
  <c r="P26" i="17"/>
  <c r="P28" i="17" s="1"/>
  <c r="P29" i="17" s="1"/>
  <c r="P27" i="17"/>
  <c r="N27" i="16"/>
  <c r="N26" i="16"/>
  <c r="N28" i="16" s="1"/>
  <c r="N29" i="16" s="1"/>
  <c r="O24" i="16"/>
  <c r="O25" i="16" s="1"/>
  <c r="O23" i="16"/>
  <c r="M27" i="16"/>
  <c r="M26" i="16"/>
  <c r="M28" i="16" s="1"/>
  <c r="M29" i="16" s="1"/>
  <c r="I26" i="16"/>
  <c r="I28" i="16" s="1"/>
  <c r="I29" i="16" s="1"/>
  <c r="I27" i="16"/>
  <c r="P24" i="16"/>
  <c r="P25" i="16" s="1"/>
  <c r="P23" i="16"/>
  <c r="K26" i="16"/>
  <c r="K28" i="16" s="1"/>
  <c r="K29" i="16" s="1"/>
  <c r="K27" i="16"/>
  <c r="L26" i="15"/>
  <c r="L28" i="15" s="1"/>
  <c r="L29" i="15" s="1"/>
  <c r="L27" i="15"/>
  <c r="P26" i="15"/>
  <c r="P28" i="15" s="1"/>
  <c r="P29" i="15" s="1"/>
  <c r="P27" i="15"/>
  <c r="N26" i="15"/>
  <c r="N28" i="15" s="1"/>
  <c r="N29" i="15" s="1"/>
  <c r="N27" i="15"/>
  <c r="M26" i="15"/>
  <c r="M28" i="15" s="1"/>
  <c r="M29" i="15" s="1"/>
  <c r="M27" i="15"/>
  <c r="P31" i="14"/>
  <c r="P30" i="14"/>
  <c r="P32" i="14" s="1"/>
  <c r="M26" i="14"/>
  <c r="M28" i="14" s="1"/>
  <c r="M29" i="14" s="1"/>
  <c r="M27" i="14"/>
  <c r="K27" i="14"/>
  <c r="K26" i="14"/>
  <c r="K28" i="14" s="1"/>
  <c r="K29" i="14" s="1"/>
  <c r="I24" i="14"/>
  <c r="I25" i="14" s="1"/>
  <c r="I23" i="14"/>
  <c r="N26" i="14"/>
  <c r="N28" i="14" s="1"/>
  <c r="N29" i="14" s="1"/>
  <c r="N27" i="14"/>
  <c r="Q24" i="14"/>
  <c r="Q25" i="14" s="1"/>
  <c r="Q23" i="14"/>
  <c r="L26" i="14"/>
  <c r="L28" i="14" s="1"/>
  <c r="L29" i="14" s="1"/>
  <c r="L27" i="14"/>
  <c r="O24" i="13"/>
  <c r="O25" i="13" s="1"/>
  <c r="O23" i="13"/>
  <c r="Q26" i="13"/>
  <c r="Q28" i="13" s="1"/>
  <c r="Q29" i="13" s="1"/>
  <c r="Q27" i="13"/>
  <c r="K26" i="13"/>
  <c r="K28" i="13" s="1"/>
  <c r="K29" i="13" s="1"/>
  <c r="K27" i="13"/>
  <c r="M26" i="13"/>
  <c r="M28" i="13" s="1"/>
  <c r="M29" i="13" s="1"/>
  <c r="M27" i="13"/>
  <c r="P24" i="13"/>
  <c r="P25" i="13" s="1"/>
  <c r="P23" i="13"/>
  <c r="I26" i="13"/>
  <c r="I28" i="13" s="1"/>
  <c r="I29" i="13" s="1"/>
  <c r="I27" i="13"/>
  <c r="L26" i="13"/>
  <c r="L28" i="13" s="1"/>
  <c r="L29" i="13" s="1"/>
  <c r="L27" i="13"/>
  <c r="N26" i="13"/>
  <c r="N28" i="13" s="1"/>
  <c r="N29" i="13" s="1"/>
  <c r="N27" i="13"/>
  <c r="J24" i="12"/>
  <c r="J25" i="12" s="1"/>
  <c r="J23" i="12"/>
  <c r="Q24" i="12"/>
  <c r="Q25" i="12" s="1"/>
  <c r="Q23" i="12"/>
  <c r="N24" i="12"/>
  <c r="N25" i="12" s="1"/>
  <c r="N23" i="12"/>
  <c r="K23" i="12"/>
  <c r="K24" i="12"/>
  <c r="K25" i="12" s="1"/>
  <c r="P23" i="12"/>
  <c r="P24" i="12"/>
  <c r="P25" i="12" s="1"/>
  <c r="O24" i="12"/>
  <c r="O25" i="12" s="1"/>
  <c r="O23" i="12"/>
  <c r="M24" i="12"/>
  <c r="M25" i="12" s="1"/>
  <c r="M23" i="12"/>
  <c r="L24" i="12"/>
  <c r="L25" i="12" s="1"/>
  <c r="L23" i="12"/>
  <c r="I26" i="12"/>
  <c r="I28" i="12" s="1"/>
  <c r="I29" i="12" s="1"/>
  <c r="I27" i="12"/>
  <c r="I26" i="6"/>
  <c r="I28" i="6" s="1"/>
  <c r="I29" i="6" s="1"/>
  <c r="I23" i="6"/>
  <c r="P27" i="6"/>
  <c r="J24" i="10"/>
  <c r="J25" i="10" s="1"/>
  <c r="J23" i="10"/>
  <c r="L24" i="10"/>
  <c r="L25" i="10" s="1"/>
  <c r="L23" i="10"/>
  <c r="N24" i="10"/>
  <c r="N25" i="10" s="1"/>
  <c r="N23" i="10"/>
  <c r="M24" i="10"/>
  <c r="M25" i="10" s="1"/>
  <c r="M23" i="10"/>
  <c r="K23" i="10"/>
  <c r="K24" i="10"/>
  <c r="K25" i="10" s="1"/>
  <c r="I26" i="10"/>
  <c r="I28" i="10" s="1"/>
  <c r="I29" i="10" s="1"/>
  <c r="I27" i="10"/>
  <c r="O24" i="10"/>
  <c r="O25" i="10" s="1"/>
  <c r="O23" i="10"/>
  <c r="P24" i="10"/>
  <c r="P25" i="10" s="1"/>
  <c r="P23" i="10"/>
  <c r="Q26" i="10"/>
  <c r="Q28" i="10" s="1"/>
  <c r="Q29" i="10" s="1"/>
  <c r="Q27" i="10"/>
  <c r="Q24" i="9"/>
  <c r="Q25" i="9" s="1"/>
  <c r="Q23" i="9"/>
  <c r="K23" i="9"/>
  <c r="K24" i="9"/>
  <c r="K25" i="9" s="1"/>
  <c r="O24" i="9"/>
  <c r="O25" i="9" s="1"/>
  <c r="O23" i="9"/>
  <c r="M24" i="9"/>
  <c r="M25" i="9" s="1"/>
  <c r="M23" i="9"/>
  <c r="I24" i="9"/>
  <c r="I25" i="9" s="1"/>
  <c r="I23" i="9"/>
  <c r="L24" i="9"/>
  <c r="L25" i="9" s="1"/>
  <c r="L23" i="9"/>
  <c r="P24" i="9"/>
  <c r="P25" i="9" s="1"/>
  <c r="P23" i="9"/>
  <c r="N26" i="9"/>
  <c r="N28" i="9" s="1"/>
  <c r="N29" i="9" s="1"/>
  <c r="N27" i="9"/>
  <c r="M26" i="8"/>
  <c r="M28" i="8" s="1"/>
  <c r="M29" i="8" s="1"/>
  <c r="M27" i="8"/>
  <c r="L26" i="8"/>
  <c r="L28" i="8" s="1"/>
  <c r="L29" i="8" s="1"/>
  <c r="L27" i="8"/>
  <c r="N26" i="8"/>
  <c r="N28" i="8" s="1"/>
  <c r="N29" i="8" s="1"/>
  <c r="N27" i="8"/>
  <c r="I24" i="8"/>
  <c r="I25" i="8" s="1"/>
  <c r="I23" i="8"/>
  <c r="P27" i="8"/>
  <c r="P26" i="8"/>
  <c r="P28" i="8" s="1"/>
  <c r="P29" i="8" s="1"/>
  <c r="J26" i="8"/>
  <c r="J28" i="8" s="1"/>
  <c r="J29" i="8" s="1"/>
  <c r="J27" i="8"/>
  <c r="K26" i="8"/>
  <c r="K28" i="8" s="1"/>
  <c r="K29" i="8" s="1"/>
  <c r="K27" i="8"/>
  <c r="O26" i="8"/>
  <c r="O28" i="8" s="1"/>
  <c r="O29" i="8" s="1"/>
  <c r="O27" i="8"/>
  <c r="Q24" i="8"/>
  <c r="Q25" i="8" s="1"/>
  <c r="Q23" i="8"/>
  <c r="I26" i="7"/>
  <c r="I28" i="7" s="1"/>
  <c r="I29" i="7" s="1"/>
  <c r="I27" i="7"/>
  <c r="N26" i="7"/>
  <c r="N28" i="7" s="1"/>
  <c r="N29" i="7" s="1"/>
  <c r="N27" i="7"/>
  <c r="K26" i="7"/>
  <c r="K28" i="7" s="1"/>
  <c r="K29" i="7" s="1"/>
  <c r="K27" i="7"/>
  <c r="L26" i="7"/>
  <c r="L28" i="7" s="1"/>
  <c r="L29" i="7" s="1"/>
  <c r="L27" i="7"/>
  <c r="Q26" i="7"/>
  <c r="Q28" i="7" s="1"/>
  <c r="Q29" i="7" s="1"/>
  <c r="Q27" i="7"/>
  <c r="M26" i="7"/>
  <c r="M28" i="7" s="1"/>
  <c r="M29" i="7" s="1"/>
  <c r="M27" i="7"/>
  <c r="P23" i="7"/>
  <c r="P24" i="7"/>
  <c r="P25" i="7" s="1"/>
  <c r="M26" i="6"/>
  <c r="M28" i="6" s="1"/>
  <c r="M29" i="6" s="1"/>
  <c r="M27" i="6"/>
  <c r="K31" i="6"/>
  <c r="K30" i="6"/>
  <c r="K32" i="6" s="1"/>
  <c r="I31" i="6"/>
  <c r="I30" i="6"/>
  <c r="I32" i="6" s="1"/>
  <c r="L26" i="6"/>
  <c r="L28" i="6" s="1"/>
  <c r="L29" i="6" s="1"/>
  <c r="L27" i="6"/>
  <c r="N26" i="6"/>
  <c r="N28" i="6" s="1"/>
  <c r="N29" i="6" s="1"/>
  <c r="N27" i="6"/>
  <c r="Q31" i="6"/>
  <c r="Q30" i="6"/>
  <c r="Q32" i="6" s="1"/>
  <c r="P31" i="6"/>
  <c r="P30" i="6"/>
  <c r="P32" i="6" s="1"/>
  <c r="P24" i="5"/>
  <c r="P25" i="5" s="1"/>
  <c r="P23" i="5"/>
  <c r="O26" i="5"/>
  <c r="O28" i="5" s="1"/>
  <c r="O29" i="5" s="1"/>
  <c r="O27" i="5"/>
  <c r="N26" i="5"/>
  <c r="N28" i="5" s="1"/>
  <c r="N29" i="5" s="1"/>
  <c r="N27" i="5"/>
  <c r="L27" i="5"/>
  <c r="L26" i="5"/>
  <c r="L28" i="5" s="1"/>
  <c r="L29" i="5" s="1"/>
  <c r="M26" i="5"/>
  <c r="M28" i="5" s="1"/>
  <c r="M29" i="5" s="1"/>
  <c r="M27" i="5"/>
  <c r="K26" i="5"/>
  <c r="K28" i="5" s="1"/>
  <c r="K29" i="5" s="1"/>
  <c r="K27" i="5"/>
  <c r="Q26" i="5"/>
  <c r="Q28" i="5" s="1"/>
  <c r="Q29" i="5" s="1"/>
  <c r="Q27" i="5"/>
  <c r="I26" i="5"/>
  <c r="I28" i="5" s="1"/>
  <c r="I29" i="5" s="1"/>
  <c r="I27" i="5"/>
  <c r="I26" i="3"/>
  <c r="I28" i="3" s="1"/>
  <c r="I29" i="3" s="1"/>
  <c r="O26" i="4"/>
  <c r="O28" i="4" s="1"/>
  <c r="O29" i="4" s="1"/>
  <c r="O27" i="4"/>
  <c r="K27" i="4"/>
  <c r="K26" i="4"/>
  <c r="K28" i="4" s="1"/>
  <c r="K29" i="4" s="1"/>
  <c r="N26" i="4"/>
  <c r="N28" i="4" s="1"/>
  <c r="N29" i="4" s="1"/>
  <c r="N27" i="4"/>
  <c r="L26" i="4"/>
  <c r="L28" i="4" s="1"/>
  <c r="L29" i="4" s="1"/>
  <c r="L27" i="4"/>
  <c r="P30" i="4"/>
  <c r="P32" i="4" s="1"/>
  <c r="P31" i="4"/>
  <c r="M26" i="4"/>
  <c r="M28" i="4" s="1"/>
  <c r="M29" i="4" s="1"/>
  <c r="M27" i="4"/>
  <c r="Q26" i="4"/>
  <c r="Q28" i="4" s="1"/>
  <c r="Q29" i="4" s="1"/>
  <c r="Q27" i="4"/>
  <c r="I31" i="4"/>
  <c r="I30" i="4"/>
  <c r="I32" i="4" s="1"/>
  <c r="K23" i="3"/>
  <c r="K24" i="3"/>
  <c r="K25" i="3" s="1"/>
  <c r="N26" i="3"/>
  <c r="N28" i="3" s="1"/>
  <c r="N29" i="3" s="1"/>
  <c r="N27" i="3"/>
  <c r="P31" i="3"/>
  <c r="P30" i="3"/>
  <c r="P32" i="3" s="1"/>
  <c r="O26" i="3"/>
  <c r="O28" i="3" s="1"/>
  <c r="O29" i="3" s="1"/>
  <c r="O27" i="3"/>
  <c r="I30" i="3"/>
  <c r="I32" i="3" s="1"/>
  <c r="I31" i="3"/>
  <c r="Q24" i="3"/>
  <c r="Q25" i="3" s="1"/>
  <c r="Q23" i="3"/>
  <c r="L27" i="3"/>
  <c r="L26" i="3"/>
  <c r="L28" i="3" s="1"/>
  <c r="L29" i="3" s="1"/>
  <c r="Q26" i="15" l="1"/>
  <c r="Q28" i="15" s="1"/>
  <c r="Q29" i="15" s="1"/>
  <c r="Q27" i="15"/>
  <c r="O26" i="15"/>
  <c r="O28" i="15" s="1"/>
  <c r="O29" i="15" s="1"/>
  <c r="O27" i="15"/>
  <c r="I27" i="15"/>
  <c r="I26" i="15"/>
  <c r="I28" i="15" s="1"/>
  <c r="I29" i="15" s="1"/>
  <c r="O30" i="19"/>
  <c r="O32" i="19" s="1"/>
  <c r="O31" i="19"/>
  <c r="P26" i="19"/>
  <c r="P28" i="19" s="1"/>
  <c r="P29" i="19" s="1"/>
  <c r="P27" i="19"/>
  <c r="L26" i="19"/>
  <c r="L28" i="19" s="1"/>
  <c r="L29" i="19" s="1"/>
  <c r="L27" i="19"/>
  <c r="I31" i="19"/>
  <c r="I30" i="19"/>
  <c r="I32" i="19" s="1"/>
  <c r="M27" i="19"/>
  <c r="M26" i="19"/>
  <c r="M28" i="19" s="1"/>
  <c r="M29" i="19" s="1"/>
  <c r="Q26" i="19"/>
  <c r="Q28" i="19" s="1"/>
  <c r="Q29" i="19" s="1"/>
  <c r="Q27" i="19"/>
  <c r="N31" i="19"/>
  <c r="N30" i="19"/>
  <c r="N32" i="19" s="1"/>
  <c r="P26" i="18"/>
  <c r="P28" i="18" s="1"/>
  <c r="P29" i="18" s="1"/>
  <c r="P27" i="18"/>
  <c r="K31" i="18"/>
  <c r="K30" i="18"/>
  <c r="K32" i="18" s="1"/>
  <c r="O26" i="18"/>
  <c r="O28" i="18" s="1"/>
  <c r="O29" i="18" s="1"/>
  <c r="O27" i="18"/>
  <c r="Q26" i="18"/>
  <c r="Q28" i="18" s="1"/>
  <c r="Q29" i="18" s="1"/>
  <c r="Q27" i="18"/>
  <c r="I26" i="18"/>
  <c r="I28" i="18" s="1"/>
  <c r="I29" i="18" s="1"/>
  <c r="I27" i="18"/>
  <c r="N31" i="18"/>
  <c r="N30" i="18"/>
  <c r="N32" i="18" s="1"/>
  <c r="M31" i="18"/>
  <c r="M30" i="18"/>
  <c r="M32" i="18" s="1"/>
  <c r="J26" i="18"/>
  <c r="J28" i="18" s="1"/>
  <c r="J29" i="18" s="1"/>
  <c r="J27" i="18"/>
  <c r="K31" i="17"/>
  <c r="K30" i="17"/>
  <c r="K32" i="17" s="1"/>
  <c r="O30" i="17"/>
  <c r="O32" i="17" s="1"/>
  <c r="O31" i="17"/>
  <c r="M30" i="17"/>
  <c r="M32" i="17" s="1"/>
  <c r="M31" i="17"/>
  <c r="L30" i="17"/>
  <c r="L32" i="17" s="1"/>
  <c r="L31" i="17"/>
  <c r="P31" i="17"/>
  <c r="P30" i="17"/>
  <c r="P32" i="17" s="1"/>
  <c r="N31" i="17"/>
  <c r="N30" i="17"/>
  <c r="N32" i="17" s="1"/>
  <c r="I31" i="16"/>
  <c r="I30" i="16"/>
  <c r="I32" i="16" s="1"/>
  <c r="M31" i="16"/>
  <c r="M30" i="16"/>
  <c r="M32" i="16" s="1"/>
  <c r="K31" i="16"/>
  <c r="K30" i="16"/>
  <c r="K32" i="16" s="1"/>
  <c r="P26" i="16"/>
  <c r="P28" i="16" s="1"/>
  <c r="P29" i="16" s="1"/>
  <c r="P27" i="16"/>
  <c r="O26" i="16"/>
  <c r="O28" i="16" s="1"/>
  <c r="O29" i="16" s="1"/>
  <c r="O27" i="16"/>
  <c r="N31" i="16"/>
  <c r="N30" i="16"/>
  <c r="N32" i="16" s="1"/>
  <c r="M31" i="15"/>
  <c r="M30" i="15"/>
  <c r="M32" i="15" s="1"/>
  <c r="L30" i="15"/>
  <c r="L32" i="15" s="1"/>
  <c r="L31" i="15"/>
  <c r="N31" i="15"/>
  <c r="N30" i="15"/>
  <c r="N32" i="15" s="1"/>
  <c r="P31" i="15"/>
  <c r="P30" i="15"/>
  <c r="P32" i="15" s="1"/>
  <c r="Q27" i="14"/>
  <c r="Q26" i="14"/>
  <c r="Q28" i="14" s="1"/>
  <c r="Q29" i="14" s="1"/>
  <c r="K31" i="14"/>
  <c r="K30" i="14"/>
  <c r="K32" i="14" s="1"/>
  <c r="M30" i="14"/>
  <c r="M32" i="14" s="1"/>
  <c r="M31" i="14"/>
  <c r="N31" i="14"/>
  <c r="N30" i="14"/>
  <c r="N32" i="14" s="1"/>
  <c r="I26" i="14"/>
  <c r="I28" i="14" s="1"/>
  <c r="I29" i="14" s="1"/>
  <c r="I27" i="14"/>
  <c r="L30" i="14"/>
  <c r="L32" i="14" s="1"/>
  <c r="L31" i="14"/>
  <c r="K31" i="13"/>
  <c r="K30" i="13"/>
  <c r="K32" i="13" s="1"/>
  <c r="Q31" i="13"/>
  <c r="Q30" i="13"/>
  <c r="Q32" i="13" s="1"/>
  <c r="P26" i="13"/>
  <c r="P28" i="13" s="1"/>
  <c r="P29" i="13" s="1"/>
  <c r="P27" i="13"/>
  <c r="O26" i="13"/>
  <c r="O28" i="13" s="1"/>
  <c r="O29" i="13" s="1"/>
  <c r="O27" i="13"/>
  <c r="L30" i="13"/>
  <c r="L32" i="13" s="1"/>
  <c r="L31" i="13"/>
  <c r="I31" i="13"/>
  <c r="I30" i="13"/>
  <c r="I32" i="13" s="1"/>
  <c r="N31" i="13"/>
  <c r="N30" i="13"/>
  <c r="N32" i="13" s="1"/>
  <c r="M31" i="13"/>
  <c r="M30" i="13"/>
  <c r="M32" i="13" s="1"/>
  <c r="K26" i="12"/>
  <c r="K28" i="12" s="1"/>
  <c r="K29" i="12" s="1"/>
  <c r="K27" i="12"/>
  <c r="L27" i="12"/>
  <c r="L26" i="12"/>
  <c r="L28" i="12" s="1"/>
  <c r="L29" i="12" s="1"/>
  <c r="M26" i="12"/>
  <c r="M28" i="12" s="1"/>
  <c r="M29" i="12" s="1"/>
  <c r="M27" i="12"/>
  <c r="O26" i="12"/>
  <c r="O28" i="12" s="1"/>
  <c r="O29" i="12" s="1"/>
  <c r="O27" i="12"/>
  <c r="Q26" i="12"/>
  <c r="Q28" i="12" s="1"/>
  <c r="Q29" i="12" s="1"/>
  <c r="Q27" i="12"/>
  <c r="P26" i="12"/>
  <c r="P28" i="12" s="1"/>
  <c r="P29" i="12" s="1"/>
  <c r="P27" i="12"/>
  <c r="N26" i="12"/>
  <c r="N28" i="12" s="1"/>
  <c r="N29" i="12" s="1"/>
  <c r="N27" i="12"/>
  <c r="I30" i="12"/>
  <c r="I32" i="12" s="1"/>
  <c r="I31" i="12"/>
  <c r="J26" i="12"/>
  <c r="J28" i="12" s="1"/>
  <c r="J29" i="12" s="1"/>
  <c r="J27" i="12"/>
  <c r="M26" i="10"/>
  <c r="M28" i="10" s="1"/>
  <c r="M29" i="10" s="1"/>
  <c r="M27" i="10"/>
  <c r="O26" i="10"/>
  <c r="O28" i="10" s="1"/>
  <c r="O29" i="10" s="1"/>
  <c r="O27" i="10"/>
  <c r="N26" i="10"/>
  <c r="N28" i="10" s="1"/>
  <c r="N29" i="10" s="1"/>
  <c r="N27" i="10"/>
  <c r="I31" i="10"/>
  <c r="I30" i="10"/>
  <c r="I32" i="10" s="1"/>
  <c r="L26" i="10"/>
  <c r="L28" i="10" s="1"/>
  <c r="L29" i="10" s="1"/>
  <c r="L27" i="10"/>
  <c r="K26" i="10"/>
  <c r="K28" i="10" s="1"/>
  <c r="K29" i="10" s="1"/>
  <c r="K27" i="10"/>
  <c r="P26" i="10"/>
  <c r="P28" i="10" s="1"/>
  <c r="P29" i="10" s="1"/>
  <c r="P27" i="10"/>
  <c r="Q31" i="10"/>
  <c r="Q30" i="10"/>
  <c r="Q32" i="10" s="1"/>
  <c r="J27" i="10"/>
  <c r="J26" i="10"/>
  <c r="J28" i="10" s="1"/>
  <c r="J29" i="10" s="1"/>
  <c r="O26" i="9"/>
  <c r="O28" i="9" s="1"/>
  <c r="O29" i="9" s="1"/>
  <c r="O27" i="9"/>
  <c r="K26" i="9"/>
  <c r="K28" i="9" s="1"/>
  <c r="K29" i="9" s="1"/>
  <c r="K27" i="9"/>
  <c r="N31" i="9"/>
  <c r="N30" i="9"/>
  <c r="N32" i="9" s="1"/>
  <c r="I26" i="9"/>
  <c r="I28" i="9" s="1"/>
  <c r="I29" i="9" s="1"/>
  <c r="I27" i="9"/>
  <c r="Q26" i="9"/>
  <c r="Q28" i="9" s="1"/>
  <c r="Q29" i="9" s="1"/>
  <c r="Q27" i="9"/>
  <c r="L26" i="9"/>
  <c r="L28" i="9" s="1"/>
  <c r="L29" i="9" s="1"/>
  <c r="L27" i="9"/>
  <c r="P26" i="9"/>
  <c r="P28" i="9" s="1"/>
  <c r="P29" i="9" s="1"/>
  <c r="P27" i="9"/>
  <c r="M26" i="9"/>
  <c r="M28" i="9" s="1"/>
  <c r="M29" i="9" s="1"/>
  <c r="M27" i="9"/>
  <c r="L30" i="8"/>
  <c r="L32" i="8" s="1"/>
  <c r="L31" i="8"/>
  <c r="P31" i="8"/>
  <c r="P30" i="8"/>
  <c r="P32" i="8" s="1"/>
  <c r="Q26" i="8"/>
  <c r="Q28" i="8" s="1"/>
  <c r="Q29" i="8" s="1"/>
  <c r="Q27" i="8"/>
  <c r="M31" i="8"/>
  <c r="M30" i="8"/>
  <c r="M32" i="8" s="1"/>
  <c r="J31" i="8"/>
  <c r="J30" i="8"/>
  <c r="J32" i="8" s="1"/>
  <c r="O31" i="8"/>
  <c r="O30" i="8"/>
  <c r="O32" i="8" s="1"/>
  <c r="I26" i="8"/>
  <c r="I28" i="8" s="1"/>
  <c r="I29" i="8" s="1"/>
  <c r="I27" i="8"/>
  <c r="K30" i="8"/>
  <c r="K32" i="8" s="1"/>
  <c r="K31" i="8"/>
  <c r="N31" i="8"/>
  <c r="N30" i="8"/>
  <c r="N32" i="8" s="1"/>
  <c r="N31" i="7"/>
  <c r="N30" i="7"/>
  <c r="N32" i="7" s="1"/>
  <c r="I31" i="7"/>
  <c r="I30" i="7"/>
  <c r="I32" i="7" s="1"/>
  <c r="P26" i="7"/>
  <c r="P28" i="7" s="1"/>
  <c r="P29" i="7" s="1"/>
  <c r="P27" i="7"/>
  <c r="Q30" i="7"/>
  <c r="Q32" i="7" s="1"/>
  <c r="Q31" i="7"/>
  <c r="L30" i="7"/>
  <c r="L32" i="7" s="1"/>
  <c r="L31" i="7"/>
  <c r="M30" i="7"/>
  <c r="M32" i="7" s="1"/>
  <c r="M31" i="7"/>
  <c r="K31" i="7"/>
  <c r="K30" i="7"/>
  <c r="K32" i="7" s="1"/>
  <c r="N31" i="6"/>
  <c r="N30" i="6"/>
  <c r="N32" i="6" s="1"/>
  <c r="L30" i="6"/>
  <c r="L32" i="6" s="1"/>
  <c r="L31" i="6"/>
  <c r="M31" i="6"/>
  <c r="M30" i="6"/>
  <c r="M32" i="6" s="1"/>
  <c r="K31" i="5"/>
  <c r="K30" i="5"/>
  <c r="K32" i="5" s="1"/>
  <c r="M31" i="5"/>
  <c r="M30" i="5"/>
  <c r="M32" i="5" s="1"/>
  <c r="O30" i="5"/>
  <c r="O32" i="5" s="1"/>
  <c r="O31" i="5"/>
  <c r="Q31" i="5"/>
  <c r="Q30" i="5"/>
  <c r="Q32" i="5" s="1"/>
  <c r="N30" i="5"/>
  <c r="N32" i="5" s="1"/>
  <c r="N31" i="5"/>
  <c r="L30" i="5"/>
  <c r="L32" i="5" s="1"/>
  <c r="L31" i="5"/>
  <c r="I30" i="5"/>
  <c r="I32" i="5" s="1"/>
  <c r="I31" i="5"/>
  <c r="P26" i="5"/>
  <c r="P28" i="5" s="1"/>
  <c r="P29" i="5" s="1"/>
  <c r="P27" i="5"/>
  <c r="L30" i="4"/>
  <c r="L32" i="4" s="1"/>
  <c r="L31" i="4"/>
  <c r="Q31" i="4"/>
  <c r="Q30" i="4"/>
  <c r="Q32" i="4" s="1"/>
  <c r="N30" i="4"/>
  <c r="N32" i="4" s="1"/>
  <c r="N31" i="4"/>
  <c r="K31" i="4"/>
  <c r="K30" i="4"/>
  <c r="K32" i="4" s="1"/>
  <c r="M30" i="4"/>
  <c r="M32" i="4" s="1"/>
  <c r="M31" i="4"/>
  <c r="O31" i="4"/>
  <c r="O30" i="4"/>
  <c r="O32" i="4" s="1"/>
  <c r="K27" i="3"/>
  <c r="K26" i="3"/>
  <c r="K28" i="3" s="1"/>
  <c r="K29" i="3" s="1"/>
  <c r="O31" i="3"/>
  <c r="O30" i="3"/>
  <c r="O32" i="3" s="1"/>
  <c r="L30" i="3"/>
  <c r="L32" i="3" s="1"/>
  <c r="L31" i="3"/>
  <c r="Q27" i="3"/>
  <c r="Q26" i="3"/>
  <c r="Q28" i="3" s="1"/>
  <c r="Q29" i="3" s="1"/>
  <c r="N31" i="3"/>
  <c r="N30" i="3"/>
  <c r="N32" i="3" s="1"/>
  <c r="O31" i="15" l="1"/>
  <c r="O30" i="15"/>
  <c r="O32" i="15" s="1"/>
  <c r="I31" i="15"/>
  <c r="I30" i="15"/>
  <c r="I32" i="15" s="1"/>
  <c r="Q31" i="15"/>
  <c r="Q30" i="15"/>
  <c r="Q32" i="15" s="1"/>
  <c r="Q31" i="19"/>
  <c r="Q30" i="19"/>
  <c r="Q32" i="19" s="1"/>
  <c r="L30" i="19"/>
  <c r="L32" i="19" s="1"/>
  <c r="L31" i="19"/>
  <c r="M31" i="19"/>
  <c r="M30" i="19"/>
  <c r="M32" i="19" s="1"/>
  <c r="P31" i="19"/>
  <c r="P30" i="19"/>
  <c r="P32" i="19" s="1"/>
  <c r="P31" i="18"/>
  <c r="P30" i="18"/>
  <c r="P32" i="18" s="1"/>
  <c r="I31" i="18"/>
  <c r="I30" i="18"/>
  <c r="I32" i="18" s="1"/>
  <c r="Q31" i="18"/>
  <c r="Q30" i="18"/>
  <c r="Q32" i="18" s="1"/>
  <c r="O31" i="18"/>
  <c r="O30" i="18"/>
  <c r="O32" i="18" s="1"/>
  <c r="J31" i="18"/>
  <c r="J30" i="18"/>
  <c r="J32" i="18" s="1"/>
  <c r="O31" i="16"/>
  <c r="O30" i="16"/>
  <c r="O32" i="16" s="1"/>
  <c r="P31" i="16"/>
  <c r="P30" i="16"/>
  <c r="P32" i="16" s="1"/>
  <c r="Q31" i="14"/>
  <c r="Q30" i="14"/>
  <c r="Q32" i="14" s="1"/>
  <c r="I31" i="14"/>
  <c r="I30" i="14"/>
  <c r="I32" i="14" s="1"/>
  <c r="P31" i="13"/>
  <c r="P30" i="13"/>
  <c r="P32" i="13" s="1"/>
  <c r="O31" i="13"/>
  <c r="O30" i="13"/>
  <c r="O32" i="13" s="1"/>
  <c r="L30" i="12"/>
  <c r="L32" i="12" s="1"/>
  <c r="L31" i="12"/>
  <c r="O31" i="12"/>
  <c r="O30" i="12"/>
  <c r="O32" i="12" s="1"/>
  <c r="M31" i="12"/>
  <c r="M30" i="12"/>
  <c r="M32" i="12" s="1"/>
  <c r="P31" i="12"/>
  <c r="P30" i="12"/>
  <c r="P32" i="12" s="1"/>
  <c r="N31" i="12"/>
  <c r="N30" i="12"/>
  <c r="N32" i="12" s="1"/>
  <c r="J31" i="12"/>
  <c r="J30" i="12"/>
  <c r="J32" i="12" s="1"/>
  <c r="Q30" i="12"/>
  <c r="Q32" i="12" s="1"/>
  <c r="Q31" i="12"/>
  <c r="K31" i="12"/>
  <c r="K30" i="12"/>
  <c r="K32" i="12" s="1"/>
  <c r="N31" i="10"/>
  <c r="N30" i="10"/>
  <c r="N32" i="10" s="1"/>
  <c r="K31" i="10"/>
  <c r="K30" i="10"/>
  <c r="K32" i="10" s="1"/>
  <c r="O30" i="10"/>
  <c r="O32" i="10" s="1"/>
  <c r="O31" i="10"/>
  <c r="J31" i="10"/>
  <c r="J30" i="10"/>
  <c r="J32" i="10" s="1"/>
  <c r="P31" i="10"/>
  <c r="P30" i="10"/>
  <c r="P32" i="10" s="1"/>
  <c r="L30" i="10"/>
  <c r="L32" i="10" s="1"/>
  <c r="L31" i="10"/>
  <c r="M31" i="10"/>
  <c r="M30" i="10"/>
  <c r="M32" i="10" s="1"/>
  <c r="K31" i="9"/>
  <c r="K30" i="9"/>
  <c r="K32" i="9" s="1"/>
  <c r="M31" i="9"/>
  <c r="M30" i="9"/>
  <c r="M32" i="9" s="1"/>
  <c r="Q31" i="9"/>
  <c r="Q30" i="9"/>
  <c r="Q32" i="9" s="1"/>
  <c r="O31" i="9"/>
  <c r="O30" i="9"/>
  <c r="O32" i="9" s="1"/>
  <c r="P31" i="9"/>
  <c r="P30" i="9"/>
  <c r="P32" i="9" s="1"/>
  <c r="I31" i="9"/>
  <c r="I30" i="9"/>
  <c r="I32" i="9" s="1"/>
  <c r="L30" i="9"/>
  <c r="L32" i="9" s="1"/>
  <c r="L31" i="9"/>
  <c r="I31" i="8"/>
  <c r="I30" i="8"/>
  <c r="I32" i="8" s="1"/>
  <c r="Q31" i="8"/>
  <c r="Q30" i="8"/>
  <c r="Q32" i="8" s="1"/>
  <c r="P31" i="7"/>
  <c r="P30" i="7"/>
  <c r="P32" i="7" s="1"/>
  <c r="P31" i="5"/>
  <c r="P30" i="5"/>
  <c r="P32" i="5" s="1"/>
  <c r="K31" i="3"/>
  <c r="K30" i="3"/>
  <c r="K32" i="3" s="1"/>
  <c r="Q30" i="3"/>
  <c r="Q32" i="3" s="1"/>
  <c r="Q31" i="3"/>
</calcChain>
</file>

<file path=xl/sharedStrings.xml><?xml version="1.0" encoding="utf-8"?>
<sst xmlns="http://schemas.openxmlformats.org/spreadsheetml/2006/main" count="1006" uniqueCount="64">
  <si>
    <t>Basic Information</t>
    <phoneticPr fontId="0" type="noConversion"/>
  </si>
  <si>
    <t>Name</t>
    <phoneticPr fontId="0" type="noConversion"/>
  </si>
  <si>
    <t>Gender</t>
    <phoneticPr fontId="0" type="noConversion"/>
  </si>
  <si>
    <t>Height</t>
    <phoneticPr fontId="0" type="noConversion"/>
  </si>
  <si>
    <t>Is participant Asian? (to determine standard BMI)</t>
    <phoneticPr fontId="0" type="noConversion"/>
  </si>
  <si>
    <t>Measurement</t>
    <phoneticPr fontId="0" type="noConversion"/>
  </si>
  <si>
    <t>Body Composition Parameter</t>
    <phoneticPr fontId="0" type="noConversion"/>
  </si>
  <si>
    <t>Baseline</t>
    <phoneticPr fontId="0" type="noConversion"/>
  </si>
  <si>
    <t>3-month</t>
    <phoneticPr fontId="0" type="noConversion"/>
  </si>
  <si>
    <t>6-month</t>
    <phoneticPr fontId="0" type="noConversion"/>
  </si>
  <si>
    <t>9-month</t>
    <phoneticPr fontId="0" type="noConversion"/>
  </si>
  <si>
    <t>12-month</t>
    <phoneticPr fontId="0" type="noConversion"/>
  </si>
  <si>
    <t>15-month</t>
    <phoneticPr fontId="0" type="noConversion"/>
  </si>
  <si>
    <t>18-month</t>
    <phoneticPr fontId="0" type="noConversion"/>
  </si>
  <si>
    <t>21-month</t>
    <phoneticPr fontId="0" type="noConversion"/>
  </si>
  <si>
    <t>24-month</t>
    <phoneticPr fontId="0" type="noConversion"/>
  </si>
  <si>
    <t>cm</t>
    <phoneticPr fontId="0" type="noConversion"/>
  </si>
  <si>
    <t>No</t>
  </si>
  <si>
    <t>Weight (from scale in lb)</t>
    <phoneticPr fontId="0" type="noConversion"/>
  </si>
  <si>
    <t>m</t>
    <phoneticPr fontId="0" type="noConversion"/>
  </si>
  <si>
    <t xml:space="preserve">Standard Healthy BMI </t>
    <phoneticPr fontId="0" type="noConversion"/>
  </si>
  <si>
    <t>Weight (kg)</t>
    <phoneticPr fontId="0" type="noConversion"/>
  </si>
  <si>
    <t>ft</t>
    <phoneticPr fontId="0" type="noConversion"/>
  </si>
  <si>
    <t>BMI (kg/m2)</t>
    <phoneticPr fontId="0" type="noConversion"/>
  </si>
  <si>
    <t>in</t>
    <phoneticPr fontId="0" type="noConversion"/>
  </si>
  <si>
    <t>Weight at BMI=25 or 23 (kg)</t>
    <phoneticPr fontId="0" type="noConversion"/>
  </si>
  <si>
    <t>Waist Circumference (cm)</t>
    <phoneticPr fontId="0" type="noConversion"/>
  </si>
  <si>
    <t>Hip Circumference (cm)</t>
    <phoneticPr fontId="0" type="noConversion"/>
  </si>
  <si>
    <t xml:space="preserve">Find the data from Inbody report </t>
    <phoneticPr fontId="0" type="noConversion"/>
  </si>
  <si>
    <t>Weight at BMI=25 or 23 (lb)</t>
    <phoneticPr fontId="0" type="noConversion"/>
  </si>
  <si>
    <t>Waist Circumference (in)</t>
    <phoneticPr fontId="0" type="noConversion"/>
  </si>
  <si>
    <t>AutoFill, don't change the formula</t>
    <phoneticPr fontId="0" type="noConversion"/>
  </si>
  <si>
    <t>Hip Circumference (in)</t>
    <phoneticPr fontId="0" type="noConversion"/>
  </si>
  <si>
    <t>Report in progress sheet</t>
    <phoneticPr fontId="0" type="noConversion"/>
  </si>
  <si>
    <t>WHR (WC/HC)</t>
    <phoneticPr fontId="0" type="noConversion"/>
  </si>
  <si>
    <t>For baseline weight, we use weight from Inbody measurement</t>
    <phoneticPr fontId="0" type="noConversion"/>
  </si>
  <si>
    <t>Total Body water (L)</t>
    <phoneticPr fontId="0" type="noConversion"/>
  </si>
  <si>
    <t>For following weight, we use weight from the scale</t>
    <phoneticPr fontId="0" type="noConversion"/>
  </si>
  <si>
    <t>Dry Lean Mass (kg)</t>
    <phoneticPr fontId="0" type="noConversion"/>
  </si>
  <si>
    <t>Lean Body Mass (kg)</t>
    <phoneticPr fontId="0" type="noConversion"/>
  </si>
  <si>
    <t>Body Fat Mass (kg)</t>
    <phoneticPr fontId="0" type="noConversion"/>
  </si>
  <si>
    <t>Body Fat Mass (lb)</t>
    <phoneticPr fontId="0" type="noConversion"/>
  </si>
  <si>
    <t>Percent fat mass (%)</t>
    <phoneticPr fontId="0" type="noConversion"/>
  </si>
  <si>
    <t>SMM (kg)</t>
    <phoneticPr fontId="0" type="noConversion"/>
  </si>
  <si>
    <t>SMM (lb)</t>
    <phoneticPr fontId="0" type="noConversion"/>
  </si>
  <si>
    <t>Calculation</t>
    <phoneticPr fontId="0" type="noConversion"/>
  </si>
  <si>
    <t>Fat Mass to Lose (kg)</t>
    <phoneticPr fontId="0" type="noConversion"/>
  </si>
  <si>
    <t>Fat Mass to Lose (lb)</t>
    <phoneticPr fontId="0" type="noConversion"/>
  </si>
  <si>
    <t>Healthy Body Weight at 23% (female), 15% (male) PBF (kg)</t>
    <phoneticPr fontId="0" type="noConversion"/>
  </si>
  <si>
    <t>Healthy Body Weight at 23% (female), 15% (male) PBF (lb)</t>
    <phoneticPr fontId="0" type="noConversion"/>
  </si>
  <si>
    <t>Is H20&gt;F6?</t>
    <phoneticPr fontId="0" type="noConversion"/>
  </si>
  <si>
    <t>Muscular level</t>
    <phoneticPr fontId="0" type="noConversion"/>
  </si>
  <si>
    <t>Healthy BMI</t>
    <phoneticPr fontId="0" type="noConversion"/>
  </si>
  <si>
    <t>Target Weight (kg)</t>
    <phoneticPr fontId="0" type="noConversion"/>
  </si>
  <si>
    <t>Target Weight (lb)</t>
    <phoneticPr fontId="0" type="noConversion"/>
  </si>
  <si>
    <t>Weight to Lose (kg)</t>
    <phoneticPr fontId="0" type="noConversion"/>
  </si>
  <si>
    <t>Weight to Lose (lb)</t>
    <phoneticPr fontId="0" type="noConversion"/>
  </si>
  <si>
    <t>Timeline for 1 lb/week (week)</t>
    <phoneticPr fontId="0" type="noConversion"/>
  </si>
  <si>
    <t>Timeline for 1 lb/week (month)</t>
    <phoneticPr fontId="0" type="noConversion"/>
  </si>
  <si>
    <t>Timeline for 2 lb/week (week)</t>
    <phoneticPr fontId="0" type="noConversion"/>
  </si>
  <si>
    <t>Timeline for 2 lb/week (month)</t>
    <phoneticPr fontId="0" type="noConversion"/>
  </si>
  <si>
    <t>Target weight at next 3 month (lb)</t>
    <phoneticPr fontId="0" type="noConversion"/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</si>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</sst>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"/>
    <numFmt numFmtId="165" formatCode="0.00_ "/>
    <numFmt numFmtId="166" formatCode="0_ 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4"/>
      <charset val="134"/>
      <scheme val="minor"/>
    </font>
    <font>
      <sz val="12"/>
      <color rgb="FF0A0101"/>
      <name val="Calibri"/>
      <family val="4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1" fillId="0" borderId="0" xfId="1">
      <alignment vertical="center"/>
    </xf>
    <xf numFmtId="0" fontId="1" fillId="3" borderId="1" xfId="1" applyFill="1" applyBorder="1">
      <alignment vertical="center"/>
    </xf>
    <xf numFmtId="0" fontId="1" fillId="0" borderId="2" xfId="1" applyBorder="1">
      <alignment vertical="center"/>
    </xf>
    <xf numFmtId="0" fontId="1" fillId="3" borderId="2" xfId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164" fontId="1" fillId="3" borderId="1" xfId="1" applyNumberFormat="1" applyFill="1" applyBorder="1">
      <alignment vertical="center"/>
    </xf>
    <xf numFmtId="165" fontId="1" fillId="5" borderId="1" xfId="1" applyNumberFormat="1" applyFill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164" fontId="1" fillId="5" borderId="1" xfId="1" applyNumberFormat="1" applyFill="1" applyBorder="1">
      <alignment vertical="center"/>
    </xf>
    <xf numFmtId="0" fontId="3" fillId="5" borderId="1" xfId="1" applyFont="1" applyFill="1" applyBorder="1">
      <alignment vertical="center"/>
    </xf>
    <xf numFmtId="0" fontId="1" fillId="5" borderId="2" xfId="1" applyFill="1" applyBorder="1">
      <alignment vertical="center"/>
    </xf>
    <xf numFmtId="0" fontId="1" fillId="5" borderId="1" xfId="1" applyFill="1" applyBorder="1">
      <alignment vertical="center"/>
    </xf>
    <xf numFmtId="164" fontId="1" fillId="5" borderId="2" xfId="1" applyNumberFormat="1" applyFill="1" applyBorder="1">
      <alignment vertical="center"/>
    </xf>
    <xf numFmtId="0" fontId="2" fillId="0" borderId="2" xfId="1" applyFont="1" applyBorder="1">
      <alignment vertical="center"/>
    </xf>
    <xf numFmtId="0" fontId="1" fillId="4" borderId="1" xfId="1" applyFill="1" applyBorder="1">
      <alignment vertical="center"/>
    </xf>
    <xf numFmtId="0" fontId="2" fillId="0" borderId="1" xfId="1" applyFont="1" applyBorder="1">
      <alignment vertical="center"/>
    </xf>
    <xf numFmtId="0" fontId="1" fillId="0" borderId="1" xfId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164" fontId="1" fillId="0" borderId="0" xfId="1" applyNumberFormat="1">
      <alignment vertical="center"/>
    </xf>
    <xf numFmtId="0" fontId="2" fillId="0" borderId="1" xfId="1" applyFont="1" applyBorder="1" applyAlignment="1">
      <alignment horizontal="right" vertical="center" wrapText="1"/>
    </xf>
    <xf numFmtId="0" fontId="1" fillId="5" borderId="1" xfId="1" applyFill="1" applyBorder="1" applyAlignment="1">
      <alignment horizontal="right" vertical="center"/>
    </xf>
    <xf numFmtId="166" fontId="1" fillId="5" borderId="1" xfId="1" applyNumberFormat="1" applyFill="1" applyBorder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</cellXfs>
  <cellStyles count="2">
    <cellStyle name="Normal" xfId="0" builtinId="0"/>
    <cellStyle name="Normal 2" xfId="1" xr:uid="{BDFBE7B2-8904-5745-BD9A-FF69C4A4B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0ebe5303189dbb7/Desktop/BC%201%20YEAR.xlsx" TargetMode="External"/><Relationship Id="rId1" Type="http://schemas.openxmlformats.org/officeDocument/2006/relationships/externalLinkPath" Target="BC%201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3">
          <cell r="B23" t="str">
            <v>Difference at 12 Months</v>
          </cell>
          <cell r="C23" t="str">
            <v>Difference at 12 Months</v>
          </cell>
          <cell r="D23" t="str">
            <v>Difference at 12 Months</v>
          </cell>
          <cell r="E23" t="str">
            <v>Difference at 12 Months</v>
          </cell>
          <cell r="F23" t="str">
            <v>Difference at 12 Months</v>
          </cell>
          <cell r="G23" t="str">
            <v>Difference at 12 Months</v>
          </cell>
          <cell r="H23" t="str">
            <v>Difference at 12 Months</v>
          </cell>
          <cell r="I23" t="str">
            <v>Difference at 12 Months</v>
          </cell>
          <cell r="J23" t="str">
            <v>Difference at 12 Months</v>
          </cell>
          <cell r="K23" t="str">
            <v>Difference at 12 Months</v>
          </cell>
        </row>
        <row r="24">
          <cell r="A24" t="str">
            <v>Weight (kg)</v>
          </cell>
          <cell r="B24">
            <v>-11.9</v>
          </cell>
          <cell r="C24">
            <v>-11.799999999999997</v>
          </cell>
          <cell r="D24">
            <v>-10</v>
          </cell>
          <cell r="E24">
            <v>-9.4819999999999993</v>
          </cell>
          <cell r="F24">
            <v>-8.1479999999999997</v>
          </cell>
          <cell r="G24">
            <v>-3.9000000000000057</v>
          </cell>
          <cell r="H24">
            <v>-2.2799999999999998</v>
          </cell>
          <cell r="I24">
            <v>-1.6</v>
          </cell>
          <cell r="J24">
            <v>-0.9</v>
          </cell>
          <cell r="K24">
            <v>3.222</v>
          </cell>
        </row>
        <row r="25">
          <cell r="A25" t="str">
            <v>Body Fat Mass (kg)</v>
          </cell>
          <cell r="B25">
            <v>-12.5</v>
          </cell>
          <cell r="C25">
            <v>-11.2</v>
          </cell>
          <cell r="D25">
            <v>-7.3000000000000043</v>
          </cell>
          <cell r="E25">
            <v>-4.4000000000000021</v>
          </cell>
          <cell r="F25">
            <v>-10.700000000000003</v>
          </cell>
          <cell r="G25">
            <v>-3.5</v>
          </cell>
          <cell r="H25">
            <v>-1.2999999999999972</v>
          </cell>
          <cell r="I25">
            <v>-1.3000000000000043</v>
          </cell>
          <cell r="J25">
            <v>-0.79999999999999716</v>
          </cell>
          <cell r="K25">
            <v>4.3999999999999986</v>
          </cell>
        </row>
        <row r="26">
          <cell r="A26" t="str">
            <v>SMM (kg)</v>
          </cell>
          <cell r="B26">
            <v>0.19999999999999929</v>
          </cell>
          <cell r="C26">
            <v>-0.6</v>
          </cell>
          <cell r="D26">
            <v>-1.6000000000000014</v>
          </cell>
          <cell r="E26">
            <v>-3.1999999999999957</v>
          </cell>
          <cell r="F26">
            <v>1.5</v>
          </cell>
          <cell r="G26">
            <v>-0.19999999999999929</v>
          </cell>
          <cell r="H26">
            <v>-0.5</v>
          </cell>
          <cell r="I26">
            <v>-0.10000000000000142</v>
          </cell>
          <cell r="J26">
            <v>0</v>
          </cell>
          <cell r="K26">
            <v>-0.5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2124-9446-214D-B54A-7E1BF1BDDED1}">
  <dimension ref="A1:Q33"/>
  <sheetViews>
    <sheetView tabSelected="1" zoomScale="60" zoomScaleNormal="60" workbookViewId="0">
      <selection activeCell="C23" sqref="C23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156</v>
      </c>
      <c r="E2" s="6" t="s">
        <v>16</v>
      </c>
      <c r="F2" s="7" t="s">
        <v>17</v>
      </c>
      <c r="G2" s="32"/>
      <c r="H2" s="8" t="s">
        <v>18</v>
      </c>
      <c r="I2" s="9">
        <v>209.8801</v>
      </c>
      <c r="J2" s="9"/>
      <c r="K2" s="9">
        <v>195.3</v>
      </c>
      <c r="L2" s="9"/>
      <c r="M2" s="9">
        <v>201.3</v>
      </c>
      <c r="N2" s="9"/>
      <c r="O2" s="9"/>
      <c r="P2" s="9"/>
      <c r="Q2" s="9"/>
    </row>
    <row r="3" spans="1:17">
      <c r="A3" s="29"/>
      <c r="D3" s="10">
        <f>D2/100</f>
        <v>1.56</v>
      </c>
      <c r="E3" s="6" t="s">
        <v>19</v>
      </c>
      <c r="F3" s="11" t="s">
        <v>20</v>
      </c>
      <c r="G3" s="32"/>
      <c r="H3" s="12" t="s">
        <v>21</v>
      </c>
      <c r="I3" s="13">
        <v>95.2</v>
      </c>
      <c r="J3" s="13"/>
      <c r="K3" s="13">
        <f t="shared" ref="K3:Q3" si="0">K2/2.205</f>
        <v>88.571428571428569</v>
      </c>
      <c r="L3" s="13">
        <f t="shared" si="0"/>
        <v>0</v>
      </c>
      <c r="M3" s="13">
        <f t="shared" si="0"/>
        <v>91.292517006802726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39.119000657462195</v>
      </c>
      <c r="J4" s="13"/>
      <c r="K4" s="13">
        <f>K3/D3/D3</f>
        <v>36.39522870292101</v>
      </c>
      <c r="L4" s="13">
        <f>L3/D3/D3</f>
        <v>0</v>
      </c>
      <c r="M4" s="13">
        <f>M3/D3/D3</f>
        <v>37.513361689185864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1</v>
      </c>
      <c r="E5" s="6" t="s">
        <v>24</v>
      </c>
      <c r="F5" s="11" t="s">
        <v>25</v>
      </c>
      <c r="G5" s="32"/>
      <c r="H5" s="12" t="s">
        <v>26</v>
      </c>
      <c r="I5" s="9">
        <v>114</v>
      </c>
      <c r="J5" s="9"/>
      <c r="K5" s="9">
        <v>109</v>
      </c>
      <c r="L5" s="9"/>
      <c r="M5" s="9">
        <v>110</v>
      </c>
      <c r="N5" s="9"/>
      <c r="O5" s="9"/>
      <c r="P5" s="9"/>
      <c r="Q5" s="9"/>
    </row>
    <row r="6" spans="1:17">
      <c r="F6" s="17">
        <f>F4*D3*D3</f>
        <v>60.84</v>
      </c>
      <c r="G6" s="32"/>
      <c r="H6" s="12" t="s">
        <v>27</v>
      </c>
      <c r="I6" s="9">
        <v>117</v>
      </c>
      <c r="J6" s="9"/>
      <c r="K6" s="9">
        <v>117</v>
      </c>
      <c r="L6" s="9"/>
      <c r="M6" s="9">
        <v>120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44.881889763779526</v>
      </c>
      <c r="J7" s="13"/>
      <c r="K7" s="13">
        <f t="shared" ref="K7:Q8" si="1">K5/2.54</f>
        <v>42.913385826771652</v>
      </c>
      <c r="L7" s="13">
        <f t="shared" si="1"/>
        <v>0</v>
      </c>
      <c r="M7" s="13">
        <f t="shared" si="1"/>
        <v>43.30708661417323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134.15220000000002</v>
      </c>
      <c r="G8" s="32"/>
      <c r="H8" s="8" t="s">
        <v>32</v>
      </c>
      <c r="I8" s="13">
        <f>I6/2.54</f>
        <v>46.062992125984252</v>
      </c>
      <c r="J8" s="13"/>
      <c r="K8" s="13">
        <f t="shared" si="1"/>
        <v>46.062992125984252</v>
      </c>
      <c r="L8" s="13">
        <f t="shared" si="1"/>
        <v>0</v>
      </c>
      <c r="M8" s="13">
        <f t="shared" si="1"/>
        <v>47.244094488188978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0.97435897435897434</v>
      </c>
      <c r="J9" s="10"/>
      <c r="K9" s="10">
        <f t="shared" si="2"/>
        <v>0.93162393162393164</v>
      </c>
      <c r="L9" s="10" t="e">
        <f t="shared" si="2"/>
        <v>#DIV/0!</v>
      </c>
      <c r="M9" s="10">
        <f t="shared" si="2"/>
        <v>0.91666666666666663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35.200000000000003</v>
      </c>
      <c r="J10" s="9"/>
      <c r="K10" s="9">
        <v>35.700000000000003</v>
      </c>
      <c r="L10" s="9"/>
      <c r="M10" s="9">
        <v>34.9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12.8</v>
      </c>
      <c r="J11" s="9"/>
      <c r="K11" s="9">
        <v>13.1</v>
      </c>
      <c r="L11" s="9"/>
      <c r="M11" s="9">
        <v>12.7</v>
      </c>
      <c r="N11" s="9"/>
      <c r="O11" s="9"/>
      <c r="P11" s="9"/>
      <c r="Q11" s="9"/>
    </row>
    <row r="12" spans="1:17">
      <c r="G12" s="32"/>
      <c r="H12" s="12" t="s">
        <v>39</v>
      </c>
      <c r="I12" s="13">
        <v>48</v>
      </c>
      <c r="J12" s="13"/>
      <c r="K12" s="13">
        <f t="shared" ref="K12:Q12" si="3">K10+K11</f>
        <v>48.800000000000004</v>
      </c>
      <c r="L12" s="13">
        <f t="shared" si="3"/>
        <v>0</v>
      </c>
      <c r="M12" s="13">
        <f t="shared" si="3"/>
        <v>47.599999999999994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47.2</v>
      </c>
      <c r="J13" s="9"/>
      <c r="K13" s="9">
        <v>39.799999999999997</v>
      </c>
      <c r="L13" s="9"/>
      <c r="M13" s="9">
        <v>43.7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104.07600000000001</v>
      </c>
      <c r="J14" s="13"/>
      <c r="K14" s="13">
        <f t="shared" ref="K14:Q14" si="4">K13*2.205</f>
        <v>87.759</v>
      </c>
      <c r="L14" s="13">
        <f t="shared" si="4"/>
        <v>0</v>
      </c>
      <c r="M14" s="13">
        <f t="shared" si="4"/>
        <v>96.358500000000006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49.6</v>
      </c>
      <c r="J15" s="9"/>
      <c r="K15" s="9">
        <v>45</v>
      </c>
      <c r="L15" s="9"/>
      <c r="M15" s="9">
        <v>47.8</v>
      </c>
      <c r="N15" s="9"/>
      <c r="O15" s="9"/>
      <c r="P15" s="9"/>
      <c r="Q15" s="9"/>
    </row>
    <row r="16" spans="1:17">
      <c r="G16" s="32"/>
      <c r="H16" s="12" t="s">
        <v>43</v>
      </c>
      <c r="I16" s="9">
        <v>26.5</v>
      </c>
      <c r="J16" s="9"/>
      <c r="K16" s="9">
        <v>27</v>
      </c>
      <c r="L16" s="9"/>
      <c r="M16" s="9">
        <v>26.3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58.432500000000005</v>
      </c>
      <c r="J17" s="13"/>
      <c r="K17" s="13">
        <f t="shared" ref="K17:Q17" si="5">K16*2.205</f>
        <v>59.535000000000004</v>
      </c>
      <c r="L17" s="13">
        <f t="shared" si="5"/>
        <v>0</v>
      </c>
      <c r="M17" s="13">
        <f t="shared" si="5"/>
        <v>57.991500000000002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34.676000000000016</v>
      </c>
      <c r="J18" s="13"/>
      <c r="K18" s="13">
        <f>IF(C2="female",1.37*K13-0.315*K3,1.21*K13-0.182*K3)</f>
        <v>26.626000000000005</v>
      </c>
      <c r="L18" s="13">
        <f>IF(C2="female",1.37*L13-0.315*L3,1.21*L13-0.182*L3)</f>
        <v>0</v>
      </c>
      <c r="M18" s="13">
        <f>IF(C2="female",1.37*M13-0.315*M3,1.21*M13-0.182*M3)</f>
        <v>31.111857142857147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76.460580000000036</v>
      </c>
      <c r="J19" s="13"/>
      <c r="K19" s="13">
        <f t="shared" ref="K19:P19" si="6">K18*2.205</f>
        <v>58.710330000000013</v>
      </c>
      <c r="L19" s="13">
        <f t="shared" si="6"/>
        <v>0</v>
      </c>
      <c r="M19" s="13">
        <f t="shared" si="6"/>
        <v>68.601645000000005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54.432000000000002</v>
      </c>
      <c r="J20" s="13"/>
      <c r="K20" s="13">
        <f>IF(C2="female",1.37*K3-1.61*K13,1.21*K3-1.43*K13)</f>
        <v>57.264857142857153</v>
      </c>
      <c r="L20" s="13">
        <f>IF(C2="female",1.37*L3-1.61*L13,1.21*L3-1.43*L13)</f>
        <v>0</v>
      </c>
      <c r="M20" s="13">
        <f>IF(C2="female",1.37*M3-1.61*M13,1.21*M3-1.43*M13)</f>
        <v>54.713748299319732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120.02256000000001</v>
      </c>
      <c r="J21" s="13"/>
      <c r="K21" s="13">
        <f t="shared" ref="K21:Q21" si="7">K20*2.205</f>
        <v>126.26901000000002</v>
      </c>
      <c r="L21" s="13">
        <f t="shared" si="7"/>
        <v>0</v>
      </c>
      <c r="M21" s="13">
        <f t="shared" si="7"/>
        <v>120.64381500000002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60.84</v>
      </c>
      <c r="J25" s="13"/>
      <c r="K25" s="13">
        <f>K24*D3*D3</f>
        <v>60.84</v>
      </c>
      <c r="L25" s="13">
        <f>L24*D3*D3</f>
        <v>60.84</v>
      </c>
      <c r="M25" s="13">
        <f>M24*D3*D3</f>
        <v>60.84</v>
      </c>
      <c r="N25" s="13">
        <f>N24*D3*D3</f>
        <v>60.84</v>
      </c>
      <c r="O25" s="13">
        <f>O24*D3*D3</f>
        <v>60.84</v>
      </c>
      <c r="P25" s="13">
        <f>P24*D3*D3</f>
        <v>60.84</v>
      </c>
      <c r="Q25" s="13">
        <f>Q24*D3*D3</f>
        <v>60.84</v>
      </c>
    </row>
    <row r="26" spans="7:17">
      <c r="G26" s="28"/>
      <c r="H26" s="8" t="s">
        <v>54</v>
      </c>
      <c r="I26" s="13">
        <f>I25*2.205</f>
        <v>134.15220000000002</v>
      </c>
      <c r="J26" s="13"/>
      <c r="K26" s="13">
        <f t="shared" ref="K26:Q26" si="9">K25*2.205</f>
        <v>134.15220000000002</v>
      </c>
      <c r="L26" s="13">
        <f t="shared" si="9"/>
        <v>134.15220000000002</v>
      </c>
      <c r="M26" s="13">
        <f t="shared" si="9"/>
        <v>134.15220000000002</v>
      </c>
      <c r="N26" s="13">
        <f t="shared" si="9"/>
        <v>134.15220000000002</v>
      </c>
      <c r="O26" s="13">
        <f t="shared" si="9"/>
        <v>134.15220000000002</v>
      </c>
      <c r="P26" s="13">
        <f t="shared" si="9"/>
        <v>134.15220000000002</v>
      </c>
      <c r="Q26" s="13">
        <f t="shared" si="9"/>
        <v>134.15220000000002</v>
      </c>
    </row>
    <row r="27" spans="7:17">
      <c r="G27" s="28"/>
      <c r="H27" s="12" t="s">
        <v>55</v>
      </c>
      <c r="I27" s="13">
        <f t="shared" ref="I27:Q27" si="10">I3-I25</f>
        <v>34.36</v>
      </c>
      <c r="J27" s="13"/>
      <c r="K27" s="13">
        <f t="shared" si="10"/>
        <v>27.731428571428566</v>
      </c>
      <c r="L27" s="13">
        <f t="shared" si="10"/>
        <v>-60.84</v>
      </c>
      <c r="M27" s="13">
        <f t="shared" si="10"/>
        <v>30.452517006802722</v>
      </c>
      <c r="N27" s="13">
        <f t="shared" si="10"/>
        <v>-60.84</v>
      </c>
      <c r="O27" s="13">
        <f t="shared" si="10"/>
        <v>-60.84</v>
      </c>
      <c r="P27" s="13">
        <f t="shared" si="10"/>
        <v>-60.84</v>
      </c>
      <c r="Q27" s="13">
        <f t="shared" si="10"/>
        <v>-60.84</v>
      </c>
    </row>
    <row r="28" spans="7:17">
      <c r="G28" s="28"/>
      <c r="H28" s="8" t="s">
        <v>56</v>
      </c>
      <c r="I28" s="13">
        <f t="shared" ref="I28:Q28" si="11">I2-I26</f>
        <v>75.727899999999977</v>
      </c>
      <c r="J28" s="13"/>
      <c r="K28" s="13">
        <f t="shared" si="11"/>
        <v>61.147799999999989</v>
      </c>
      <c r="L28" s="13">
        <f t="shared" si="11"/>
        <v>-134.15220000000002</v>
      </c>
      <c r="M28" s="13">
        <f t="shared" si="11"/>
        <v>67.147799999999989</v>
      </c>
      <c r="N28" s="13">
        <f t="shared" si="11"/>
        <v>-134.15220000000002</v>
      </c>
      <c r="O28" s="13">
        <f t="shared" si="11"/>
        <v>-134.15220000000002</v>
      </c>
      <c r="P28" s="13">
        <f t="shared" si="11"/>
        <v>-134.15220000000002</v>
      </c>
      <c r="Q28" s="13">
        <f t="shared" si="11"/>
        <v>-134.15220000000002</v>
      </c>
    </row>
    <row r="29" spans="7:17">
      <c r="G29" s="28"/>
      <c r="H29" s="8" t="s">
        <v>57</v>
      </c>
      <c r="I29" s="27">
        <f>I28</f>
        <v>75.727899999999977</v>
      </c>
      <c r="J29" s="27"/>
      <c r="K29" s="27">
        <f t="shared" ref="K29:Q29" si="12">K28</f>
        <v>61.147799999999989</v>
      </c>
      <c r="L29" s="27">
        <f t="shared" si="12"/>
        <v>-134.15220000000002</v>
      </c>
      <c r="M29" s="27">
        <f t="shared" si="12"/>
        <v>67.147799999999989</v>
      </c>
      <c r="N29" s="27">
        <f t="shared" si="12"/>
        <v>-134.15220000000002</v>
      </c>
      <c r="O29" s="27">
        <f t="shared" si="12"/>
        <v>-134.15220000000002</v>
      </c>
      <c r="P29" s="27">
        <f t="shared" si="12"/>
        <v>-134.15220000000002</v>
      </c>
      <c r="Q29" s="27">
        <f t="shared" si="12"/>
        <v>-134.15220000000002</v>
      </c>
    </row>
    <row r="30" spans="7:17">
      <c r="G30" s="28"/>
      <c r="H30" s="8" t="s">
        <v>58</v>
      </c>
      <c r="I30" s="27">
        <f>I29/4.345</f>
        <v>17.428745684695048</v>
      </c>
      <c r="J30" s="27"/>
      <c r="K30" s="27">
        <f t="shared" ref="K30:Q30" si="13">K29/4.345</f>
        <v>14.0731415420023</v>
      </c>
      <c r="L30" s="27">
        <f t="shared" si="13"/>
        <v>-30.87507479861911</v>
      </c>
      <c r="M30" s="27">
        <f t="shared" si="13"/>
        <v>15.454039125431528</v>
      </c>
      <c r="N30" s="27">
        <f t="shared" si="13"/>
        <v>-30.87507479861911</v>
      </c>
      <c r="O30" s="27">
        <f t="shared" si="13"/>
        <v>-30.87507479861911</v>
      </c>
      <c r="P30" s="27">
        <f t="shared" si="13"/>
        <v>-30.87507479861911</v>
      </c>
      <c r="Q30" s="27">
        <f t="shared" si="13"/>
        <v>-30.87507479861911</v>
      </c>
    </row>
    <row r="31" spans="7:17">
      <c r="G31" s="28"/>
      <c r="H31" s="8" t="s">
        <v>59</v>
      </c>
      <c r="I31" s="27">
        <f>I29/2</f>
        <v>37.863949999999988</v>
      </c>
      <c r="J31" s="27"/>
      <c r="K31" s="27">
        <f t="shared" ref="K31:Q32" si="14">K29/2</f>
        <v>30.573899999999995</v>
      </c>
      <c r="L31" s="27">
        <f t="shared" si="14"/>
        <v>-67.076100000000011</v>
      </c>
      <c r="M31" s="27">
        <f t="shared" si="14"/>
        <v>33.573899999999995</v>
      </c>
      <c r="N31" s="27">
        <f t="shared" si="14"/>
        <v>-67.076100000000011</v>
      </c>
      <c r="O31" s="27">
        <f t="shared" si="14"/>
        <v>-67.076100000000011</v>
      </c>
      <c r="P31" s="27">
        <f t="shared" si="14"/>
        <v>-67.076100000000011</v>
      </c>
      <c r="Q31" s="27">
        <f t="shared" si="14"/>
        <v>-67.076100000000011</v>
      </c>
    </row>
    <row r="32" spans="7:17">
      <c r="G32" s="28"/>
      <c r="H32" s="8" t="s">
        <v>60</v>
      </c>
      <c r="I32" s="27">
        <f>I30/2</f>
        <v>8.7143728423475242</v>
      </c>
      <c r="J32" s="27"/>
      <c r="K32" s="27">
        <f t="shared" si="14"/>
        <v>7.0365707710011502</v>
      </c>
      <c r="L32" s="27">
        <f t="shared" si="14"/>
        <v>-15.437537399309555</v>
      </c>
      <c r="M32" s="27">
        <f t="shared" si="14"/>
        <v>7.7270195627157641</v>
      </c>
      <c r="N32" s="27">
        <f t="shared" si="14"/>
        <v>-15.437537399309555</v>
      </c>
      <c r="O32" s="27">
        <f t="shared" si="14"/>
        <v>-15.437537399309555</v>
      </c>
      <c r="P32" s="27">
        <f t="shared" si="14"/>
        <v>-15.437537399309555</v>
      </c>
      <c r="Q32" s="27">
        <f t="shared" si="14"/>
        <v>-15.437537399309555</v>
      </c>
    </row>
    <row r="33" spans="7:17">
      <c r="G33" s="28"/>
      <c r="H33" s="8" t="s">
        <v>61</v>
      </c>
      <c r="I33" s="13">
        <f>I2-13</f>
        <v>196.8801</v>
      </c>
      <c r="J33" s="13"/>
      <c r="K33" s="13">
        <f t="shared" ref="K33:Q33" si="15">K2-13</f>
        <v>182.3</v>
      </c>
      <c r="L33" s="13">
        <f t="shared" si="15"/>
        <v>-13</v>
      </c>
      <c r="M33" s="13">
        <f t="shared" si="15"/>
        <v>188.3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F0CAD911-DCF9-904C-ADF2-FC0D97C32916}">
      <formula1>"Female,Male"</formula1>
    </dataValidation>
    <dataValidation type="list" allowBlank="1" showInputMessage="1" showErrorMessage="1" sqref="F2" xr:uid="{1994CD40-3C77-5948-968A-7501C0F23BD6}">
      <formula1>"No,Yes"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F940-38F8-472A-A437-F29EFD5E6B89}">
  <sheetPr>
    <pageSetUpPr fitToPage="1"/>
  </sheetPr>
  <dimension ref="A1:Q33"/>
  <sheetViews>
    <sheetView zoomScale="90" zoomScaleNormal="9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166.5</v>
      </c>
      <c r="E2" s="6" t="s">
        <v>16</v>
      </c>
      <c r="F2" s="7" t="s">
        <v>17</v>
      </c>
      <c r="G2" s="32"/>
      <c r="H2" s="8" t="s">
        <v>18</v>
      </c>
      <c r="I2" s="9">
        <v>279.33</v>
      </c>
      <c r="J2" s="9"/>
      <c r="K2" s="9">
        <v>270.7</v>
      </c>
      <c r="L2" s="9"/>
      <c r="M2" s="9">
        <v>274.3</v>
      </c>
      <c r="N2" s="9"/>
      <c r="O2" s="9"/>
      <c r="P2" s="9"/>
      <c r="Q2" s="9"/>
    </row>
    <row r="3" spans="1:17">
      <c r="A3" s="29"/>
      <c r="D3" s="10">
        <f>D2/100</f>
        <v>1.665</v>
      </c>
      <c r="E3" s="6" t="s">
        <v>19</v>
      </c>
      <c r="F3" s="11" t="s">
        <v>20</v>
      </c>
      <c r="G3" s="32"/>
      <c r="H3" s="12" t="s">
        <v>21</v>
      </c>
      <c r="I3" s="13">
        <f>I2/2.205</f>
        <v>126.68027210884352</v>
      </c>
      <c r="J3" s="13"/>
      <c r="K3" s="13">
        <v>122.8</v>
      </c>
      <c r="L3" s="13">
        <f t="shared" ref="L3:Q3" si="0">L2/2.205</f>
        <v>0</v>
      </c>
      <c r="M3" s="13">
        <v>124.4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45.696244752443803</v>
      </c>
      <c r="J4" s="13"/>
      <c r="K4" s="13">
        <v>37.700000000000003</v>
      </c>
      <c r="L4" s="13">
        <f>L3/D3/D3</f>
        <v>0</v>
      </c>
      <c r="M4" s="13">
        <f>M3/D3/D3</f>
        <v>44.873702531360188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6</v>
      </c>
      <c r="E5" s="6" t="s">
        <v>24</v>
      </c>
      <c r="F5" s="11" t="s">
        <v>25</v>
      </c>
      <c r="G5" s="32"/>
      <c r="H5" s="12" t="s">
        <v>26</v>
      </c>
      <c r="I5" s="9">
        <v>124.5</v>
      </c>
      <c r="J5" s="9"/>
      <c r="K5" s="9">
        <v>120</v>
      </c>
      <c r="L5" s="9"/>
      <c r="M5" s="9">
        <v>121</v>
      </c>
      <c r="N5" s="9"/>
      <c r="O5" s="9"/>
      <c r="P5" s="9"/>
      <c r="Q5" s="9"/>
    </row>
    <row r="6" spans="1:17">
      <c r="F6" s="17">
        <f>F4*D3*D3</f>
        <v>69.305625000000006</v>
      </c>
      <c r="G6" s="32"/>
      <c r="H6" s="12" t="s">
        <v>27</v>
      </c>
      <c r="I6" s="9">
        <v>132</v>
      </c>
      <c r="J6" s="9"/>
      <c r="K6" s="9">
        <v>130</v>
      </c>
      <c r="L6" s="9"/>
      <c r="M6" s="9">
        <v>132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49.015748031496059</v>
      </c>
      <c r="J7" s="13"/>
      <c r="K7" s="13">
        <f t="shared" ref="K7:K8" si="1">K5/2.54</f>
        <v>47.244094488188978</v>
      </c>
      <c r="L7" s="13">
        <f t="shared" ref="L7:Q8" si="2">L5/2.54</f>
        <v>0</v>
      </c>
      <c r="M7" s="13">
        <f t="shared" si="2"/>
        <v>47.637795275590548</v>
      </c>
      <c r="N7" s="13">
        <f t="shared" si="2"/>
        <v>0</v>
      </c>
      <c r="O7" s="13">
        <f t="shared" si="2"/>
        <v>0</v>
      </c>
      <c r="P7" s="13">
        <f t="shared" si="2"/>
        <v>0</v>
      </c>
      <c r="Q7" s="13">
        <f t="shared" si="2"/>
        <v>0</v>
      </c>
    </row>
    <row r="8" spans="1:17">
      <c r="A8" s="16"/>
      <c r="B8" s="33" t="s">
        <v>31</v>
      </c>
      <c r="C8" s="33"/>
      <c r="F8" s="17">
        <f>F6*2.205</f>
        <v>152.81890312500002</v>
      </c>
      <c r="G8" s="32"/>
      <c r="H8" s="8" t="s">
        <v>32</v>
      </c>
      <c r="I8" s="13">
        <f>I6/2.54</f>
        <v>51.968503937007874</v>
      </c>
      <c r="J8" s="13"/>
      <c r="K8" s="13">
        <f t="shared" si="1"/>
        <v>51.181102362204726</v>
      </c>
      <c r="L8" s="13">
        <f t="shared" si="2"/>
        <v>0</v>
      </c>
      <c r="M8" s="13">
        <f t="shared" si="2"/>
        <v>51.968503937007874</v>
      </c>
      <c r="N8" s="13">
        <f t="shared" si="2"/>
        <v>0</v>
      </c>
      <c r="O8" s="13">
        <f t="shared" si="2"/>
        <v>0</v>
      </c>
      <c r="P8" s="13">
        <f t="shared" si="2"/>
        <v>0</v>
      </c>
      <c r="Q8" s="13">
        <f t="shared" si="2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>I5/I6</f>
        <v>0.94318181818181823</v>
      </c>
      <c r="J9" s="10"/>
      <c r="K9" s="10">
        <f t="shared" ref="K9" si="3">K5/K6</f>
        <v>0.92307692307692313</v>
      </c>
      <c r="L9" s="10" t="e">
        <f t="shared" ref="L9:Q9" si="4">L5/L6</f>
        <v>#DIV/0!</v>
      </c>
      <c r="M9" s="10">
        <f t="shared" si="4"/>
        <v>0.91666666666666663</v>
      </c>
      <c r="N9" s="10" t="e">
        <f t="shared" si="4"/>
        <v>#DIV/0!</v>
      </c>
      <c r="O9" s="10" t="e">
        <f t="shared" si="4"/>
        <v>#DIV/0!</v>
      </c>
      <c r="P9" s="10" t="e">
        <f t="shared" si="4"/>
        <v>#DIV/0!</v>
      </c>
      <c r="Q9" s="10" t="e">
        <f t="shared" si="4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45.2</v>
      </c>
      <c r="J10" s="9"/>
      <c r="K10" s="9">
        <v>44.6</v>
      </c>
      <c r="L10" s="9"/>
      <c r="M10" s="9">
        <v>44.4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16.2</v>
      </c>
      <c r="J11" s="9"/>
      <c r="K11" s="9">
        <v>16</v>
      </c>
      <c r="L11" s="9"/>
      <c r="M11" s="9">
        <v>16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61.400000000000006</v>
      </c>
      <c r="J12" s="13"/>
      <c r="K12" s="13">
        <f t="shared" ref="K12" si="5">K10+K11</f>
        <v>60.6</v>
      </c>
      <c r="L12" s="13">
        <f t="shared" ref="L12:Q12" si="6">L10+L11</f>
        <v>0</v>
      </c>
      <c r="M12" s="13">
        <f t="shared" si="6"/>
        <v>60.4</v>
      </c>
      <c r="N12" s="13">
        <f t="shared" si="6"/>
        <v>0</v>
      </c>
      <c r="O12" s="13">
        <f t="shared" si="6"/>
        <v>0</v>
      </c>
      <c r="P12" s="13">
        <f t="shared" si="6"/>
        <v>0</v>
      </c>
      <c r="Q12" s="13">
        <f t="shared" si="6"/>
        <v>0</v>
      </c>
    </row>
    <row r="13" spans="1:17">
      <c r="G13" s="32"/>
      <c r="H13" s="12" t="s">
        <v>40</v>
      </c>
      <c r="I13" s="9">
        <v>65.3</v>
      </c>
      <c r="J13" s="9"/>
      <c r="K13" s="9">
        <v>62.2</v>
      </c>
      <c r="L13" s="9"/>
      <c r="M13" s="9">
        <v>64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143.98650000000001</v>
      </c>
      <c r="J14" s="13"/>
      <c r="K14" s="13">
        <f t="shared" ref="K14" si="7">K13*2.205</f>
        <v>137.15100000000001</v>
      </c>
      <c r="L14" s="13">
        <f t="shared" ref="L14:Q14" si="8">L13*2.205</f>
        <v>0</v>
      </c>
      <c r="M14" s="13">
        <f t="shared" si="8"/>
        <v>141.12</v>
      </c>
      <c r="N14" s="13">
        <f t="shared" si="8"/>
        <v>0</v>
      </c>
      <c r="O14" s="13">
        <f t="shared" si="8"/>
        <v>0</v>
      </c>
      <c r="P14" s="13">
        <f t="shared" si="8"/>
        <v>0</v>
      </c>
      <c r="Q14" s="13">
        <f t="shared" si="8"/>
        <v>0</v>
      </c>
    </row>
    <row r="15" spans="1:17">
      <c r="G15" s="32"/>
      <c r="H15" s="8" t="s">
        <v>42</v>
      </c>
      <c r="I15" s="9">
        <v>51.6</v>
      </c>
      <c r="J15" s="9"/>
      <c r="K15" s="9">
        <v>50.6</v>
      </c>
      <c r="L15" s="9"/>
      <c r="M15" s="9">
        <v>51.4</v>
      </c>
      <c r="N15" s="9"/>
      <c r="O15" s="9"/>
      <c r="P15" s="9"/>
      <c r="Q15" s="9"/>
    </row>
    <row r="16" spans="1:17">
      <c r="G16" s="32"/>
      <c r="H16" s="12" t="s">
        <v>43</v>
      </c>
      <c r="I16" s="9">
        <v>34.6</v>
      </c>
      <c r="J16" s="9"/>
      <c r="K16" s="9">
        <v>34.1</v>
      </c>
      <c r="L16" s="9"/>
      <c r="M16" s="9">
        <v>34.1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76.293000000000006</v>
      </c>
      <c r="J17" s="13"/>
      <c r="K17" s="13">
        <f t="shared" ref="K17" si="9">K16*2.205</f>
        <v>75.1905</v>
      </c>
      <c r="L17" s="13">
        <f t="shared" ref="L17:Q17" si="10">L16*2.205</f>
        <v>0</v>
      </c>
      <c r="M17" s="13">
        <f t="shared" si="10"/>
        <v>75.1905</v>
      </c>
      <c r="N17" s="13">
        <f t="shared" si="10"/>
        <v>0</v>
      </c>
      <c r="O17" s="13">
        <f t="shared" si="10"/>
        <v>0</v>
      </c>
      <c r="P17" s="13">
        <f t="shared" si="10"/>
        <v>0</v>
      </c>
      <c r="Q17" s="13">
        <f t="shared" si="10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49.556714285714285</v>
      </c>
      <c r="J18" s="13"/>
      <c r="K18" s="13">
        <f>IF(C2="female",1.37*K13-0.315*K3,1.21*K13-0.182*K3)</f>
        <v>46.532000000000011</v>
      </c>
      <c r="L18" s="13">
        <f>IF(C2="female",1.37*L13-0.315*L3,1.21*L13-0.182*L3)</f>
        <v>0</v>
      </c>
      <c r="M18" s="13">
        <f>IF(C2="female",1.37*M13-0.315*M3,1.21*M13-0.182*M3)</f>
        <v>48.494000000000007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109.272555</v>
      </c>
      <c r="J19" s="13"/>
      <c r="K19" s="13">
        <f t="shared" ref="K19" si="11">K18*2.205</f>
        <v>102.60306000000003</v>
      </c>
      <c r="L19" s="13">
        <f t="shared" ref="L19:Q19" si="12">L18*2.205</f>
        <v>0</v>
      </c>
      <c r="M19" s="13">
        <f t="shared" si="12"/>
        <v>106.92927000000002</v>
      </c>
      <c r="N19" s="13">
        <f t="shared" si="12"/>
        <v>0</v>
      </c>
      <c r="O19" s="13">
        <f t="shared" si="12"/>
        <v>0</v>
      </c>
      <c r="P19" s="13">
        <f t="shared" si="12"/>
        <v>0</v>
      </c>
      <c r="Q19" s="13">
        <f t="shared" si="12"/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68.418972789115642</v>
      </c>
      <c r="J20" s="13"/>
      <c r="K20" s="13">
        <f>IF(C2="female",1.37*K3-1.61*K13,1.21*K3-1.43*K13)</f>
        <v>68.094000000000008</v>
      </c>
      <c r="L20" s="13">
        <f>IF(C2="female",1.37*L3-1.61*L13,1.21*L3-1.43*L13)</f>
        <v>0</v>
      </c>
      <c r="M20" s="13">
        <f>IF(C2="female",1.37*M3-1.61*M13,1.21*M3-1.43*M13)</f>
        <v>67.388000000000019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150.86383499999999</v>
      </c>
      <c r="J21" s="13"/>
      <c r="K21" s="13">
        <f t="shared" ref="K21" si="13">K20*2.205</f>
        <v>150.14727000000002</v>
      </c>
      <c r="L21" s="13">
        <f t="shared" ref="L21:Q21" si="14">L20*2.205</f>
        <v>0</v>
      </c>
      <c r="M21" s="13">
        <f t="shared" si="14"/>
        <v>148.59054000000006</v>
      </c>
      <c r="N21" s="13">
        <f t="shared" si="14"/>
        <v>0</v>
      </c>
      <c r="O21" s="13">
        <f t="shared" si="14"/>
        <v>0</v>
      </c>
      <c r="P21" s="13">
        <f t="shared" si="14"/>
        <v>0</v>
      </c>
      <c r="Q21" s="13">
        <f t="shared" si="14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" si="15">IF(K22="Yes","High","Average")</f>
        <v>Average</v>
      </c>
      <c r="L23" s="26" t="str">
        <f t="shared" ref="L23:Q23" si="16">IF(L22="Yes","High","Average")</f>
        <v>Average</v>
      </c>
      <c r="M23" s="26" t="str">
        <f t="shared" si="16"/>
        <v>Average</v>
      </c>
      <c r="N23" s="26" t="str">
        <f t="shared" si="16"/>
        <v>Average</v>
      </c>
      <c r="O23" s="26" t="str">
        <f t="shared" si="16"/>
        <v>Average</v>
      </c>
      <c r="P23" s="26" t="str">
        <f t="shared" si="16"/>
        <v>Average</v>
      </c>
      <c r="Q23" s="26" t="str">
        <f t="shared" si="16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69.305625000000006</v>
      </c>
      <c r="J25" s="13"/>
      <c r="K25" s="13">
        <f>K24*D3*D3</f>
        <v>69.305625000000006</v>
      </c>
      <c r="L25" s="13">
        <f>L24*D3*D3</f>
        <v>69.305625000000006</v>
      </c>
      <c r="M25" s="13">
        <f>M24*D3*D3</f>
        <v>69.305625000000006</v>
      </c>
      <c r="N25" s="13">
        <f>N24*D3*D3</f>
        <v>69.305625000000006</v>
      </c>
      <c r="O25" s="13">
        <f>O24*D3*D3</f>
        <v>69.305625000000006</v>
      </c>
      <c r="P25" s="13">
        <f>P24*D3*D3</f>
        <v>69.305625000000006</v>
      </c>
      <c r="Q25" s="13">
        <f>Q24*D3*D3</f>
        <v>69.305625000000006</v>
      </c>
    </row>
    <row r="26" spans="7:17">
      <c r="G26" s="28"/>
      <c r="H26" s="8" t="s">
        <v>54</v>
      </c>
      <c r="I26" s="13">
        <f>I25*2.205</f>
        <v>152.81890312500002</v>
      </c>
      <c r="J26" s="13"/>
      <c r="K26" s="13">
        <f t="shared" ref="K26" si="17">K25*2.205</f>
        <v>152.81890312500002</v>
      </c>
      <c r="L26" s="13">
        <f t="shared" ref="L26:Q26" si="18">L25*2.205</f>
        <v>152.81890312500002</v>
      </c>
      <c r="M26" s="13">
        <f t="shared" si="18"/>
        <v>152.81890312500002</v>
      </c>
      <c r="N26" s="13">
        <f t="shared" si="18"/>
        <v>152.81890312500002</v>
      </c>
      <c r="O26" s="13">
        <f t="shared" si="18"/>
        <v>152.81890312500002</v>
      </c>
      <c r="P26" s="13">
        <f t="shared" si="18"/>
        <v>152.81890312500002</v>
      </c>
      <c r="Q26" s="13">
        <f t="shared" si="18"/>
        <v>152.81890312500002</v>
      </c>
    </row>
    <row r="27" spans="7:17">
      <c r="G27" s="28"/>
      <c r="H27" s="12" t="s">
        <v>55</v>
      </c>
      <c r="I27" s="13">
        <f>I3-I25</f>
        <v>57.374647108843519</v>
      </c>
      <c r="J27" s="13"/>
      <c r="K27" s="13">
        <f t="shared" ref="K27" si="19">K3-K25</f>
        <v>53.494374999999991</v>
      </c>
      <c r="L27" s="13">
        <f t="shared" ref="L27:Q27" si="20">L3-L25</f>
        <v>-69.305625000000006</v>
      </c>
      <c r="M27" s="13">
        <f t="shared" si="20"/>
        <v>55.094374999999999</v>
      </c>
      <c r="N27" s="13">
        <f t="shared" si="20"/>
        <v>-69.305625000000006</v>
      </c>
      <c r="O27" s="13">
        <f t="shared" si="20"/>
        <v>-69.305625000000006</v>
      </c>
      <c r="P27" s="13">
        <f t="shared" si="20"/>
        <v>-69.305625000000006</v>
      </c>
      <c r="Q27" s="13">
        <f t="shared" si="20"/>
        <v>-69.305625000000006</v>
      </c>
    </row>
    <row r="28" spans="7:17">
      <c r="G28" s="28"/>
      <c r="H28" s="8" t="s">
        <v>56</v>
      </c>
      <c r="I28" s="13">
        <f>I2-I26</f>
        <v>126.51109687499996</v>
      </c>
      <c r="J28" s="13"/>
      <c r="K28" s="13">
        <f t="shared" ref="K28" si="21">K2-K26</f>
        <v>117.88109687499997</v>
      </c>
      <c r="L28" s="13">
        <f t="shared" ref="L28:Q28" si="22">L2-L26</f>
        <v>-152.81890312500002</v>
      </c>
      <c r="M28" s="13">
        <f t="shared" si="22"/>
        <v>121.48109687499999</v>
      </c>
      <c r="N28" s="13">
        <f t="shared" si="22"/>
        <v>-152.81890312500002</v>
      </c>
      <c r="O28" s="13">
        <f t="shared" si="22"/>
        <v>-152.81890312500002</v>
      </c>
      <c r="P28" s="13">
        <f t="shared" si="22"/>
        <v>-152.81890312500002</v>
      </c>
      <c r="Q28" s="13">
        <f t="shared" si="22"/>
        <v>-152.81890312500002</v>
      </c>
    </row>
    <row r="29" spans="7:17">
      <c r="G29" s="28"/>
      <c r="H29" s="8" t="s">
        <v>57</v>
      </c>
      <c r="I29" s="27">
        <f>I28</f>
        <v>126.51109687499996</v>
      </c>
      <c r="J29" s="27"/>
      <c r="K29" s="27">
        <f t="shared" ref="K29" si="23">K28</f>
        <v>117.88109687499997</v>
      </c>
      <c r="L29" s="27">
        <f t="shared" ref="L29:Q29" si="24">L28</f>
        <v>-152.81890312500002</v>
      </c>
      <c r="M29" s="27">
        <f t="shared" si="24"/>
        <v>121.48109687499999</v>
      </c>
      <c r="N29" s="27">
        <f t="shared" si="24"/>
        <v>-152.81890312500002</v>
      </c>
      <c r="O29" s="27">
        <f t="shared" si="24"/>
        <v>-152.81890312500002</v>
      </c>
      <c r="P29" s="27">
        <f t="shared" si="24"/>
        <v>-152.81890312500002</v>
      </c>
      <c r="Q29" s="27">
        <f t="shared" si="24"/>
        <v>-152.81890312500002</v>
      </c>
    </row>
    <row r="30" spans="7:17">
      <c r="G30" s="28"/>
      <c r="H30" s="8" t="s">
        <v>58</v>
      </c>
      <c r="I30" s="27">
        <f>I29/4.345</f>
        <v>29.116477991944759</v>
      </c>
      <c r="J30" s="27"/>
      <c r="K30" s="27">
        <f t="shared" ref="K30" si="25">K29/4.345</f>
        <v>27.13028696777905</v>
      </c>
      <c r="L30" s="27">
        <f t="shared" ref="L30:Q30" si="26">L29/4.345</f>
        <v>-35.171209004603</v>
      </c>
      <c r="M30" s="27">
        <f t="shared" si="26"/>
        <v>27.958825517836594</v>
      </c>
      <c r="N30" s="27">
        <f t="shared" si="26"/>
        <v>-35.171209004603</v>
      </c>
      <c r="O30" s="27">
        <f t="shared" si="26"/>
        <v>-35.171209004603</v>
      </c>
      <c r="P30" s="27">
        <f t="shared" si="26"/>
        <v>-35.171209004603</v>
      </c>
      <c r="Q30" s="27">
        <f t="shared" si="26"/>
        <v>-35.171209004603</v>
      </c>
    </row>
    <row r="31" spans="7:17">
      <c r="G31" s="28"/>
      <c r="H31" s="8" t="s">
        <v>59</v>
      </c>
      <c r="I31" s="27">
        <f>I29/2</f>
        <v>63.255548437499982</v>
      </c>
      <c r="J31" s="27"/>
      <c r="K31" s="27">
        <f t="shared" ref="K31:K32" si="27">K29/2</f>
        <v>58.940548437499984</v>
      </c>
      <c r="L31" s="27">
        <f t="shared" ref="L31:Q32" si="28">L29/2</f>
        <v>-76.40945156250001</v>
      </c>
      <c r="M31" s="27">
        <f t="shared" si="28"/>
        <v>60.740548437499996</v>
      </c>
      <c r="N31" s="27">
        <f t="shared" si="28"/>
        <v>-76.40945156250001</v>
      </c>
      <c r="O31" s="27">
        <f t="shared" si="28"/>
        <v>-76.40945156250001</v>
      </c>
      <c r="P31" s="27">
        <f t="shared" si="28"/>
        <v>-76.40945156250001</v>
      </c>
      <c r="Q31" s="27">
        <f t="shared" si="28"/>
        <v>-76.40945156250001</v>
      </c>
    </row>
    <row r="32" spans="7:17">
      <c r="G32" s="28"/>
      <c r="H32" s="8" t="s">
        <v>60</v>
      </c>
      <c r="I32" s="27">
        <f>I30/2</f>
        <v>14.558238995972379</v>
      </c>
      <c r="J32" s="27"/>
      <c r="K32" s="27">
        <f t="shared" si="27"/>
        <v>13.565143483889525</v>
      </c>
      <c r="L32" s="27">
        <f t="shared" si="28"/>
        <v>-17.5856045023015</v>
      </c>
      <c r="M32" s="27">
        <f t="shared" si="28"/>
        <v>13.979412758918297</v>
      </c>
      <c r="N32" s="27">
        <f t="shared" si="28"/>
        <v>-17.5856045023015</v>
      </c>
      <c r="O32" s="27">
        <f t="shared" si="28"/>
        <v>-17.5856045023015</v>
      </c>
      <c r="P32" s="27">
        <f t="shared" si="28"/>
        <v>-17.5856045023015</v>
      </c>
      <c r="Q32" s="27">
        <f t="shared" si="28"/>
        <v>-17.5856045023015</v>
      </c>
    </row>
    <row r="33" spans="7:17">
      <c r="G33" s="28"/>
      <c r="H33" s="8" t="s">
        <v>61</v>
      </c>
      <c r="I33" s="13">
        <f>I2-13</f>
        <v>266.33</v>
      </c>
      <c r="J33" s="13"/>
      <c r="K33" s="13">
        <f t="shared" ref="K33" si="29">K2-13</f>
        <v>257.7</v>
      </c>
      <c r="L33" s="13">
        <f t="shared" ref="L33:Q33" si="30">L2-13</f>
        <v>-13</v>
      </c>
      <c r="M33" s="13">
        <f t="shared" si="30"/>
        <v>261.3</v>
      </c>
      <c r="N33" s="13">
        <f t="shared" si="30"/>
        <v>-13</v>
      </c>
      <c r="O33" s="13">
        <f t="shared" si="30"/>
        <v>-13</v>
      </c>
      <c r="P33" s="13">
        <f t="shared" si="30"/>
        <v>-13</v>
      </c>
      <c r="Q33" s="13">
        <f t="shared" si="30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F2" xr:uid="{973EDA4E-069D-4D19-AF3B-C83806F73544}">
      <formula1>"No,Yes"</formula1>
    </dataValidation>
    <dataValidation type="list" allowBlank="1" showInputMessage="1" showErrorMessage="1" sqref="C2" xr:uid="{A90398C5-8BFC-48F5-A228-B193D5FE6DD3}">
      <formula1>"Female,Male"</formula1>
    </dataValidation>
  </dataValidations>
  <pageMargins left="0.7" right="0.7" top="0.75" bottom="0.75" header="0.3" footer="0.3"/>
  <pageSetup scale="47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FE21-195D-4F8C-BBFA-776F290AE081}">
  <dimension ref="A1:Q33"/>
  <sheetViews>
    <sheetView zoomScale="80" zoomScaleNormal="8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168</v>
      </c>
      <c r="E2" s="6" t="s">
        <v>16</v>
      </c>
      <c r="F2" s="7" t="s">
        <v>17</v>
      </c>
      <c r="G2" s="32"/>
      <c r="H2" s="8" t="s">
        <v>18</v>
      </c>
      <c r="I2" s="9">
        <v>287.48</v>
      </c>
      <c r="J2" s="9"/>
      <c r="K2" s="9"/>
      <c r="L2" s="9"/>
      <c r="M2" s="9"/>
      <c r="N2" s="9"/>
      <c r="O2" s="9"/>
      <c r="P2" s="9"/>
      <c r="Q2" s="9"/>
    </row>
    <row r="3" spans="1:17">
      <c r="A3" s="29"/>
      <c r="D3" s="10">
        <f>D2/100</f>
        <v>1.68</v>
      </c>
      <c r="E3" s="6" t="s">
        <v>19</v>
      </c>
      <c r="F3" s="11" t="s">
        <v>20</v>
      </c>
      <c r="G3" s="32"/>
      <c r="H3" s="12" t="s">
        <v>21</v>
      </c>
      <c r="I3" s="13">
        <f>I2/2.205</f>
        <v>130.37641723356009</v>
      </c>
      <c r="J3" s="13">
        <f t="shared" ref="J3:Q3" si="0">J2/2.205</f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46.193458486947314</v>
      </c>
      <c r="J4" s="13">
        <f>J3/D3/D3</f>
        <v>0</v>
      </c>
      <c r="K4" s="13">
        <f>K3/D3/D3</f>
        <v>0</v>
      </c>
      <c r="L4" s="13">
        <f>L3/D3/D3</f>
        <v>0</v>
      </c>
      <c r="M4" s="13">
        <f>M3/D3/D3</f>
        <v>0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6</v>
      </c>
      <c r="E5" s="6" t="s">
        <v>24</v>
      </c>
      <c r="F5" s="11" t="s">
        <v>25</v>
      </c>
      <c r="G5" s="32"/>
      <c r="H5" s="12" t="s">
        <v>26</v>
      </c>
      <c r="I5" s="9">
        <v>135</v>
      </c>
      <c r="J5" s="9"/>
      <c r="K5" s="9"/>
      <c r="L5" s="9"/>
      <c r="M5" s="9"/>
      <c r="N5" s="9"/>
      <c r="O5" s="9"/>
      <c r="P5" s="9"/>
      <c r="Q5" s="9"/>
    </row>
    <row r="6" spans="1:17">
      <c r="F6" s="17">
        <f>F4*D3*D3</f>
        <v>70.56</v>
      </c>
      <c r="G6" s="32"/>
      <c r="H6" s="12" t="s">
        <v>27</v>
      </c>
      <c r="I6" s="9">
        <v>141</v>
      </c>
      <c r="J6" s="9"/>
      <c r="K6" s="9"/>
      <c r="L6" s="9"/>
      <c r="M6" s="9"/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53.1496062992126</v>
      </c>
      <c r="J7" s="13">
        <f t="shared" ref="J7:Q8" si="1">J5/2.54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155.5848</v>
      </c>
      <c r="G8" s="32"/>
      <c r="H8" s="8" t="s">
        <v>32</v>
      </c>
      <c r="I8" s="13">
        <f>I6/2.54</f>
        <v>55.511811023622045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0.95744680851063835</v>
      </c>
      <c r="J9" s="10" t="e">
        <f t="shared" si="2"/>
        <v>#DIV/0!</v>
      </c>
      <c r="K9" s="10" t="e">
        <f t="shared" si="2"/>
        <v>#DIV/0!</v>
      </c>
      <c r="L9" s="10" t="e">
        <f t="shared" si="2"/>
        <v>#DIV/0!</v>
      </c>
      <c r="M9" s="10" t="e">
        <f t="shared" si="2"/>
        <v>#DIV/0!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47.5</v>
      </c>
      <c r="J10" s="9"/>
      <c r="K10" s="9"/>
      <c r="L10" s="9"/>
      <c r="M10" s="9"/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16.899999999999999</v>
      </c>
      <c r="J11" s="9"/>
      <c r="K11" s="9"/>
      <c r="L11" s="9"/>
      <c r="M11" s="9"/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64.400000000000006</v>
      </c>
      <c r="J12" s="13">
        <f t="shared" ref="J12:Q12" si="3">J10+J11</f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66</v>
      </c>
      <c r="J13" s="9"/>
      <c r="K13" s="9"/>
      <c r="L13" s="9"/>
      <c r="M13" s="9"/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145.53</v>
      </c>
      <c r="J14" s="13">
        <f t="shared" ref="J14:Q14" si="4">J13*2.205</f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50.6</v>
      </c>
      <c r="J15" s="9"/>
      <c r="K15" s="9"/>
      <c r="L15" s="9"/>
      <c r="M15" s="9"/>
      <c r="N15" s="9"/>
      <c r="O15" s="9"/>
      <c r="P15" s="9"/>
      <c r="Q15" s="9"/>
    </row>
    <row r="16" spans="1:17">
      <c r="G16" s="32"/>
      <c r="H16" s="12" t="s">
        <v>43</v>
      </c>
      <c r="I16" s="9">
        <v>36.299999999999997</v>
      </c>
      <c r="J16" s="9"/>
      <c r="K16" s="9"/>
      <c r="L16" s="9"/>
      <c r="M16" s="9"/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80.041499999999999</v>
      </c>
      <c r="J17" s="13">
        <f t="shared" ref="J17:Q17" si="5">J16*2.205</f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49.351428571428571</v>
      </c>
      <c r="J18" s="13">
        <f>IF(C2="female",1.37*J13-0.315*J3,1.21*J13-0.182*J3)</f>
        <v>0</v>
      </c>
      <c r="K18" s="13">
        <f>IF(C2="female",1.37*K13-0.315*K3,1.21*K13-0.182*K3)</f>
        <v>0</v>
      </c>
      <c r="L18" s="13">
        <f>IF(C2="female",1.37*L13-0.315*L3,1.21*L13-0.182*L3)</f>
        <v>0</v>
      </c>
      <c r="M18" s="13">
        <f>IF(C2="female",1.37*M13-0.315*M3,1.21*M13-0.182*M3)</f>
        <v>0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108.8199</v>
      </c>
      <c r="J19" s="13">
        <f t="shared" ref="J19:P19" si="6">J18*2.205</f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72.355691609977342</v>
      </c>
      <c r="J20" s="13">
        <f>IF(C2="female",1.37*J3-1.61*J13,1.21*J3-1.43*J13)</f>
        <v>0</v>
      </c>
      <c r="K20" s="13">
        <f>IF(C2="female",1.37*K3-1.61*K13,1.21*K3-1.43*K13)</f>
        <v>0</v>
      </c>
      <c r="L20" s="13">
        <f>IF(C2="female",1.37*L3-1.61*L13,1.21*L3-1.43*L13)</f>
        <v>0</v>
      </c>
      <c r="M20" s="13">
        <f>IF(C2="female",1.37*M3-1.61*M13,1.21*M3-1.43*M13)</f>
        <v>0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159.54430000000005</v>
      </c>
      <c r="J21" s="13">
        <f t="shared" ref="J21:Q21" si="7">J20*2.205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Yes</v>
      </c>
      <c r="J22" s="26" t="str">
        <f>IF(J20&gt;F6,"Yes","No")</f>
        <v>No</v>
      </c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High</v>
      </c>
      <c r="J23" s="26" t="str">
        <f t="shared" ref="J23:Q23" si="8">IF(J22="Yes","High","Average")</f>
        <v>Average</v>
      </c>
      <c r="K23" s="26" t="str">
        <f t="shared" si="8"/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25.6362286033083</v>
      </c>
      <c r="J24" s="13">
        <f>IF(J22="Yes",J20/D3/D3,F4)</f>
        <v>25</v>
      </c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72.355691609977342</v>
      </c>
      <c r="J25" s="13">
        <f>J24*D3*D3</f>
        <v>70.56</v>
      </c>
      <c r="K25" s="13">
        <f>K24*D3*D3</f>
        <v>70.56</v>
      </c>
      <c r="L25" s="13">
        <f>L24*D3*D3</f>
        <v>70.56</v>
      </c>
      <c r="M25" s="13">
        <f>M24*D3*D3</f>
        <v>70.56</v>
      </c>
      <c r="N25" s="13">
        <f>N24*D3*D3</f>
        <v>70.56</v>
      </c>
      <c r="O25" s="13">
        <f>O24*D3*D3</f>
        <v>70.56</v>
      </c>
      <c r="P25" s="13">
        <f>P24*D3*D3</f>
        <v>70.56</v>
      </c>
      <c r="Q25" s="13">
        <f>Q24*D3*D3</f>
        <v>70.56</v>
      </c>
    </row>
    <row r="26" spans="7:17">
      <c r="G26" s="28"/>
      <c r="H26" s="8" t="s">
        <v>54</v>
      </c>
      <c r="I26" s="13">
        <f>I25*2.205</f>
        <v>159.54430000000005</v>
      </c>
      <c r="J26" s="13">
        <f t="shared" ref="J26:Q26" si="9">J25*2.205</f>
        <v>155.5848</v>
      </c>
      <c r="K26" s="13">
        <f t="shared" si="9"/>
        <v>155.5848</v>
      </c>
      <c r="L26" s="13">
        <f t="shared" si="9"/>
        <v>155.5848</v>
      </c>
      <c r="M26" s="13">
        <f t="shared" si="9"/>
        <v>155.5848</v>
      </c>
      <c r="N26" s="13">
        <f t="shared" si="9"/>
        <v>155.5848</v>
      </c>
      <c r="O26" s="13">
        <f t="shared" si="9"/>
        <v>155.5848</v>
      </c>
      <c r="P26" s="13">
        <f t="shared" si="9"/>
        <v>155.5848</v>
      </c>
      <c r="Q26" s="13">
        <f t="shared" si="9"/>
        <v>155.5848</v>
      </c>
    </row>
    <row r="27" spans="7:17">
      <c r="G27" s="28"/>
      <c r="H27" s="12" t="s">
        <v>55</v>
      </c>
      <c r="I27" s="13">
        <f t="shared" ref="I27:Q27" si="10">I3-I25</f>
        <v>58.020725623582749</v>
      </c>
      <c r="J27" s="13">
        <f t="shared" si="10"/>
        <v>-70.56</v>
      </c>
      <c r="K27" s="13">
        <f t="shared" si="10"/>
        <v>-70.56</v>
      </c>
      <c r="L27" s="13">
        <f t="shared" si="10"/>
        <v>-70.56</v>
      </c>
      <c r="M27" s="13">
        <f t="shared" si="10"/>
        <v>-70.56</v>
      </c>
      <c r="N27" s="13">
        <f t="shared" si="10"/>
        <v>-70.56</v>
      </c>
      <c r="O27" s="13">
        <f t="shared" si="10"/>
        <v>-70.56</v>
      </c>
      <c r="P27" s="13">
        <f t="shared" si="10"/>
        <v>-70.56</v>
      </c>
      <c r="Q27" s="13">
        <f t="shared" si="10"/>
        <v>-70.56</v>
      </c>
    </row>
    <row r="28" spans="7:17">
      <c r="G28" s="28"/>
      <c r="H28" s="8" t="s">
        <v>56</v>
      </c>
      <c r="I28" s="13">
        <f t="shared" ref="I28:Q28" si="11">I2-I26</f>
        <v>127.93569999999997</v>
      </c>
      <c r="J28" s="13">
        <f t="shared" si="11"/>
        <v>-155.5848</v>
      </c>
      <c r="K28" s="13">
        <f t="shared" si="11"/>
        <v>-155.5848</v>
      </c>
      <c r="L28" s="13">
        <f t="shared" si="11"/>
        <v>-155.5848</v>
      </c>
      <c r="M28" s="13">
        <f t="shared" si="11"/>
        <v>-155.5848</v>
      </c>
      <c r="N28" s="13">
        <f t="shared" si="11"/>
        <v>-155.5848</v>
      </c>
      <c r="O28" s="13">
        <f t="shared" si="11"/>
        <v>-155.5848</v>
      </c>
      <c r="P28" s="13">
        <f t="shared" si="11"/>
        <v>-155.5848</v>
      </c>
      <c r="Q28" s="13">
        <f t="shared" si="11"/>
        <v>-155.5848</v>
      </c>
    </row>
    <row r="29" spans="7:17">
      <c r="G29" s="28"/>
      <c r="H29" s="8" t="s">
        <v>57</v>
      </c>
      <c r="I29" s="27">
        <f>I28</f>
        <v>127.93569999999997</v>
      </c>
      <c r="J29" s="27">
        <f t="shared" ref="J29:Q29" si="12">J28</f>
        <v>-155.5848</v>
      </c>
      <c r="K29" s="27">
        <f t="shared" si="12"/>
        <v>-155.5848</v>
      </c>
      <c r="L29" s="27">
        <f t="shared" si="12"/>
        <v>-155.5848</v>
      </c>
      <c r="M29" s="27">
        <f t="shared" si="12"/>
        <v>-155.5848</v>
      </c>
      <c r="N29" s="27">
        <f t="shared" si="12"/>
        <v>-155.5848</v>
      </c>
      <c r="O29" s="27">
        <f t="shared" si="12"/>
        <v>-155.5848</v>
      </c>
      <c r="P29" s="27">
        <f t="shared" si="12"/>
        <v>-155.5848</v>
      </c>
      <c r="Q29" s="27">
        <f t="shared" si="12"/>
        <v>-155.5848</v>
      </c>
    </row>
    <row r="30" spans="7:17">
      <c r="G30" s="28"/>
      <c r="H30" s="8" t="s">
        <v>58</v>
      </c>
      <c r="I30" s="27">
        <f>I29/4.345</f>
        <v>29.444349827387796</v>
      </c>
      <c r="J30" s="27">
        <f t="shared" ref="J30:Q30" si="13">J29/4.345</f>
        <v>-35.807779056386657</v>
      </c>
      <c r="K30" s="27">
        <f t="shared" si="13"/>
        <v>-35.807779056386657</v>
      </c>
      <c r="L30" s="27">
        <f t="shared" si="13"/>
        <v>-35.807779056386657</v>
      </c>
      <c r="M30" s="27">
        <f t="shared" si="13"/>
        <v>-35.807779056386657</v>
      </c>
      <c r="N30" s="27">
        <f t="shared" si="13"/>
        <v>-35.807779056386657</v>
      </c>
      <c r="O30" s="27">
        <f t="shared" si="13"/>
        <v>-35.807779056386657</v>
      </c>
      <c r="P30" s="27">
        <f t="shared" si="13"/>
        <v>-35.807779056386657</v>
      </c>
      <c r="Q30" s="27">
        <f t="shared" si="13"/>
        <v>-35.807779056386657</v>
      </c>
    </row>
    <row r="31" spans="7:17">
      <c r="G31" s="28"/>
      <c r="H31" s="8" t="s">
        <v>59</v>
      </c>
      <c r="I31" s="27">
        <f>I29/2</f>
        <v>63.967849999999984</v>
      </c>
      <c r="J31" s="27">
        <f t="shared" ref="J31:Q32" si="14">J29/2</f>
        <v>-77.792400000000001</v>
      </c>
      <c r="K31" s="27">
        <f t="shared" si="14"/>
        <v>-77.792400000000001</v>
      </c>
      <c r="L31" s="27">
        <f t="shared" si="14"/>
        <v>-77.792400000000001</v>
      </c>
      <c r="M31" s="27">
        <f t="shared" si="14"/>
        <v>-77.792400000000001</v>
      </c>
      <c r="N31" s="27">
        <f t="shared" si="14"/>
        <v>-77.792400000000001</v>
      </c>
      <c r="O31" s="27">
        <f t="shared" si="14"/>
        <v>-77.792400000000001</v>
      </c>
      <c r="P31" s="27">
        <f t="shared" si="14"/>
        <v>-77.792400000000001</v>
      </c>
      <c r="Q31" s="27">
        <f t="shared" si="14"/>
        <v>-77.792400000000001</v>
      </c>
    </row>
    <row r="32" spans="7:17">
      <c r="G32" s="28"/>
      <c r="H32" s="8" t="s">
        <v>60</v>
      </c>
      <c r="I32" s="27">
        <f>I30/2</f>
        <v>14.722174913693898</v>
      </c>
      <c r="J32" s="27">
        <f t="shared" si="14"/>
        <v>-17.903889528193329</v>
      </c>
      <c r="K32" s="27">
        <f t="shared" si="14"/>
        <v>-17.903889528193329</v>
      </c>
      <c r="L32" s="27">
        <f t="shared" si="14"/>
        <v>-17.903889528193329</v>
      </c>
      <c r="M32" s="27">
        <f t="shared" si="14"/>
        <v>-17.903889528193329</v>
      </c>
      <c r="N32" s="27">
        <f t="shared" si="14"/>
        <v>-17.903889528193329</v>
      </c>
      <c r="O32" s="27">
        <f t="shared" si="14"/>
        <v>-17.903889528193329</v>
      </c>
      <c r="P32" s="27">
        <f t="shared" si="14"/>
        <v>-17.903889528193329</v>
      </c>
      <c r="Q32" s="27">
        <f t="shared" si="14"/>
        <v>-17.903889528193329</v>
      </c>
    </row>
    <row r="33" spans="7:17">
      <c r="G33" s="28"/>
      <c r="H33" s="8" t="s">
        <v>61</v>
      </c>
      <c r="I33" s="13">
        <f>I2-13</f>
        <v>274.48</v>
      </c>
      <c r="J33" s="13">
        <f t="shared" ref="J33:Q33" si="15">J2-13</f>
        <v>-13</v>
      </c>
      <c r="K33" s="13">
        <f t="shared" si="15"/>
        <v>-13</v>
      </c>
      <c r="L33" s="13">
        <f t="shared" si="15"/>
        <v>-13</v>
      </c>
      <c r="M33" s="13">
        <f t="shared" si="15"/>
        <v>-13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8256475B-5105-4379-8823-7B62745B2253}">
      <formula1>"Female,Male"</formula1>
    </dataValidation>
    <dataValidation type="list" allowBlank="1" showInputMessage="1" showErrorMessage="1" sqref="F2" xr:uid="{8124160C-5A39-465C-912B-97495CC3FD16}">
      <formula1>"No,Yes"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7562-FCE2-410D-B76E-7C8812F1691E}">
  <dimension ref="A1:Q33"/>
  <sheetViews>
    <sheetView zoomScale="70" zoomScaleNormal="7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163.5</v>
      </c>
      <c r="E2" s="6" t="s">
        <v>16</v>
      </c>
      <c r="F2" s="7" t="s">
        <v>17</v>
      </c>
      <c r="G2" s="32"/>
      <c r="H2" s="8" t="s">
        <v>18</v>
      </c>
      <c r="I2" s="9">
        <v>297</v>
      </c>
      <c r="J2" s="9"/>
      <c r="K2" s="9"/>
      <c r="L2" s="9"/>
      <c r="M2" s="9"/>
      <c r="N2" s="9"/>
      <c r="O2" s="9"/>
      <c r="P2" s="9"/>
      <c r="Q2" s="9"/>
    </row>
    <row r="3" spans="1:17">
      <c r="A3" s="29"/>
      <c r="D3" s="10">
        <f>D2/100</f>
        <v>1.635</v>
      </c>
      <c r="E3" s="6" t="s">
        <v>19</v>
      </c>
      <c r="F3" s="11" t="s">
        <v>20</v>
      </c>
      <c r="G3" s="32"/>
      <c r="H3" s="12" t="s">
        <v>21</v>
      </c>
      <c r="I3" s="13">
        <f>I2/2.205</f>
        <v>134.69387755102039</v>
      </c>
      <c r="J3" s="13">
        <f t="shared" ref="J3:Q3" si="0">J2/2.205</f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50.386285311195429</v>
      </c>
      <c r="J4" s="13">
        <f>J3/D3/D3</f>
        <v>0</v>
      </c>
      <c r="K4" s="13">
        <f>K3/D3/D3</f>
        <v>0</v>
      </c>
      <c r="L4" s="13">
        <f>L3/D3/D3</f>
        <v>0</v>
      </c>
      <c r="M4" s="13">
        <f>M3/D3/D3</f>
        <v>0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4</v>
      </c>
      <c r="E5" s="6" t="s">
        <v>24</v>
      </c>
      <c r="F5" s="11" t="s">
        <v>25</v>
      </c>
      <c r="G5" s="32"/>
      <c r="H5" s="12" t="s">
        <v>26</v>
      </c>
      <c r="I5" s="9">
        <v>132</v>
      </c>
      <c r="J5" s="9"/>
      <c r="K5" s="9"/>
      <c r="L5" s="9"/>
      <c r="M5" s="9"/>
      <c r="N5" s="9"/>
      <c r="O5" s="9"/>
      <c r="P5" s="9"/>
      <c r="Q5" s="9"/>
    </row>
    <row r="6" spans="1:17">
      <c r="F6" s="17">
        <f>F4*D3*D3</f>
        <v>66.830624999999998</v>
      </c>
      <c r="G6" s="32"/>
      <c r="H6" s="12" t="s">
        <v>27</v>
      </c>
      <c r="I6" s="9">
        <v>146</v>
      </c>
      <c r="J6" s="9"/>
      <c r="K6" s="9"/>
      <c r="L6" s="9"/>
      <c r="M6" s="9"/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51.968503937007874</v>
      </c>
      <c r="J7" s="13">
        <f t="shared" ref="J7:Q8" si="1">J5/2.54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147.36152812500001</v>
      </c>
      <c r="G8" s="32"/>
      <c r="H8" s="8" t="s">
        <v>32</v>
      </c>
      <c r="I8" s="13">
        <f>I6/2.54</f>
        <v>57.480314960629919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0.90410958904109584</v>
      </c>
      <c r="J9" s="10" t="e">
        <f t="shared" si="2"/>
        <v>#DIV/0!</v>
      </c>
      <c r="K9" s="10" t="e">
        <f t="shared" si="2"/>
        <v>#DIV/0!</v>
      </c>
      <c r="L9" s="10" t="e">
        <f t="shared" si="2"/>
        <v>#DIV/0!</v>
      </c>
      <c r="M9" s="10" t="e">
        <f t="shared" si="2"/>
        <v>#DIV/0!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46.7</v>
      </c>
      <c r="J10" s="9"/>
      <c r="K10" s="9"/>
      <c r="L10" s="9"/>
      <c r="M10" s="9"/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16.7</v>
      </c>
      <c r="J11" s="9"/>
      <c r="K11" s="9"/>
      <c r="L11" s="9"/>
      <c r="M11" s="9"/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63.400000000000006</v>
      </c>
      <c r="J12" s="13">
        <f t="shared" ref="J12:Q12" si="3">J10+J11</f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71.599999999999994</v>
      </c>
      <c r="J13" s="9"/>
      <c r="K13" s="9"/>
      <c r="L13" s="9"/>
      <c r="M13" s="9"/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157.87799999999999</v>
      </c>
      <c r="J14" s="13">
        <f t="shared" ref="J14:Q14" si="4">J13*2.205</f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53.1</v>
      </c>
      <c r="J15" s="9"/>
      <c r="K15" s="9"/>
      <c r="L15" s="9"/>
      <c r="M15" s="9"/>
      <c r="N15" s="9"/>
      <c r="O15" s="9"/>
      <c r="P15" s="9"/>
      <c r="Q15" s="9"/>
    </row>
    <row r="16" spans="1:17">
      <c r="G16" s="32"/>
      <c r="H16" s="12" t="s">
        <v>43</v>
      </c>
      <c r="I16" s="9">
        <v>35.9</v>
      </c>
      <c r="J16" s="9"/>
      <c r="K16" s="9"/>
      <c r="L16" s="9"/>
      <c r="M16" s="9"/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79.159499999999994</v>
      </c>
      <c r="J17" s="13">
        <f t="shared" ref="J17:Q17" si="5">J16*2.205</f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55.663428571428575</v>
      </c>
      <c r="J18" s="13">
        <f>IF(C2="female",1.37*J13-0.315*J3,1.21*J13-0.182*J3)</f>
        <v>0</v>
      </c>
      <c r="K18" s="13">
        <f>IF(C2="female",1.37*K13-0.315*K3,1.21*K13-0.182*K3)</f>
        <v>0</v>
      </c>
      <c r="L18" s="13">
        <f>IF(C2="female",1.37*L13-0.315*L3,1.21*L13-0.182*L3)</f>
        <v>0</v>
      </c>
      <c r="M18" s="13">
        <f>IF(C2="female",1.37*M13-0.315*M3,1.21*M13-0.182*M3)</f>
        <v>0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122.73786000000001</v>
      </c>
      <c r="J19" s="13">
        <f t="shared" ref="J19:P19" si="6">J18*2.205</f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69.254612244897956</v>
      </c>
      <c r="J20" s="13">
        <f>IF(C2="female",1.37*J3-1.61*J13,1.21*J3-1.43*J13)</f>
        <v>0</v>
      </c>
      <c r="K20" s="13">
        <f>IF(C2="female",1.37*K3-1.61*K13,1.21*K3-1.43*K13)</f>
        <v>0</v>
      </c>
      <c r="L20" s="13">
        <f>IF(C2="female",1.37*L3-1.61*L13,1.21*L3-1.43*L13)</f>
        <v>0</v>
      </c>
      <c r="M20" s="13">
        <f>IF(C2="female",1.37*M3-1.61*M13,1.21*M3-1.43*M13)</f>
        <v>0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152.70642000000001</v>
      </c>
      <c r="J21" s="13">
        <f t="shared" ref="J21:Q21" si="7">J20*2.205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Yes</v>
      </c>
      <c r="J22" s="26" t="str">
        <f>IF(J20&gt;F6,"Yes","No")</f>
        <v>No</v>
      </c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High</v>
      </c>
      <c r="J23" s="26" t="str">
        <f t="shared" ref="J23:Q23" si="8">IF(J22="Yes","High","Average")</f>
        <v>Average</v>
      </c>
      <c r="K23" s="26" t="str">
        <f t="shared" si="8"/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25.906765141317305</v>
      </c>
      <c r="J24" s="13">
        <f>IF(J22="Yes",J20/D3/D3,F4)</f>
        <v>25</v>
      </c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69.254612244897956</v>
      </c>
      <c r="J25" s="13">
        <f>J24*D3*D3</f>
        <v>66.830624999999998</v>
      </c>
      <c r="K25" s="13">
        <f>K24*D3*D3</f>
        <v>66.830624999999998</v>
      </c>
      <c r="L25" s="13">
        <f>L24*D3*D3</f>
        <v>66.830624999999998</v>
      </c>
      <c r="M25" s="13">
        <f>M24*D3*D3</f>
        <v>66.830624999999998</v>
      </c>
      <c r="N25" s="13">
        <f>N24*D3*D3</f>
        <v>66.830624999999998</v>
      </c>
      <c r="O25" s="13">
        <f>O24*D3*D3</f>
        <v>66.830624999999998</v>
      </c>
      <c r="P25" s="13">
        <f>P24*D3*D3</f>
        <v>66.830624999999998</v>
      </c>
      <c r="Q25" s="13">
        <f>Q24*D3*D3</f>
        <v>66.830624999999998</v>
      </c>
    </row>
    <row r="26" spans="7:17">
      <c r="G26" s="28"/>
      <c r="H26" s="8" t="s">
        <v>54</v>
      </c>
      <c r="I26" s="13">
        <f>I25*2.205</f>
        <v>152.70642000000001</v>
      </c>
      <c r="J26" s="13">
        <f t="shared" ref="J26:Q26" si="9">J25*2.205</f>
        <v>147.36152812500001</v>
      </c>
      <c r="K26" s="13">
        <f t="shared" si="9"/>
        <v>147.36152812500001</v>
      </c>
      <c r="L26" s="13">
        <f t="shared" si="9"/>
        <v>147.36152812500001</v>
      </c>
      <c r="M26" s="13">
        <f t="shared" si="9"/>
        <v>147.36152812500001</v>
      </c>
      <c r="N26" s="13">
        <f t="shared" si="9"/>
        <v>147.36152812500001</v>
      </c>
      <c r="O26" s="13">
        <f t="shared" si="9"/>
        <v>147.36152812500001</v>
      </c>
      <c r="P26" s="13">
        <f t="shared" si="9"/>
        <v>147.36152812500001</v>
      </c>
      <c r="Q26" s="13">
        <f t="shared" si="9"/>
        <v>147.36152812500001</v>
      </c>
    </row>
    <row r="27" spans="7:17">
      <c r="G27" s="28"/>
      <c r="H27" s="12" t="s">
        <v>55</v>
      </c>
      <c r="I27" s="13">
        <f t="shared" ref="I27:Q27" si="10">I3-I25</f>
        <v>65.439265306122437</v>
      </c>
      <c r="J27" s="13">
        <f t="shared" si="10"/>
        <v>-66.830624999999998</v>
      </c>
      <c r="K27" s="13">
        <f t="shared" si="10"/>
        <v>-66.830624999999998</v>
      </c>
      <c r="L27" s="13">
        <f t="shared" si="10"/>
        <v>-66.830624999999998</v>
      </c>
      <c r="M27" s="13">
        <f t="shared" si="10"/>
        <v>-66.830624999999998</v>
      </c>
      <c r="N27" s="13">
        <f t="shared" si="10"/>
        <v>-66.830624999999998</v>
      </c>
      <c r="O27" s="13">
        <f t="shared" si="10"/>
        <v>-66.830624999999998</v>
      </c>
      <c r="P27" s="13">
        <f t="shared" si="10"/>
        <v>-66.830624999999998</v>
      </c>
      <c r="Q27" s="13">
        <f t="shared" si="10"/>
        <v>-66.830624999999998</v>
      </c>
    </row>
    <row r="28" spans="7:17">
      <c r="G28" s="28"/>
      <c r="H28" s="8" t="s">
        <v>56</v>
      </c>
      <c r="I28" s="13">
        <f t="shared" ref="I28:Q28" si="11">I2-I26</f>
        <v>144.29357999999999</v>
      </c>
      <c r="J28" s="13">
        <f t="shared" si="11"/>
        <v>-147.36152812500001</v>
      </c>
      <c r="K28" s="13">
        <f t="shared" si="11"/>
        <v>-147.36152812500001</v>
      </c>
      <c r="L28" s="13">
        <f t="shared" si="11"/>
        <v>-147.36152812500001</v>
      </c>
      <c r="M28" s="13">
        <f t="shared" si="11"/>
        <v>-147.36152812500001</v>
      </c>
      <c r="N28" s="13">
        <f t="shared" si="11"/>
        <v>-147.36152812500001</v>
      </c>
      <c r="O28" s="13">
        <f t="shared" si="11"/>
        <v>-147.36152812500001</v>
      </c>
      <c r="P28" s="13">
        <f t="shared" si="11"/>
        <v>-147.36152812500001</v>
      </c>
      <c r="Q28" s="13">
        <f t="shared" si="11"/>
        <v>-147.36152812500001</v>
      </c>
    </row>
    <row r="29" spans="7:17">
      <c r="G29" s="28"/>
      <c r="H29" s="8" t="s">
        <v>57</v>
      </c>
      <c r="I29" s="27">
        <f>I28</f>
        <v>144.29357999999999</v>
      </c>
      <c r="J29" s="27">
        <f t="shared" ref="J29:Q29" si="12">J28</f>
        <v>-147.36152812500001</v>
      </c>
      <c r="K29" s="27">
        <f t="shared" si="12"/>
        <v>-147.36152812500001</v>
      </c>
      <c r="L29" s="27">
        <f t="shared" si="12"/>
        <v>-147.36152812500001</v>
      </c>
      <c r="M29" s="27">
        <f t="shared" si="12"/>
        <v>-147.36152812500001</v>
      </c>
      <c r="N29" s="27">
        <f t="shared" si="12"/>
        <v>-147.36152812500001</v>
      </c>
      <c r="O29" s="27">
        <f t="shared" si="12"/>
        <v>-147.36152812500001</v>
      </c>
      <c r="P29" s="27">
        <f t="shared" si="12"/>
        <v>-147.36152812500001</v>
      </c>
      <c r="Q29" s="27">
        <f t="shared" si="12"/>
        <v>-147.36152812500001</v>
      </c>
    </row>
    <row r="30" spans="7:17">
      <c r="G30" s="28"/>
      <c r="H30" s="8" t="s">
        <v>58</v>
      </c>
      <c r="I30" s="27">
        <f>I29/4.345</f>
        <v>33.209109321058691</v>
      </c>
      <c r="J30" s="27">
        <f t="shared" ref="J30:Q30" si="13">J29/4.345</f>
        <v>-33.915196346375147</v>
      </c>
      <c r="K30" s="27">
        <f t="shared" si="13"/>
        <v>-33.915196346375147</v>
      </c>
      <c r="L30" s="27">
        <f t="shared" si="13"/>
        <v>-33.915196346375147</v>
      </c>
      <c r="M30" s="27">
        <f t="shared" si="13"/>
        <v>-33.915196346375147</v>
      </c>
      <c r="N30" s="27">
        <f t="shared" si="13"/>
        <v>-33.915196346375147</v>
      </c>
      <c r="O30" s="27">
        <f t="shared" si="13"/>
        <v>-33.915196346375147</v>
      </c>
      <c r="P30" s="27">
        <f t="shared" si="13"/>
        <v>-33.915196346375147</v>
      </c>
      <c r="Q30" s="27">
        <f t="shared" si="13"/>
        <v>-33.915196346375147</v>
      </c>
    </row>
    <row r="31" spans="7:17">
      <c r="G31" s="28"/>
      <c r="H31" s="8" t="s">
        <v>59</v>
      </c>
      <c r="I31" s="27">
        <f>I29/2</f>
        <v>72.146789999999996</v>
      </c>
      <c r="J31" s="27">
        <f t="shared" ref="J31:Q32" si="14">J29/2</f>
        <v>-73.680764062500003</v>
      </c>
      <c r="K31" s="27">
        <f t="shared" si="14"/>
        <v>-73.680764062500003</v>
      </c>
      <c r="L31" s="27">
        <f t="shared" si="14"/>
        <v>-73.680764062500003</v>
      </c>
      <c r="M31" s="27">
        <f t="shared" si="14"/>
        <v>-73.680764062500003</v>
      </c>
      <c r="N31" s="27">
        <f t="shared" si="14"/>
        <v>-73.680764062500003</v>
      </c>
      <c r="O31" s="27">
        <f t="shared" si="14"/>
        <v>-73.680764062500003</v>
      </c>
      <c r="P31" s="27">
        <f t="shared" si="14"/>
        <v>-73.680764062500003</v>
      </c>
      <c r="Q31" s="27">
        <f t="shared" si="14"/>
        <v>-73.680764062500003</v>
      </c>
    </row>
    <row r="32" spans="7:17">
      <c r="G32" s="28"/>
      <c r="H32" s="8" t="s">
        <v>60</v>
      </c>
      <c r="I32" s="27">
        <f>I30/2</f>
        <v>16.604554660529345</v>
      </c>
      <c r="J32" s="27">
        <f t="shared" si="14"/>
        <v>-16.957598173187574</v>
      </c>
      <c r="K32" s="27">
        <f t="shared" si="14"/>
        <v>-16.957598173187574</v>
      </c>
      <c r="L32" s="27">
        <f t="shared" si="14"/>
        <v>-16.957598173187574</v>
      </c>
      <c r="M32" s="27">
        <f t="shared" si="14"/>
        <v>-16.957598173187574</v>
      </c>
      <c r="N32" s="27">
        <f t="shared" si="14"/>
        <v>-16.957598173187574</v>
      </c>
      <c r="O32" s="27">
        <f t="shared" si="14"/>
        <v>-16.957598173187574</v>
      </c>
      <c r="P32" s="27">
        <f t="shared" si="14"/>
        <v>-16.957598173187574</v>
      </c>
      <c r="Q32" s="27">
        <f t="shared" si="14"/>
        <v>-16.957598173187574</v>
      </c>
    </row>
    <row r="33" spans="7:17">
      <c r="G33" s="28"/>
      <c r="H33" s="8" t="s">
        <v>61</v>
      </c>
      <c r="I33" s="13">
        <f>I2-13</f>
        <v>284</v>
      </c>
      <c r="J33" s="13">
        <f t="shared" ref="J33:Q33" si="15">J2-13</f>
        <v>-13</v>
      </c>
      <c r="K33" s="13">
        <f t="shared" si="15"/>
        <v>-13</v>
      </c>
      <c r="L33" s="13">
        <f t="shared" si="15"/>
        <v>-13</v>
      </c>
      <c r="M33" s="13">
        <f t="shared" si="15"/>
        <v>-13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AC1DC59C-A358-495B-987A-61EAE32EFB08}">
      <formula1>"Female,Male"</formula1>
    </dataValidation>
    <dataValidation type="list" allowBlank="1" showInputMessage="1" showErrorMessage="1" sqref="F2" xr:uid="{788E18C0-14DD-4B3B-86AC-A97D7EC088CE}">
      <formula1>"No,Yes"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77B-CFE9-4451-AF53-6A87E2EF12FD}">
  <dimension ref="A1:Q33"/>
  <sheetViews>
    <sheetView zoomScale="80" zoomScaleNormal="8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156</v>
      </c>
      <c r="E2" s="6" t="s">
        <v>16</v>
      </c>
      <c r="F2" s="7" t="s">
        <v>17</v>
      </c>
      <c r="G2" s="32"/>
      <c r="H2" s="8" t="s">
        <v>18</v>
      </c>
      <c r="I2" s="9">
        <v>243.39</v>
      </c>
      <c r="J2" s="9"/>
      <c r="K2" s="9"/>
      <c r="L2" s="9"/>
      <c r="M2" s="9"/>
      <c r="N2" s="9"/>
      <c r="O2" s="9"/>
      <c r="P2" s="9"/>
      <c r="Q2" s="9"/>
    </row>
    <row r="3" spans="1:17">
      <c r="A3" s="29"/>
      <c r="D3" s="10">
        <f>D2/100</f>
        <v>1.56</v>
      </c>
      <c r="E3" s="6" t="s">
        <v>19</v>
      </c>
      <c r="F3" s="11" t="s">
        <v>20</v>
      </c>
      <c r="G3" s="32"/>
      <c r="H3" s="12" t="s">
        <v>21</v>
      </c>
      <c r="I3" s="13">
        <f>I2/2.205</f>
        <v>110.38095238095237</v>
      </c>
      <c r="J3" s="13">
        <f t="shared" ref="J3:Q3" si="0">J2/2.205</f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45.357064587833804</v>
      </c>
      <c r="J4" s="13">
        <f>J3/D3/D3</f>
        <v>0</v>
      </c>
      <c r="K4" s="13">
        <f>K3/D3/D3</f>
        <v>0</v>
      </c>
      <c r="L4" s="13">
        <f>L3/D3/D3</f>
        <v>0</v>
      </c>
      <c r="M4" s="13">
        <f>M3/D3/D3</f>
        <v>0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1</v>
      </c>
      <c r="E5" s="6" t="s">
        <v>24</v>
      </c>
      <c r="F5" s="11" t="s">
        <v>25</v>
      </c>
      <c r="G5" s="32"/>
      <c r="H5" s="12" t="s">
        <v>26</v>
      </c>
      <c r="I5" s="9">
        <v>128.5</v>
      </c>
      <c r="J5" s="9"/>
      <c r="K5" s="9"/>
      <c r="L5" s="9"/>
      <c r="M5" s="9"/>
      <c r="N5" s="9"/>
      <c r="O5" s="9"/>
      <c r="P5" s="9"/>
      <c r="Q5" s="9"/>
    </row>
    <row r="6" spans="1:17">
      <c r="F6" s="17">
        <f>F4*D3*D3</f>
        <v>60.84</v>
      </c>
      <c r="G6" s="32"/>
      <c r="H6" s="12" t="s">
        <v>27</v>
      </c>
      <c r="I6" s="9">
        <v>149</v>
      </c>
      <c r="J6" s="9"/>
      <c r="K6" s="9"/>
      <c r="L6" s="9"/>
      <c r="M6" s="9"/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50.590551181102363</v>
      </c>
      <c r="J7" s="13">
        <f t="shared" ref="J7:Q8" si="1">J5/2.54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134.15220000000002</v>
      </c>
      <c r="G8" s="32"/>
      <c r="H8" s="8" t="s">
        <v>32</v>
      </c>
      <c r="I8" s="13">
        <f>I6/2.54</f>
        <v>58.661417322834644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0.86241610738255037</v>
      </c>
      <c r="J9" s="10" t="e">
        <f t="shared" si="2"/>
        <v>#DIV/0!</v>
      </c>
      <c r="K9" s="10" t="e">
        <f t="shared" si="2"/>
        <v>#DIV/0!</v>
      </c>
      <c r="L9" s="10" t="e">
        <f t="shared" si="2"/>
        <v>#DIV/0!</v>
      </c>
      <c r="M9" s="10" t="e">
        <f t="shared" si="2"/>
        <v>#DIV/0!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36.700000000000003</v>
      </c>
      <c r="J10" s="9"/>
      <c r="K10" s="9"/>
      <c r="L10" s="9"/>
      <c r="M10" s="9"/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13.1</v>
      </c>
      <c r="J11" s="9"/>
      <c r="K11" s="9"/>
      <c r="L11" s="9"/>
      <c r="M11" s="9"/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49.800000000000004</v>
      </c>
      <c r="J12" s="13">
        <f t="shared" ref="J12:Q12" si="3">J10+J11</f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60.6</v>
      </c>
      <c r="J13" s="9"/>
      <c r="K13" s="9"/>
      <c r="L13" s="9"/>
      <c r="M13" s="9"/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133.62300000000002</v>
      </c>
      <c r="J14" s="13">
        <f t="shared" ref="J14:Q14" si="4">J13*2.205</f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54.9</v>
      </c>
      <c r="J15" s="9"/>
      <c r="K15" s="9"/>
      <c r="L15" s="9"/>
      <c r="M15" s="9"/>
      <c r="N15" s="9"/>
      <c r="O15" s="9"/>
      <c r="P15" s="9"/>
      <c r="Q15" s="9"/>
    </row>
    <row r="16" spans="1:17">
      <c r="G16" s="32"/>
      <c r="H16" s="12" t="s">
        <v>43</v>
      </c>
      <c r="I16" s="9">
        <v>27.5</v>
      </c>
      <c r="J16" s="9"/>
      <c r="K16" s="9"/>
      <c r="L16" s="9"/>
      <c r="M16" s="9"/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60.637500000000003</v>
      </c>
      <c r="J17" s="13">
        <f t="shared" ref="J17:Q17" si="5">J16*2.205</f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48.25200000000001</v>
      </c>
      <c r="J18" s="13">
        <f>IF(C2="female",1.37*J13-0.315*J3,1.21*J13-0.182*J3)</f>
        <v>0</v>
      </c>
      <c r="K18" s="13">
        <f>IF(C2="female",1.37*K13-0.315*K3,1.21*K13-0.182*K3)</f>
        <v>0</v>
      </c>
      <c r="L18" s="13">
        <f>IF(C2="female",1.37*L13-0.315*L3,1.21*L13-0.182*L3)</f>
        <v>0</v>
      </c>
      <c r="M18" s="13">
        <f>IF(C2="female",1.37*M13-0.315*M3,1.21*M13-0.182*M3)</f>
        <v>0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106.39566000000002</v>
      </c>
      <c r="J19" s="13">
        <f t="shared" ref="J19:P19" si="6">J18*2.205</f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53.655904761904736</v>
      </c>
      <c r="J20" s="13">
        <f>IF(C2="female",1.37*J3-1.61*J13,1.21*J3-1.43*J13)</f>
        <v>0</v>
      </c>
      <c r="K20" s="13">
        <f>IF(C2="female",1.37*K3-1.61*K13,1.21*K3-1.43*K13)</f>
        <v>0</v>
      </c>
      <c r="L20" s="13">
        <f>IF(C2="female",1.37*L3-1.61*L13,1.21*L3-1.43*L13)</f>
        <v>0</v>
      </c>
      <c r="M20" s="13">
        <f>IF(C2="female",1.37*M3-1.61*M13,1.21*M3-1.43*M13)</f>
        <v>0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118.31126999999995</v>
      </c>
      <c r="J21" s="13">
        <f t="shared" ref="J21:Q21" si="7">J20*2.205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 t="str">
        <f>IF(J20&gt;F6,"Yes","No")</f>
        <v>No</v>
      </c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 t="str">
        <f t="shared" ref="J23:Q23" si="8">IF(J22="Yes","High","Average")</f>
        <v>Average</v>
      </c>
      <c r="K23" s="26" t="str">
        <f t="shared" si="8"/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>
        <f>IF(J22="Yes",J20/D3/D3,F4)</f>
        <v>25</v>
      </c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60.84</v>
      </c>
      <c r="J25" s="13">
        <f>J24*D3*D3</f>
        <v>60.84</v>
      </c>
      <c r="K25" s="13">
        <f>K24*D3*D3</f>
        <v>60.84</v>
      </c>
      <c r="L25" s="13">
        <f>L24*D3*D3</f>
        <v>60.84</v>
      </c>
      <c r="M25" s="13">
        <f>M24*D3*D3</f>
        <v>60.84</v>
      </c>
      <c r="N25" s="13">
        <f>N24*D3*D3</f>
        <v>60.84</v>
      </c>
      <c r="O25" s="13">
        <f>O24*D3*D3</f>
        <v>60.84</v>
      </c>
      <c r="P25" s="13">
        <f>P24*D3*D3</f>
        <v>60.84</v>
      </c>
      <c r="Q25" s="13">
        <f>Q24*D3*D3</f>
        <v>60.84</v>
      </c>
    </row>
    <row r="26" spans="7:17">
      <c r="G26" s="28"/>
      <c r="H26" s="8" t="s">
        <v>54</v>
      </c>
      <c r="I26" s="13">
        <f>I25*2.205</f>
        <v>134.15220000000002</v>
      </c>
      <c r="J26" s="13">
        <f t="shared" ref="J26:Q26" si="9">J25*2.205</f>
        <v>134.15220000000002</v>
      </c>
      <c r="K26" s="13">
        <f t="shared" si="9"/>
        <v>134.15220000000002</v>
      </c>
      <c r="L26" s="13">
        <f t="shared" si="9"/>
        <v>134.15220000000002</v>
      </c>
      <c r="M26" s="13">
        <f t="shared" si="9"/>
        <v>134.15220000000002</v>
      </c>
      <c r="N26" s="13">
        <f t="shared" si="9"/>
        <v>134.15220000000002</v>
      </c>
      <c r="O26" s="13">
        <f t="shared" si="9"/>
        <v>134.15220000000002</v>
      </c>
      <c r="P26" s="13">
        <f t="shared" si="9"/>
        <v>134.15220000000002</v>
      </c>
      <c r="Q26" s="13">
        <f t="shared" si="9"/>
        <v>134.15220000000002</v>
      </c>
    </row>
    <row r="27" spans="7:17">
      <c r="G27" s="28"/>
      <c r="H27" s="12" t="s">
        <v>55</v>
      </c>
      <c r="I27" s="13">
        <f t="shared" ref="I27:Q27" si="10">I3-I25</f>
        <v>49.540952380952362</v>
      </c>
      <c r="J27" s="13">
        <f t="shared" si="10"/>
        <v>-60.84</v>
      </c>
      <c r="K27" s="13">
        <f t="shared" si="10"/>
        <v>-60.84</v>
      </c>
      <c r="L27" s="13">
        <f t="shared" si="10"/>
        <v>-60.84</v>
      </c>
      <c r="M27" s="13">
        <f t="shared" si="10"/>
        <v>-60.84</v>
      </c>
      <c r="N27" s="13">
        <f t="shared" si="10"/>
        <v>-60.84</v>
      </c>
      <c r="O27" s="13">
        <f t="shared" si="10"/>
        <v>-60.84</v>
      </c>
      <c r="P27" s="13">
        <f t="shared" si="10"/>
        <v>-60.84</v>
      </c>
      <c r="Q27" s="13">
        <f t="shared" si="10"/>
        <v>-60.84</v>
      </c>
    </row>
    <row r="28" spans="7:17">
      <c r="G28" s="28"/>
      <c r="H28" s="8" t="s">
        <v>56</v>
      </c>
      <c r="I28" s="13">
        <f t="shared" ref="I28:Q28" si="11">I2-I26</f>
        <v>109.23779999999996</v>
      </c>
      <c r="J28" s="13">
        <f t="shared" si="11"/>
        <v>-134.15220000000002</v>
      </c>
      <c r="K28" s="13">
        <f t="shared" si="11"/>
        <v>-134.15220000000002</v>
      </c>
      <c r="L28" s="13">
        <f t="shared" si="11"/>
        <v>-134.15220000000002</v>
      </c>
      <c r="M28" s="13">
        <f t="shared" si="11"/>
        <v>-134.15220000000002</v>
      </c>
      <c r="N28" s="13">
        <f t="shared" si="11"/>
        <v>-134.15220000000002</v>
      </c>
      <c r="O28" s="13">
        <f t="shared" si="11"/>
        <v>-134.15220000000002</v>
      </c>
      <c r="P28" s="13">
        <f t="shared" si="11"/>
        <v>-134.15220000000002</v>
      </c>
      <c r="Q28" s="13">
        <f t="shared" si="11"/>
        <v>-134.15220000000002</v>
      </c>
    </row>
    <row r="29" spans="7:17">
      <c r="G29" s="28"/>
      <c r="H29" s="8" t="s">
        <v>57</v>
      </c>
      <c r="I29" s="27">
        <f>I28</f>
        <v>109.23779999999996</v>
      </c>
      <c r="J29" s="27">
        <f t="shared" ref="J29:Q29" si="12">J28</f>
        <v>-134.15220000000002</v>
      </c>
      <c r="K29" s="27">
        <f t="shared" si="12"/>
        <v>-134.15220000000002</v>
      </c>
      <c r="L29" s="27">
        <f t="shared" si="12"/>
        <v>-134.15220000000002</v>
      </c>
      <c r="M29" s="27">
        <f t="shared" si="12"/>
        <v>-134.15220000000002</v>
      </c>
      <c r="N29" s="27">
        <f t="shared" si="12"/>
        <v>-134.15220000000002</v>
      </c>
      <c r="O29" s="27">
        <f t="shared" si="12"/>
        <v>-134.15220000000002</v>
      </c>
      <c r="P29" s="27">
        <f t="shared" si="12"/>
        <v>-134.15220000000002</v>
      </c>
      <c r="Q29" s="27">
        <f t="shared" si="12"/>
        <v>-134.15220000000002</v>
      </c>
    </row>
    <row r="30" spans="7:17">
      <c r="G30" s="28"/>
      <c r="H30" s="8" t="s">
        <v>58</v>
      </c>
      <c r="I30" s="27">
        <f>I29/4.345</f>
        <v>25.141035673187567</v>
      </c>
      <c r="J30" s="27">
        <f t="shared" ref="J30:Q30" si="13">J29/4.345</f>
        <v>-30.87507479861911</v>
      </c>
      <c r="K30" s="27">
        <f t="shared" si="13"/>
        <v>-30.87507479861911</v>
      </c>
      <c r="L30" s="27">
        <f t="shared" si="13"/>
        <v>-30.87507479861911</v>
      </c>
      <c r="M30" s="27">
        <f t="shared" si="13"/>
        <v>-30.87507479861911</v>
      </c>
      <c r="N30" s="27">
        <f t="shared" si="13"/>
        <v>-30.87507479861911</v>
      </c>
      <c r="O30" s="27">
        <f t="shared" si="13"/>
        <v>-30.87507479861911</v>
      </c>
      <c r="P30" s="27">
        <f t="shared" si="13"/>
        <v>-30.87507479861911</v>
      </c>
      <c r="Q30" s="27">
        <f t="shared" si="13"/>
        <v>-30.87507479861911</v>
      </c>
    </row>
    <row r="31" spans="7:17">
      <c r="G31" s="28"/>
      <c r="H31" s="8" t="s">
        <v>59</v>
      </c>
      <c r="I31" s="27">
        <f>I29/2</f>
        <v>54.618899999999982</v>
      </c>
      <c r="J31" s="27">
        <f t="shared" ref="J31:Q32" si="14">J29/2</f>
        <v>-67.076100000000011</v>
      </c>
      <c r="K31" s="27">
        <f t="shared" si="14"/>
        <v>-67.076100000000011</v>
      </c>
      <c r="L31" s="27">
        <f t="shared" si="14"/>
        <v>-67.076100000000011</v>
      </c>
      <c r="M31" s="27">
        <f t="shared" si="14"/>
        <v>-67.076100000000011</v>
      </c>
      <c r="N31" s="27">
        <f t="shared" si="14"/>
        <v>-67.076100000000011</v>
      </c>
      <c r="O31" s="27">
        <f t="shared" si="14"/>
        <v>-67.076100000000011</v>
      </c>
      <c r="P31" s="27">
        <f t="shared" si="14"/>
        <v>-67.076100000000011</v>
      </c>
      <c r="Q31" s="27">
        <f t="shared" si="14"/>
        <v>-67.076100000000011</v>
      </c>
    </row>
    <row r="32" spans="7:17">
      <c r="G32" s="28"/>
      <c r="H32" s="8" t="s">
        <v>60</v>
      </c>
      <c r="I32" s="27">
        <f>I30/2</f>
        <v>12.570517836593783</v>
      </c>
      <c r="J32" s="27">
        <f t="shared" si="14"/>
        <v>-15.437537399309555</v>
      </c>
      <c r="K32" s="27">
        <f t="shared" si="14"/>
        <v>-15.437537399309555</v>
      </c>
      <c r="L32" s="27">
        <f t="shared" si="14"/>
        <v>-15.437537399309555</v>
      </c>
      <c r="M32" s="27">
        <f t="shared" si="14"/>
        <v>-15.437537399309555</v>
      </c>
      <c r="N32" s="27">
        <f t="shared" si="14"/>
        <v>-15.437537399309555</v>
      </c>
      <c r="O32" s="27">
        <f t="shared" si="14"/>
        <v>-15.437537399309555</v>
      </c>
      <c r="P32" s="27">
        <f t="shared" si="14"/>
        <v>-15.437537399309555</v>
      </c>
      <c r="Q32" s="27">
        <f t="shared" si="14"/>
        <v>-15.437537399309555</v>
      </c>
    </row>
    <row r="33" spans="7:17">
      <c r="G33" s="28"/>
      <c r="H33" s="8" t="s">
        <v>61</v>
      </c>
      <c r="I33" s="13">
        <f>I2-13</f>
        <v>230.39</v>
      </c>
      <c r="J33" s="13">
        <f t="shared" ref="J33:Q33" si="15">J2-13</f>
        <v>-13</v>
      </c>
      <c r="K33" s="13">
        <f t="shared" si="15"/>
        <v>-13</v>
      </c>
      <c r="L33" s="13">
        <f t="shared" si="15"/>
        <v>-13</v>
      </c>
      <c r="M33" s="13">
        <f t="shared" si="15"/>
        <v>-13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F2" xr:uid="{F9DF8D42-A26A-46D5-9267-9FE048DAD6A6}">
      <formula1>"No,Yes"</formula1>
    </dataValidation>
    <dataValidation type="list" allowBlank="1" showInputMessage="1" showErrorMessage="1" sqref="C2" xr:uid="{58471ED6-7701-4B74-99A5-417E42066583}">
      <formula1>"Female,Male"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DE14-9A36-4CEB-8811-FBB6DBF41BCD}">
  <dimension ref="A1:Q33"/>
  <sheetViews>
    <sheetView zoomScale="70" zoomScaleNormal="7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/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166.5</v>
      </c>
      <c r="E2" s="6" t="s">
        <v>16</v>
      </c>
      <c r="F2" s="7" t="s">
        <v>17</v>
      </c>
      <c r="G2" s="32"/>
      <c r="H2" s="8" t="s">
        <v>18</v>
      </c>
      <c r="I2" s="9">
        <v>182.76</v>
      </c>
      <c r="J2" s="9"/>
      <c r="K2" s="9"/>
      <c r="L2" s="9"/>
      <c r="M2" s="9"/>
      <c r="N2" s="9"/>
      <c r="O2" s="9"/>
      <c r="P2" s="9"/>
      <c r="Q2" s="9"/>
    </row>
    <row r="3" spans="1:17">
      <c r="A3" s="29"/>
      <c r="D3" s="10">
        <f>D2/100</f>
        <v>1.665</v>
      </c>
      <c r="E3" s="6" t="s">
        <v>19</v>
      </c>
      <c r="F3" s="11" t="s">
        <v>20</v>
      </c>
      <c r="G3" s="32"/>
      <c r="H3" s="12" t="s">
        <v>21</v>
      </c>
      <c r="I3" s="13">
        <f>I2/2.205</f>
        <v>82.884353741496597</v>
      </c>
      <c r="J3" s="13">
        <f t="shared" ref="J3:Q3" si="0">J2/2.205</f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29.898133716237531</v>
      </c>
      <c r="J4" s="13">
        <f>J3/D3/D3</f>
        <v>0</v>
      </c>
      <c r="K4" s="13">
        <f>K3/D3/D3</f>
        <v>0</v>
      </c>
      <c r="L4" s="13">
        <f>L3/D3/D3</f>
        <v>0</v>
      </c>
      <c r="M4" s="13">
        <f>M3/D3/D3</f>
        <v>0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6</v>
      </c>
      <c r="E5" s="6" t="s">
        <v>24</v>
      </c>
      <c r="F5" s="11" t="s">
        <v>25</v>
      </c>
      <c r="G5" s="32"/>
      <c r="H5" s="12" t="s">
        <v>26</v>
      </c>
      <c r="I5" s="9">
        <v>106</v>
      </c>
      <c r="J5" s="9"/>
      <c r="K5" s="9"/>
      <c r="L5" s="9"/>
      <c r="M5" s="9"/>
      <c r="N5" s="9"/>
      <c r="O5" s="9"/>
      <c r="P5" s="9"/>
      <c r="Q5" s="9"/>
    </row>
    <row r="6" spans="1:17">
      <c r="F6" s="17">
        <f>F4*D3*D3</f>
        <v>69.305625000000006</v>
      </c>
      <c r="G6" s="32"/>
      <c r="H6" s="12" t="s">
        <v>27</v>
      </c>
      <c r="I6" s="9">
        <v>112</v>
      </c>
      <c r="J6" s="9"/>
      <c r="K6" s="9"/>
      <c r="L6" s="9"/>
      <c r="M6" s="9"/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41.732283464566926</v>
      </c>
      <c r="J7" s="13">
        <f t="shared" ref="J7:Q8" si="1">J5/2.54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152.81890312500002</v>
      </c>
      <c r="G8" s="32"/>
      <c r="H8" s="8" t="s">
        <v>32</v>
      </c>
      <c r="I8" s="13">
        <f>I6/2.54</f>
        <v>44.094488188976378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0.9464285714285714</v>
      </c>
      <c r="J9" s="10" t="e">
        <f t="shared" si="2"/>
        <v>#DIV/0!</v>
      </c>
      <c r="K9" s="10" t="e">
        <f t="shared" si="2"/>
        <v>#DIV/0!</v>
      </c>
      <c r="L9" s="10" t="e">
        <f t="shared" si="2"/>
        <v>#DIV/0!</v>
      </c>
      <c r="M9" s="10" t="e">
        <f t="shared" si="2"/>
        <v>#DIV/0!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30.8</v>
      </c>
      <c r="J10" s="9"/>
      <c r="K10" s="9"/>
      <c r="L10" s="9"/>
      <c r="M10" s="9"/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11.3</v>
      </c>
      <c r="J11" s="9"/>
      <c r="K11" s="9"/>
      <c r="L11" s="9"/>
      <c r="M11" s="9"/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42.1</v>
      </c>
      <c r="J12" s="13">
        <f t="shared" ref="J12:Q12" si="3">J10+J11</f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40.799999999999997</v>
      </c>
      <c r="J13" s="9"/>
      <c r="K13" s="9"/>
      <c r="L13" s="9"/>
      <c r="M13" s="9"/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89.963999999999999</v>
      </c>
      <c r="J14" s="13">
        <f t="shared" ref="J14:Q14" si="4">J13*2.205</f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49.2</v>
      </c>
      <c r="J15" s="9"/>
      <c r="K15" s="9"/>
      <c r="L15" s="9"/>
      <c r="M15" s="9"/>
      <c r="N15" s="9"/>
      <c r="O15" s="9"/>
      <c r="P15" s="9"/>
      <c r="Q15" s="9"/>
    </row>
    <row r="16" spans="1:17">
      <c r="G16" s="32"/>
      <c r="H16" s="12" t="s">
        <v>43</v>
      </c>
      <c r="I16" s="9">
        <v>22.8</v>
      </c>
      <c r="J16" s="9"/>
      <c r="K16" s="9"/>
      <c r="L16" s="9"/>
      <c r="M16" s="9"/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50.274000000000001</v>
      </c>
      <c r="J17" s="13">
        <f t="shared" ref="J17:Q17" si="5">J16*2.205</f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29.787428571428574</v>
      </c>
      <c r="J18" s="13">
        <f>IF(C2="female",1.37*J13-0.315*J3,1.21*J13-0.182*J3)</f>
        <v>0</v>
      </c>
      <c r="K18" s="13">
        <f>IF(C2="female",1.37*K13-0.315*K3,1.21*K13-0.182*K3)</f>
        <v>0</v>
      </c>
      <c r="L18" s="13">
        <f>IF(C2="female",1.37*L13-0.315*L3,1.21*L13-0.182*L3)</f>
        <v>0</v>
      </c>
      <c r="M18" s="13">
        <f>IF(C2="female",1.37*M13-0.315*M3,1.21*M13-0.182*M3)</f>
        <v>0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65.681280000000001</v>
      </c>
      <c r="J19" s="13">
        <f t="shared" ref="J19:P19" si="6">J18*2.205</f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47.863564625850344</v>
      </c>
      <c r="J20" s="13">
        <f>IF(C2="female",1.37*J3-1.61*J13,1.21*J3-1.43*J13)</f>
        <v>0</v>
      </c>
      <c r="K20" s="13">
        <f>IF(C2="female",1.37*K3-1.61*K13,1.21*K3-1.43*K13)</f>
        <v>0</v>
      </c>
      <c r="L20" s="13">
        <f>IF(C2="female",1.37*L3-1.61*L13,1.21*L3-1.43*L13)</f>
        <v>0</v>
      </c>
      <c r="M20" s="13">
        <f>IF(C2="female",1.37*M3-1.61*M13,1.21*M3-1.43*M13)</f>
        <v>0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105.53916000000001</v>
      </c>
      <c r="J21" s="13">
        <f t="shared" ref="J21:Q21" si="7">J20*2.205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 t="str">
        <f>IF(J20&gt;F6,"Yes","No")</f>
        <v>No</v>
      </c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 t="str">
        <f t="shared" ref="J23:Q23" si="8">IF(J22="Yes","High","Average")</f>
        <v>Average</v>
      </c>
      <c r="K23" s="26" t="str">
        <f t="shared" si="8"/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>
        <f>IF(J22="Yes",J20/D3/D3,F4)</f>
        <v>25</v>
      </c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69.305625000000006</v>
      </c>
      <c r="J25" s="13">
        <f>J24*D3*D3</f>
        <v>69.305625000000006</v>
      </c>
      <c r="K25" s="13">
        <f>K24*D3*D3</f>
        <v>69.305625000000006</v>
      </c>
      <c r="L25" s="13">
        <f>L24*D3*D3</f>
        <v>69.305625000000006</v>
      </c>
      <c r="M25" s="13">
        <f>M24*D3*D3</f>
        <v>69.305625000000006</v>
      </c>
      <c r="N25" s="13">
        <f>N24*D3*D3</f>
        <v>69.305625000000006</v>
      </c>
      <c r="O25" s="13">
        <f>O24*D3*D3</f>
        <v>69.305625000000006</v>
      </c>
      <c r="P25" s="13">
        <f>P24*D3*D3</f>
        <v>69.305625000000006</v>
      </c>
      <c r="Q25" s="13">
        <f>Q24*D3*D3</f>
        <v>69.305625000000006</v>
      </c>
    </row>
    <row r="26" spans="7:17">
      <c r="G26" s="28"/>
      <c r="H26" s="8" t="s">
        <v>54</v>
      </c>
      <c r="I26" s="13">
        <f>I25*2.205</f>
        <v>152.81890312500002</v>
      </c>
      <c r="J26" s="13">
        <f t="shared" ref="J26:Q26" si="9">J25*2.205</f>
        <v>152.81890312500002</v>
      </c>
      <c r="K26" s="13">
        <f t="shared" si="9"/>
        <v>152.81890312500002</v>
      </c>
      <c r="L26" s="13">
        <f t="shared" si="9"/>
        <v>152.81890312500002</v>
      </c>
      <c r="M26" s="13">
        <f t="shared" si="9"/>
        <v>152.81890312500002</v>
      </c>
      <c r="N26" s="13">
        <f t="shared" si="9"/>
        <v>152.81890312500002</v>
      </c>
      <c r="O26" s="13">
        <f t="shared" si="9"/>
        <v>152.81890312500002</v>
      </c>
      <c r="P26" s="13">
        <f t="shared" si="9"/>
        <v>152.81890312500002</v>
      </c>
      <c r="Q26" s="13">
        <f t="shared" si="9"/>
        <v>152.81890312500002</v>
      </c>
    </row>
    <row r="27" spans="7:17">
      <c r="G27" s="28"/>
      <c r="H27" s="12" t="s">
        <v>55</v>
      </c>
      <c r="I27" s="13">
        <f t="shared" ref="I27:Q27" si="10">I3-I25</f>
        <v>13.57872874149659</v>
      </c>
      <c r="J27" s="13">
        <f t="shared" si="10"/>
        <v>-69.305625000000006</v>
      </c>
      <c r="K27" s="13">
        <f t="shared" si="10"/>
        <v>-69.305625000000006</v>
      </c>
      <c r="L27" s="13">
        <f t="shared" si="10"/>
        <v>-69.305625000000006</v>
      </c>
      <c r="M27" s="13">
        <f t="shared" si="10"/>
        <v>-69.305625000000006</v>
      </c>
      <c r="N27" s="13">
        <f t="shared" si="10"/>
        <v>-69.305625000000006</v>
      </c>
      <c r="O27" s="13">
        <f t="shared" si="10"/>
        <v>-69.305625000000006</v>
      </c>
      <c r="P27" s="13">
        <f t="shared" si="10"/>
        <v>-69.305625000000006</v>
      </c>
      <c r="Q27" s="13">
        <f t="shared" si="10"/>
        <v>-69.305625000000006</v>
      </c>
    </row>
    <row r="28" spans="7:17">
      <c r="G28" s="28"/>
      <c r="H28" s="8" t="s">
        <v>56</v>
      </c>
      <c r="I28" s="13">
        <f t="shared" ref="I28:Q28" si="11">I2-I26</f>
        <v>29.941096874999971</v>
      </c>
      <c r="J28" s="13">
        <f t="shared" si="11"/>
        <v>-152.81890312500002</v>
      </c>
      <c r="K28" s="13">
        <f t="shared" si="11"/>
        <v>-152.81890312500002</v>
      </c>
      <c r="L28" s="13">
        <f t="shared" si="11"/>
        <v>-152.81890312500002</v>
      </c>
      <c r="M28" s="13">
        <f t="shared" si="11"/>
        <v>-152.81890312500002</v>
      </c>
      <c r="N28" s="13">
        <f t="shared" si="11"/>
        <v>-152.81890312500002</v>
      </c>
      <c r="O28" s="13">
        <f t="shared" si="11"/>
        <v>-152.81890312500002</v>
      </c>
      <c r="P28" s="13">
        <f t="shared" si="11"/>
        <v>-152.81890312500002</v>
      </c>
      <c r="Q28" s="13">
        <f t="shared" si="11"/>
        <v>-152.81890312500002</v>
      </c>
    </row>
    <row r="29" spans="7:17">
      <c r="G29" s="28"/>
      <c r="H29" s="8" t="s">
        <v>57</v>
      </c>
      <c r="I29" s="27">
        <f>I28</f>
        <v>29.941096874999971</v>
      </c>
      <c r="J29" s="27">
        <f t="shared" ref="J29:Q29" si="12">J28</f>
        <v>-152.81890312500002</v>
      </c>
      <c r="K29" s="27">
        <f t="shared" si="12"/>
        <v>-152.81890312500002</v>
      </c>
      <c r="L29" s="27">
        <f t="shared" si="12"/>
        <v>-152.81890312500002</v>
      </c>
      <c r="M29" s="27">
        <f t="shared" si="12"/>
        <v>-152.81890312500002</v>
      </c>
      <c r="N29" s="27">
        <f t="shared" si="12"/>
        <v>-152.81890312500002</v>
      </c>
      <c r="O29" s="27">
        <f t="shared" si="12"/>
        <v>-152.81890312500002</v>
      </c>
      <c r="P29" s="27">
        <f t="shared" si="12"/>
        <v>-152.81890312500002</v>
      </c>
      <c r="Q29" s="27">
        <f t="shared" si="12"/>
        <v>-152.81890312500002</v>
      </c>
    </row>
    <row r="30" spans="7:17">
      <c r="G30" s="28"/>
      <c r="H30" s="8" t="s">
        <v>58</v>
      </c>
      <c r="I30" s="27">
        <f>I29/4.345</f>
        <v>6.8909313866513173</v>
      </c>
      <c r="J30" s="27">
        <f t="shared" ref="J30:Q30" si="13">J29/4.345</f>
        <v>-35.171209004603</v>
      </c>
      <c r="K30" s="27">
        <f t="shared" si="13"/>
        <v>-35.171209004603</v>
      </c>
      <c r="L30" s="27">
        <f t="shared" si="13"/>
        <v>-35.171209004603</v>
      </c>
      <c r="M30" s="27">
        <f t="shared" si="13"/>
        <v>-35.171209004603</v>
      </c>
      <c r="N30" s="27">
        <f t="shared" si="13"/>
        <v>-35.171209004603</v>
      </c>
      <c r="O30" s="27">
        <f t="shared" si="13"/>
        <v>-35.171209004603</v>
      </c>
      <c r="P30" s="27">
        <f t="shared" si="13"/>
        <v>-35.171209004603</v>
      </c>
      <c r="Q30" s="27">
        <f t="shared" si="13"/>
        <v>-35.171209004603</v>
      </c>
    </row>
    <row r="31" spans="7:17">
      <c r="G31" s="28"/>
      <c r="H31" s="8" t="s">
        <v>59</v>
      </c>
      <c r="I31" s="27">
        <f>I29/2</f>
        <v>14.970548437499986</v>
      </c>
      <c r="J31" s="27">
        <f t="shared" ref="J31:Q32" si="14">J29/2</f>
        <v>-76.40945156250001</v>
      </c>
      <c r="K31" s="27">
        <f t="shared" si="14"/>
        <v>-76.40945156250001</v>
      </c>
      <c r="L31" s="27">
        <f t="shared" si="14"/>
        <v>-76.40945156250001</v>
      </c>
      <c r="M31" s="27">
        <f t="shared" si="14"/>
        <v>-76.40945156250001</v>
      </c>
      <c r="N31" s="27">
        <f t="shared" si="14"/>
        <v>-76.40945156250001</v>
      </c>
      <c r="O31" s="27">
        <f t="shared" si="14"/>
        <v>-76.40945156250001</v>
      </c>
      <c r="P31" s="27">
        <f t="shared" si="14"/>
        <v>-76.40945156250001</v>
      </c>
      <c r="Q31" s="27">
        <f t="shared" si="14"/>
        <v>-76.40945156250001</v>
      </c>
    </row>
    <row r="32" spans="7:17">
      <c r="G32" s="28"/>
      <c r="H32" s="8" t="s">
        <v>60</v>
      </c>
      <c r="I32" s="27">
        <f>I30/2</f>
        <v>3.4454656933256587</v>
      </c>
      <c r="J32" s="27">
        <f t="shared" si="14"/>
        <v>-17.5856045023015</v>
      </c>
      <c r="K32" s="27">
        <f t="shared" si="14"/>
        <v>-17.5856045023015</v>
      </c>
      <c r="L32" s="27">
        <f t="shared" si="14"/>
        <v>-17.5856045023015</v>
      </c>
      <c r="M32" s="27">
        <f t="shared" si="14"/>
        <v>-17.5856045023015</v>
      </c>
      <c r="N32" s="27">
        <f t="shared" si="14"/>
        <v>-17.5856045023015</v>
      </c>
      <c r="O32" s="27">
        <f t="shared" si="14"/>
        <v>-17.5856045023015</v>
      </c>
      <c r="P32" s="27">
        <f t="shared" si="14"/>
        <v>-17.5856045023015</v>
      </c>
      <c r="Q32" s="27">
        <f t="shared" si="14"/>
        <v>-17.5856045023015</v>
      </c>
    </row>
    <row r="33" spans="7:17">
      <c r="G33" s="28"/>
      <c r="H33" s="8" t="s">
        <v>61</v>
      </c>
      <c r="I33" s="13">
        <f>I2-13</f>
        <v>169.76</v>
      </c>
      <c r="J33" s="13">
        <f t="shared" ref="J33:Q33" si="15">J2-13</f>
        <v>-13</v>
      </c>
      <c r="K33" s="13">
        <f t="shared" si="15"/>
        <v>-13</v>
      </c>
      <c r="L33" s="13">
        <f t="shared" si="15"/>
        <v>-13</v>
      </c>
      <c r="M33" s="13">
        <f t="shared" si="15"/>
        <v>-13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3FB1DB4B-0363-430E-8674-CF5FC78085DB}">
      <formula1>"Female,Male"</formula1>
    </dataValidation>
    <dataValidation type="list" allowBlank="1" showInputMessage="1" showErrorMessage="1" sqref="F2" xr:uid="{3FA76936-7AFD-43F5-BC54-988A4A630185}">
      <formula1>"No,Yes"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2FD-5EE2-46D3-AEF5-68F0BB0F091B}">
  <dimension ref="A1:Q33"/>
  <sheetViews>
    <sheetView zoomScale="70" zoomScaleNormal="70" workbookViewId="0">
      <selection activeCell="F20" sqref="F20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161</v>
      </c>
      <c r="E2" s="6" t="s">
        <v>16</v>
      </c>
      <c r="F2" s="7" t="s">
        <v>17</v>
      </c>
      <c r="G2" s="32"/>
      <c r="H2" s="8" t="s">
        <v>18</v>
      </c>
      <c r="I2" s="9">
        <v>201.82</v>
      </c>
      <c r="J2" s="9"/>
      <c r="K2" s="9"/>
      <c r="L2" s="9"/>
      <c r="M2" s="9"/>
      <c r="N2" s="9"/>
      <c r="O2" s="9"/>
      <c r="P2" s="9"/>
      <c r="Q2" s="9"/>
    </row>
    <row r="3" spans="1:17">
      <c r="A3" s="29"/>
      <c r="D3" s="10">
        <f>D2/100</f>
        <v>1.61</v>
      </c>
      <c r="E3" s="6" t="s">
        <v>19</v>
      </c>
      <c r="F3" s="11" t="s">
        <v>20</v>
      </c>
      <c r="G3" s="32"/>
      <c r="H3" s="12" t="s">
        <v>21</v>
      </c>
      <c r="I3" s="13">
        <f>I2/2.205</f>
        <v>91.528344671201808</v>
      </c>
      <c r="J3" s="13">
        <f t="shared" ref="J3:Q3" si="0">J2/2.205</f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35.310499082289184</v>
      </c>
      <c r="J4" s="13">
        <f>J3/D3/D3</f>
        <v>0</v>
      </c>
      <c r="K4" s="13">
        <f>K3/D3/D3</f>
        <v>0</v>
      </c>
      <c r="L4" s="13">
        <f>L3/D3/D3</f>
        <v>0</v>
      </c>
      <c r="M4" s="13">
        <f>M3/D3/D3</f>
        <v>0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3</v>
      </c>
      <c r="E5" s="6" t="s">
        <v>24</v>
      </c>
      <c r="F5" s="11" t="s">
        <v>25</v>
      </c>
      <c r="G5" s="32"/>
      <c r="H5" s="12" t="s">
        <v>26</v>
      </c>
      <c r="I5" s="9">
        <v>101</v>
      </c>
      <c r="J5" s="9"/>
      <c r="K5" s="9"/>
      <c r="L5" s="9"/>
      <c r="M5" s="9"/>
      <c r="N5" s="9"/>
      <c r="O5" s="9"/>
      <c r="P5" s="9"/>
      <c r="Q5" s="9"/>
    </row>
    <row r="6" spans="1:17">
      <c r="F6" s="17">
        <f>F4*D3*D3</f>
        <v>64.802500000000009</v>
      </c>
      <c r="G6" s="32"/>
      <c r="H6" s="12" t="s">
        <v>27</v>
      </c>
      <c r="I6" s="9">
        <v>115</v>
      </c>
      <c r="J6" s="9"/>
      <c r="K6" s="9"/>
      <c r="L6" s="9"/>
      <c r="M6" s="9"/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39.763779527559052</v>
      </c>
      <c r="J7" s="13">
        <f t="shared" ref="J7:Q8" si="1">J5/2.54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142.88951250000002</v>
      </c>
      <c r="G8" s="32"/>
      <c r="H8" s="8" t="s">
        <v>32</v>
      </c>
      <c r="I8" s="13">
        <f>I6/2.54</f>
        <v>45.275590551181104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0.87826086956521743</v>
      </c>
      <c r="J9" s="10" t="e">
        <f t="shared" si="2"/>
        <v>#DIV/0!</v>
      </c>
      <c r="K9" s="10" t="e">
        <f t="shared" si="2"/>
        <v>#DIV/0!</v>
      </c>
      <c r="L9" s="10" t="e">
        <f t="shared" si="2"/>
        <v>#DIV/0!</v>
      </c>
      <c r="M9" s="10" t="e">
        <f t="shared" si="2"/>
        <v>#DIV/0!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34.799999999999997</v>
      </c>
      <c r="J10" s="9"/>
      <c r="K10" s="9"/>
      <c r="L10" s="9"/>
      <c r="M10" s="9"/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12.6</v>
      </c>
      <c r="J11" s="9"/>
      <c r="K11" s="9"/>
      <c r="L11" s="9"/>
      <c r="M11" s="9"/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47.4</v>
      </c>
      <c r="J12" s="13">
        <f t="shared" ref="J12:Q12" si="3">J10+J11</f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43.9</v>
      </c>
      <c r="J13" s="9"/>
      <c r="K13" s="9"/>
      <c r="L13" s="9"/>
      <c r="M13" s="9"/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96.799499999999995</v>
      </c>
      <c r="J14" s="13">
        <f t="shared" ref="J14:Q14" si="4">J13*2.205</f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48.1</v>
      </c>
      <c r="J15" s="9"/>
      <c r="K15" s="9"/>
      <c r="L15" s="9"/>
      <c r="M15" s="9"/>
      <c r="N15" s="9"/>
      <c r="O15" s="9"/>
      <c r="P15" s="9"/>
      <c r="Q15" s="9"/>
    </row>
    <row r="16" spans="1:17">
      <c r="G16" s="32"/>
      <c r="H16" s="12" t="s">
        <v>43</v>
      </c>
      <c r="I16" s="9">
        <v>26</v>
      </c>
      <c r="J16" s="9"/>
      <c r="K16" s="9"/>
      <c r="L16" s="9"/>
      <c r="M16" s="9"/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57.33</v>
      </c>
      <c r="J17" s="13">
        <f t="shared" ref="J17:Q17" si="5">J16*2.205</f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31.31157142857143</v>
      </c>
      <c r="J18" s="13">
        <f>IF(C2="female",1.37*J13-0.315*J3,1.21*J13-0.182*J3)</f>
        <v>0</v>
      </c>
      <c r="K18" s="13">
        <f>IF(C2="female",1.37*K13-0.315*K3,1.21*K13-0.182*K3)</f>
        <v>0</v>
      </c>
      <c r="L18" s="13">
        <f>IF(C2="female",1.37*L13-0.315*L3,1.21*L13-0.182*L3)</f>
        <v>0</v>
      </c>
      <c r="M18" s="13">
        <f>IF(C2="female",1.37*M13-0.315*M3,1.21*M13-0.182*M3)</f>
        <v>0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69.042015000000006</v>
      </c>
      <c r="J19" s="13">
        <f t="shared" ref="J19:P19" si="6">J18*2.205</f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54.714832199546478</v>
      </c>
      <c r="J20" s="13">
        <f>IF(C2="female",1.37*J3-1.61*J13,1.21*J3-1.43*J13)</f>
        <v>0</v>
      </c>
      <c r="K20" s="13">
        <f>IF(C2="female",1.37*K3-1.61*K13,1.21*K3-1.43*K13)</f>
        <v>0</v>
      </c>
      <c r="L20" s="13">
        <f>IF(C2="female",1.37*L3-1.61*L13,1.21*L3-1.43*L13)</f>
        <v>0</v>
      </c>
      <c r="M20" s="13">
        <f>IF(C2="female",1.37*M3-1.61*M13,1.21*M3-1.43*M13)</f>
        <v>0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120.64620499999999</v>
      </c>
      <c r="J21" s="13">
        <f t="shared" ref="J21:Q21" si="7">J20*2.205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 t="str">
        <f>IF(J20&gt;F6,"Yes","No")</f>
        <v>No</v>
      </c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 t="str">
        <f t="shared" ref="J23:Q23" si="8">IF(J22="Yes","High","Average")</f>
        <v>Average</v>
      </c>
      <c r="K23" s="26" t="str">
        <f t="shared" si="8"/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>
        <f>IF(J22="Yes",J20/D3/D3,F4)</f>
        <v>25</v>
      </c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64.802500000000009</v>
      </c>
      <c r="J25" s="13">
        <f>J24*D3*D3</f>
        <v>64.802500000000009</v>
      </c>
      <c r="K25" s="13">
        <f>K24*D3*D3</f>
        <v>64.802500000000009</v>
      </c>
      <c r="L25" s="13">
        <f>L24*D3*D3</f>
        <v>64.802500000000009</v>
      </c>
      <c r="M25" s="13">
        <f>M24*D3*D3</f>
        <v>64.802500000000009</v>
      </c>
      <c r="N25" s="13">
        <f>N24*D3*D3</f>
        <v>64.802500000000009</v>
      </c>
      <c r="O25" s="13">
        <f>O24*D3*D3</f>
        <v>64.802500000000009</v>
      </c>
      <c r="P25" s="13">
        <f>P24*D3*D3</f>
        <v>64.802500000000009</v>
      </c>
      <c r="Q25" s="13">
        <f>Q24*D3*D3</f>
        <v>64.802500000000009</v>
      </c>
    </row>
    <row r="26" spans="7:17">
      <c r="G26" s="28"/>
      <c r="H26" s="8" t="s">
        <v>54</v>
      </c>
      <c r="I26" s="13">
        <f>I25*2.205</f>
        <v>142.88951250000002</v>
      </c>
      <c r="J26" s="13">
        <f t="shared" ref="J26:Q26" si="9">J25*2.205</f>
        <v>142.88951250000002</v>
      </c>
      <c r="K26" s="13">
        <f t="shared" si="9"/>
        <v>142.88951250000002</v>
      </c>
      <c r="L26" s="13">
        <f t="shared" si="9"/>
        <v>142.88951250000002</v>
      </c>
      <c r="M26" s="13">
        <f t="shared" si="9"/>
        <v>142.88951250000002</v>
      </c>
      <c r="N26" s="13">
        <f t="shared" si="9"/>
        <v>142.88951250000002</v>
      </c>
      <c r="O26" s="13">
        <f t="shared" si="9"/>
        <v>142.88951250000002</v>
      </c>
      <c r="P26" s="13">
        <f t="shared" si="9"/>
        <v>142.88951250000002</v>
      </c>
      <c r="Q26" s="13">
        <f t="shared" si="9"/>
        <v>142.88951250000002</v>
      </c>
    </row>
    <row r="27" spans="7:17">
      <c r="G27" s="28"/>
      <c r="H27" s="12" t="s">
        <v>55</v>
      </c>
      <c r="I27" s="13">
        <f t="shared" ref="I27:Q27" si="10">I3-I25</f>
        <v>26.725844671201799</v>
      </c>
      <c r="J27" s="13">
        <f t="shared" si="10"/>
        <v>-64.802500000000009</v>
      </c>
      <c r="K27" s="13">
        <f t="shared" si="10"/>
        <v>-64.802500000000009</v>
      </c>
      <c r="L27" s="13">
        <f t="shared" si="10"/>
        <v>-64.802500000000009</v>
      </c>
      <c r="M27" s="13">
        <f t="shared" si="10"/>
        <v>-64.802500000000009</v>
      </c>
      <c r="N27" s="13">
        <f t="shared" si="10"/>
        <v>-64.802500000000009</v>
      </c>
      <c r="O27" s="13">
        <f t="shared" si="10"/>
        <v>-64.802500000000009</v>
      </c>
      <c r="P27" s="13">
        <f t="shared" si="10"/>
        <v>-64.802500000000009</v>
      </c>
      <c r="Q27" s="13">
        <f t="shared" si="10"/>
        <v>-64.802500000000009</v>
      </c>
    </row>
    <row r="28" spans="7:17">
      <c r="G28" s="28"/>
      <c r="H28" s="8" t="s">
        <v>56</v>
      </c>
      <c r="I28" s="13">
        <f t="shared" ref="I28:Q28" si="11">I2-I26</f>
        <v>58.93048749999997</v>
      </c>
      <c r="J28" s="13">
        <f t="shared" si="11"/>
        <v>-142.88951250000002</v>
      </c>
      <c r="K28" s="13">
        <f t="shared" si="11"/>
        <v>-142.88951250000002</v>
      </c>
      <c r="L28" s="13">
        <f t="shared" si="11"/>
        <v>-142.88951250000002</v>
      </c>
      <c r="M28" s="13">
        <f t="shared" si="11"/>
        <v>-142.88951250000002</v>
      </c>
      <c r="N28" s="13">
        <f t="shared" si="11"/>
        <v>-142.88951250000002</v>
      </c>
      <c r="O28" s="13">
        <f t="shared" si="11"/>
        <v>-142.88951250000002</v>
      </c>
      <c r="P28" s="13">
        <f t="shared" si="11"/>
        <v>-142.88951250000002</v>
      </c>
      <c r="Q28" s="13">
        <f t="shared" si="11"/>
        <v>-142.88951250000002</v>
      </c>
    </row>
    <row r="29" spans="7:17">
      <c r="G29" s="28"/>
      <c r="H29" s="8" t="s">
        <v>57</v>
      </c>
      <c r="I29" s="27">
        <f>I28</f>
        <v>58.93048749999997</v>
      </c>
      <c r="J29" s="27">
        <f t="shared" ref="J29:Q29" si="12">J28</f>
        <v>-142.88951250000002</v>
      </c>
      <c r="K29" s="27">
        <f t="shared" si="12"/>
        <v>-142.88951250000002</v>
      </c>
      <c r="L29" s="27">
        <f t="shared" si="12"/>
        <v>-142.88951250000002</v>
      </c>
      <c r="M29" s="27">
        <f t="shared" si="12"/>
        <v>-142.88951250000002</v>
      </c>
      <c r="N29" s="27">
        <f t="shared" si="12"/>
        <v>-142.88951250000002</v>
      </c>
      <c r="O29" s="27">
        <f t="shared" si="12"/>
        <v>-142.88951250000002</v>
      </c>
      <c r="P29" s="27">
        <f t="shared" si="12"/>
        <v>-142.88951250000002</v>
      </c>
      <c r="Q29" s="27">
        <f t="shared" si="12"/>
        <v>-142.88951250000002</v>
      </c>
    </row>
    <row r="30" spans="7:17">
      <c r="G30" s="28"/>
      <c r="H30" s="8" t="s">
        <v>58</v>
      </c>
      <c r="I30" s="27">
        <f>I29/4.345</f>
        <v>13.562827963176058</v>
      </c>
      <c r="J30" s="27">
        <f t="shared" ref="J30:Q30" si="13">J29/4.345</f>
        <v>-32.885963751438439</v>
      </c>
      <c r="K30" s="27">
        <f t="shared" si="13"/>
        <v>-32.885963751438439</v>
      </c>
      <c r="L30" s="27">
        <f t="shared" si="13"/>
        <v>-32.885963751438439</v>
      </c>
      <c r="M30" s="27">
        <f t="shared" si="13"/>
        <v>-32.885963751438439</v>
      </c>
      <c r="N30" s="27">
        <f t="shared" si="13"/>
        <v>-32.885963751438439</v>
      </c>
      <c r="O30" s="27">
        <f t="shared" si="13"/>
        <v>-32.885963751438439</v>
      </c>
      <c r="P30" s="27">
        <f t="shared" si="13"/>
        <v>-32.885963751438439</v>
      </c>
      <c r="Q30" s="27">
        <f t="shared" si="13"/>
        <v>-32.885963751438439</v>
      </c>
    </row>
    <row r="31" spans="7:17">
      <c r="G31" s="28"/>
      <c r="H31" s="8" t="s">
        <v>59</v>
      </c>
      <c r="I31" s="27">
        <f>I29/2</f>
        <v>29.465243749999985</v>
      </c>
      <c r="J31" s="27">
        <f t="shared" ref="J31:Q32" si="14">J29/2</f>
        <v>-71.444756250000012</v>
      </c>
      <c r="K31" s="27">
        <f t="shared" si="14"/>
        <v>-71.444756250000012</v>
      </c>
      <c r="L31" s="27">
        <f t="shared" si="14"/>
        <v>-71.444756250000012</v>
      </c>
      <c r="M31" s="27">
        <f t="shared" si="14"/>
        <v>-71.444756250000012</v>
      </c>
      <c r="N31" s="27">
        <f t="shared" si="14"/>
        <v>-71.444756250000012</v>
      </c>
      <c r="O31" s="27">
        <f t="shared" si="14"/>
        <v>-71.444756250000012</v>
      </c>
      <c r="P31" s="27">
        <f t="shared" si="14"/>
        <v>-71.444756250000012</v>
      </c>
      <c r="Q31" s="27">
        <f t="shared" si="14"/>
        <v>-71.444756250000012</v>
      </c>
    </row>
    <row r="32" spans="7:17">
      <c r="G32" s="28"/>
      <c r="H32" s="8" t="s">
        <v>60</v>
      </c>
      <c r="I32" s="27">
        <f>I30/2</f>
        <v>6.7814139815880292</v>
      </c>
      <c r="J32" s="27">
        <f t="shared" si="14"/>
        <v>-16.442981875719219</v>
      </c>
      <c r="K32" s="27">
        <f t="shared" si="14"/>
        <v>-16.442981875719219</v>
      </c>
      <c r="L32" s="27">
        <f t="shared" si="14"/>
        <v>-16.442981875719219</v>
      </c>
      <c r="M32" s="27">
        <f t="shared" si="14"/>
        <v>-16.442981875719219</v>
      </c>
      <c r="N32" s="27">
        <f t="shared" si="14"/>
        <v>-16.442981875719219</v>
      </c>
      <c r="O32" s="27">
        <f t="shared" si="14"/>
        <v>-16.442981875719219</v>
      </c>
      <c r="P32" s="27">
        <f t="shared" si="14"/>
        <v>-16.442981875719219</v>
      </c>
      <c r="Q32" s="27">
        <f t="shared" si="14"/>
        <v>-16.442981875719219</v>
      </c>
    </row>
    <row r="33" spans="7:17">
      <c r="G33" s="28"/>
      <c r="H33" s="8" t="s">
        <v>61</v>
      </c>
      <c r="I33" s="13">
        <f>I2-13</f>
        <v>188.82</v>
      </c>
      <c r="J33" s="13">
        <f t="shared" ref="J33:Q33" si="15">J2-13</f>
        <v>-13</v>
      </c>
      <c r="K33" s="13">
        <f t="shared" si="15"/>
        <v>-13</v>
      </c>
      <c r="L33" s="13">
        <f t="shared" si="15"/>
        <v>-13</v>
      </c>
      <c r="M33" s="13">
        <f t="shared" si="15"/>
        <v>-13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D4E8636E-E884-468B-999E-DDA5ECED7ED5}">
      <formula1>"Female,Male"</formula1>
    </dataValidation>
    <dataValidation type="list" allowBlank="1" showInputMessage="1" showErrorMessage="1" sqref="F2" xr:uid="{EABADD59-C77B-42A1-A62E-075C85A682E7}">
      <formula1>"No,Yes"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1B03-6D2E-4205-8152-0FC1B6601BB9}">
  <dimension ref="A1:Q33"/>
  <sheetViews>
    <sheetView zoomScale="80" zoomScaleNormal="80" workbookViewId="0">
      <selection activeCell="F19" sqref="F19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173</v>
      </c>
      <c r="E2" s="6" t="s">
        <v>16</v>
      </c>
      <c r="F2" s="7" t="s">
        <v>17</v>
      </c>
      <c r="G2" s="32"/>
      <c r="H2" s="8" t="s">
        <v>18</v>
      </c>
      <c r="I2" s="9">
        <v>295.86</v>
      </c>
      <c r="J2" s="9"/>
      <c r="K2" s="9"/>
      <c r="L2" s="9"/>
      <c r="M2" s="9"/>
      <c r="N2" s="9"/>
      <c r="O2" s="9"/>
      <c r="P2" s="9"/>
      <c r="Q2" s="9"/>
    </row>
    <row r="3" spans="1:17">
      <c r="A3" s="29"/>
      <c r="D3" s="10">
        <f>D2/100</f>
        <v>1.73</v>
      </c>
      <c r="E3" s="6" t="s">
        <v>19</v>
      </c>
      <c r="F3" s="11" t="s">
        <v>20</v>
      </c>
      <c r="G3" s="32"/>
      <c r="H3" s="12" t="s">
        <v>21</v>
      </c>
      <c r="I3" s="13">
        <f>I2/2.205</f>
        <v>134.17687074829931</v>
      </c>
      <c r="J3" s="13">
        <f t="shared" ref="J3:Q3" si="0">J2/2.205</f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44.831725332720545</v>
      </c>
      <c r="J4" s="13">
        <f>J3/D3/D3</f>
        <v>0</v>
      </c>
      <c r="K4" s="13">
        <f>K3/D3/D3</f>
        <v>0</v>
      </c>
      <c r="L4" s="13">
        <f>L3/D3/D3</f>
        <v>0</v>
      </c>
      <c r="M4" s="13">
        <f>M3/D3/D3</f>
        <v>0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8</v>
      </c>
      <c r="E5" s="6" t="s">
        <v>24</v>
      </c>
      <c r="F5" s="11" t="s">
        <v>25</v>
      </c>
      <c r="G5" s="32"/>
      <c r="H5" s="12" t="s">
        <v>26</v>
      </c>
      <c r="I5" s="9">
        <v>137</v>
      </c>
      <c r="J5" s="9"/>
      <c r="K5" s="9"/>
      <c r="L5" s="9"/>
      <c r="M5" s="9"/>
      <c r="N5" s="9"/>
      <c r="O5" s="9"/>
      <c r="P5" s="9"/>
      <c r="Q5" s="9"/>
    </row>
    <row r="6" spans="1:17">
      <c r="F6" s="17">
        <f>F4*D3*D3</f>
        <v>74.822500000000005</v>
      </c>
      <c r="G6" s="32"/>
      <c r="H6" s="12" t="s">
        <v>27</v>
      </c>
      <c r="I6" s="9">
        <v>144</v>
      </c>
      <c r="J6" s="9"/>
      <c r="K6" s="9"/>
      <c r="L6" s="9"/>
      <c r="M6" s="9"/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53.937007874015748</v>
      </c>
      <c r="J7" s="13">
        <f t="shared" ref="J7:Q8" si="1">J5/2.54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164.98361250000002</v>
      </c>
      <c r="G8" s="32"/>
      <c r="H8" s="8" t="s">
        <v>32</v>
      </c>
      <c r="I8" s="13">
        <f>I6/2.54</f>
        <v>56.69291338582677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0.95138888888888884</v>
      </c>
      <c r="J9" s="10" t="e">
        <f t="shared" si="2"/>
        <v>#DIV/0!</v>
      </c>
      <c r="K9" s="10" t="e">
        <f t="shared" si="2"/>
        <v>#DIV/0!</v>
      </c>
      <c r="L9" s="10" t="e">
        <f t="shared" si="2"/>
        <v>#DIV/0!</v>
      </c>
      <c r="M9" s="10" t="e">
        <f t="shared" si="2"/>
        <v>#DIV/0!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48.4</v>
      </c>
      <c r="J10" s="9"/>
      <c r="K10" s="9"/>
      <c r="L10" s="9"/>
      <c r="M10" s="9"/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17.399999999999999</v>
      </c>
      <c r="J11" s="9"/>
      <c r="K11" s="9"/>
      <c r="L11" s="9"/>
      <c r="M11" s="9"/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65.8</v>
      </c>
      <c r="J12" s="13">
        <f t="shared" ref="J12:Q12" si="3">J10+J11</f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68.400000000000006</v>
      </c>
      <c r="J13" s="9"/>
      <c r="K13" s="9"/>
      <c r="L13" s="9"/>
      <c r="M13" s="9"/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150.82200000000003</v>
      </c>
      <c r="J14" s="13">
        <f t="shared" ref="J14:Q14" si="4">J13*2.205</f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50.9</v>
      </c>
      <c r="J15" s="9"/>
      <c r="K15" s="9"/>
      <c r="L15" s="9"/>
      <c r="M15" s="9"/>
      <c r="N15" s="9"/>
      <c r="O15" s="9"/>
      <c r="P15" s="9"/>
      <c r="Q15" s="9"/>
    </row>
    <row r="16" spans="1:17">
      <c r="G16" s="32"/>
      <c r="H16" s="12" t="s">
        <v>43</v>
      </c>
      <c r="I16" s="9">
        <v>36.799999999999997</v>
      </c>
      <c r="J16" s="9"/>
      <c r="K16" s="9"/>
      <c r="L16" s="9"/>
      <c r="M16" s="9"/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81.143999999999991</v>
      </c>
      <c r="J17" s="13">
        <f t="shared" ref="J17:Q17" si="5">J16*2.205</f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51.442285714285731</v>
      </c>
      <c r="J18" s="13">
        <f>IF(C2="female",1.37*J13-0.315*J3,1.21*J13-0.182*J3)</f>
        <v>0</v>
      </c>
      <c r="K18" s="13">
        <f>IF(C2="female",1.37*K13-0.315*K3,1.21*K13-0.182*K3)</f>
        <v>0</v>
      </c>
      <c r="L18" s="13">
        <f>IF(C2="female",1.37*L13-0.315*L3,1.21*L13-0.182*L3)</f>
        <v>0</v>
      </c>
      <c r="M18" s="13">
        <f>IF(C2="female",1.37*M13-0.315*M3,1.21*M13-0.182*M3)</f>
        <v>0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113.43024000000004</v>
      </c>
      <c r="J19" s="13">
        <f t="shared" ref="J19:P19" si="6">J18*2.205</f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73.698312925170043</v>
      </c>
      <c r="J20" s="13">
        <f>IF(C2="female",1.37*J3-1.61*J13,1.21*J3-1.43*J13)</f>
        <v>0</v>
      </c>
      <c r="K20" s="13">
        <f>IF(C2="female",1.37*K3-1.61*K13,1.21*K3-1.43*K13)</f>
        <v>0</v>
      </c>
      <c r="L20" s="13">
        <f>IF(C2="female",1.37*L3-1.61*L13,1.21*L3-1.43*L13)</f>
        <v>0</v>
      </c>
      <c r="M20" s="13">
        <f>IF(C2="female",1.37*M3-1.61*M13,1.21*M3-1.43*M13)</f>
        <v>0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162.50477999999995</v>
      </c>
      <c r="J21" s="13">
        <f t="shared" ref="J21:Q21" si="7">J20*2.205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 t="str">
        <f>IF(J20&gt;F6,"Yes","No")</f>
        <v>No</v>
      </c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 t="str">
        <f t="shared" ref="J23:Q23" si="8">IF(J22="Yes","High","Average")</f>
        <v>Average</v>
      </c>
      <c r="K23" s="26" t="str">
        <f t="shared" si="8"/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>
        <f>IF(J22="Yes",J20/D3/D3,F4)</f>
        <v>25</v>
      </c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74.822500000000005</v>
      </c>
      <c r="J25" s="13">
        <f>J24*D3*D3</f>
        <v>74.822500000000005</v>
      </c>
      <c r="K25" s="13">
        <f>K24*D3*D3</f>
        <v>74.822500000000005</v>
      </c>
      <c r="L25" s="13">
        <f>L24*D3*D3</f>
        <v>74.822500000000005</v>
      </c>
      <c r="M25" s="13">
        <f>M24*D3*D3</f>
        <v>74.822500000000005</v>
      </c>
      <c r="N25" s="13">
        <f>N24*D3*D3</f>
        <v>74.822500000000005</v>
      </c>
      <c r="O25" s="13">
        <f>O24*D3*D3</f>
        <v>74.822500000000005</v>
      </c>
      <c r="P25" s="13">
        <f>P24*D3*D3</f>
        <v>74.822500000000005</v>
      </c>
      <c r="Q25" s="13">
        <f>Q24*D3*D3</f>
        <v>74.822500000000005</v>
      </c>
    </row>
    <row r="26" spans="7:17">
      <c r="G26" s="28"/>
      <c r="H26" s="8" t="s">
        <v>54</v>
      </c>
      <c r="I26" s="13">
        <f>I25*2.205</f>
        <v>164.98361250000002</v>
      </c>
      <c r="J26" s="13">
        <f t="shared" ref="J26:Q26" si="9">J25*2.205</f>
        <v>164.98361250000002</v>
      </c>
      <c r="K26" s="13">
        <f t="shared" si="9"/>
        <v>164.98361250000002</v>
      </c>
      <c r="L26" s="13">
        <f t="shared" si="9"/>
        <v>164.98361250000002</v>
      </c>
      <c r="M26" s="13">
        <f t="shared" si="9"/>
        <v>164.98361250000002</v>
      </c>
      <c r="N26" s="13">
        <f t="shared" si="9"/>
        <v>164.98361250000002</v>
      </c>
      <c r="O26" s="13">
        <f t="shared" si="9"/>
        <v>164.98361250000002</v>
      </c>
      <c r="P26" s="13">
        <f t="shared" si="9"/>
        <v>164.98361250000002</v>
      </c>
      <c r="Q26" s="13">
        <f t="shared" si="9"/>
        <v>164.98361250000002</v>
      </c>
    </row>
    <row r="27" spans="7:17">
      <c r="G27" s="28"/>
      <c r="H27" s="12" t="s">
        <v>55</v>
      </c>
      <c r="I27" s="13">
        <f t="shared" ref="I27:Q27" si="10">I3-I25</f>
        <v>59.354370748299303</v>
      </c>
      <c r="J27" s="13">
        <f t="shared" si="10"/>
        <v>-74.822500000000005</v>
      </c>
      <c r="K27" s="13">
        <f t="shared" si="10"/>
        <v>-74.822500000000005</v>
      </c>
      <c r="L27" s="13">
        <f t="shared" si="10"/>
        <v>-74.822500000000005</v>
      </c>
      <c r="M27" s="13">
        <f t="shared" si="10"/>
        <v>-74.822500000000005</v>
      </c>
      <c r="N27" s="13">
        <f t="shared" si="10"/>
        <v>-74.822500000000005</v>
      </c>
      <c r="O27" s="13">
        <f t="shared" si="10"/>
        <v>-74.822500000000005</v>
      </c>
      <c r="P27" s="13">
        <f t="shared" si="10"/>
        <v>-74.822500000000005</v>
      </c>
      <c r="Q27" s="13">
        <f t="shared" si="10"/>
        <v>-74.822500000000005</v>
      </c>
    </row>
    <row r="28" spans="7:17">
      <c r="G28" s="28"/>
      <c r="H28" s="8" t="s">
        <v>56</v>
      </c>
      <c r="I28" s="13">
        <f t="shared" ref="I28:Q28" si="11">I2-I26</f>
        <v>130.87638749999999</v>
      </c>
      <c r="J28" s="13">
        <f t="shared" si="11"/>
        <v>-164.98361250000002</v>
      </c>
      <c r="K28" s="13">
        <f t="shared" si="11"/>
        <v>-164.98361250000002</v>
      </c>
      <c r="L28" s="13">
        <f t="shared" si="11"/>
        <v>-164.98361250000002</v>
      </c>
      <c r="M28" s="13">
        <f t="shared" si="11"/>
        <v>-164.98361250000002</v>
      </c>
      <c r="N28" s="13">
        <f t="shared" si="11"/>
        <v>-164.98361250000002</v>
      </c>
      <c r="O28" s="13">
        <f t="shared" si="11"/>
        <v>-164.98361250000002</v>
      </c>
      <c r="P28" s="13">
        <f t="shared" si="11"/>
        <v>-164.98361250000002</v>
      </c>
      <c r="Q28" s="13">
        <f t="shared" si="11"/>
        <v>-164.98361250000002</v>
      </c>
    </row>
    <row r="29" spans="7:17">
      <c r="G29" s="28"/>
      <c r="H29" s="8" t="s">
        <v>57</v>
      </c>
      <c r="I29" s="27">
        <f>I28</f>
        <v>130.87638749999999</v>
      </c>
      <c r="J29" s="27">
        <f t="shared" ref="J29:Q29" si="12">J28</f>
        <v>-164.98361250000002</v>
      </c>
      <c r="K29" s="27">
        <f t="shared" si="12"/>
        <v>-164.98361250000002</v>
      </c>
      <c r="L29" s="27">
        <f t="shared" si="12"/>
        <v>-164.98361250000002</v>
      </c>
      <c r="M29" s="27">
        <f t="shared" si="12"/>
        <v>-164.98361250000002</v>
      </c>
      <c r="N29" s="27">
        <f t="shared" si="12"/>
        <v>-164.98361250000002</v>
      </c>
      <c r="O29" s="27">
        <f t="shared" si="12"/>
        <v>-164.98361250000002</v>
      </c>
      <c r="P29" s="27">
        <f t="shared" si="12"/>
        <v>-164.98361250000002</v>
      </c>
      <c r="Q29" s="27">
        <f t="shared" si="12"/>
        <v>-164.98361250000002</v>
      </c>
    </row>
    <row r="30" spans="7:17">
      <c r="G30" s="28"/>
      <c r="H30" s="8" t="s">
        <v>58</v>
      </c>
      <c r="I30" s="27">
        <f>I29/4.345</f>
        <v>30.121147871116225</v>
      </c>
      <c r="J30" s="27">
        <f t="shared" ref="J30:Q30" si="13">J29/4.345</f>
        <v>-37.970911967779067</v>
      </c>
      <c r="K30" s="27">
        <f t="shared" si="13"/>
        <v>-37.970911967779067</v>
      </c>
      <c r="L30" s="27">
        <f t="shared" si="13"/>
        <v>-37.970911967779067</v>
      </c>
      <c r="M30" s="27">
        <f t="shared" si="13"/>
        <v>-37.970911967779067</v>
      </c>
      <c r="N30" s="27">
        <f t="shared" si="13"/>
        <v>-37.970911967779067</v>
      </c>
      <c r="O30" s="27">
        <f t="shared" si="13"/>
        <v>-37.970911967779067</v>
      </c>
      <c r="P30" s="27">
        <f t="shared" si="13"/>
        <v>-37.970911967779067</v>
      </c>
      <c r="Q30" s="27">
        <f t="shared" si="13"/>
        <v>-37.970911967779067</v>
      </c>
    </row>
    <row r="31" spans="7:17">
      <c r="G31" s="28"/>
      <c r="H31" s="8" t="s">
        <v>59</v>
      </c>
      <c r="I31" s="27">
        <f>I29/2</f>
        <v>65.438193749999996</v>
      </c>
      <c r="J31" s="27">
        <f t="shared" ref="J31:Q32" si="14">J29/2</f>
        <v>-82.49180625000001</v>
      </c>
      <c r="K31" s="27">
        <f t="shared" si="14"/>
        <v>-82.49180625000001</v>
      </c>
      <c r="L31" s="27">
        <f t="shared" si="14"/>
        <v>-82.49180625000001</v>
      </c>
      <c r="M31" s="27">
        <f t="shared" si="14"/>
        <v>-82.49180625000001</v>
      </c>
      <c r="N31" s="27">
        <f t="shared" si="14"/>
        <v>-82.49180625000001</v>
      </c>
      <c r="O31" s="27">
        <f t="shared" si="14"/>
        <v>-82.49180625000001</v>
      </c>
      <c r="P31" s="27">
        <f t="shared" si="14"/>
        <v>-82.49180625000001</v>
      </c>
      <c r="Q31" s="27">
        <f t="shared" si="14"/>
        <v>-82.49180625000001</v>
      </c>
    </row>
    <row r="32" spans="7:17">
      <c r="G32" s="28"/>
      <c r="H32" s="8" t="s">
        <v>60</v>
      </c>
      <c r="I32" s="27">
        <f>I30/2</f>
        <v>15.060573935558113</v>
      </c>
      <c r="J32" s="27">
        <f t="shared" si="14"/>
        <v>-18.985455983889533</v>
      </c>
      <c r="K32" s="27">
        <f t="shared" si="14"/>
        <v>-18.985455983889533</v>
      </c>
      <c r="L32" s="27">
        <f t="shared" si="14"/>
        <v>-18.985455983889533</v>
      </c>
      <c r="M32" s="27">
        <f t="shared" si="14"/>
        <v>-18.985455983889533</v>
      </c>
      <c r="N32" s="27">
        <f t="shared" si="14"/>
        <v>-18.985455983889533</v>
      </c>
      <c r="O32" s="27">
        <f t="shared" si="14"/>
        <v>-18.985455983889533</v>
      </c>
      <c r="P32" s="27">
        <f t="shared" si="14"/>
        <v>-18.985455983889533</v>
      </c>
      <c r="Q32" s="27">
        <f t="shared" si="14"/>
        <v>-18.985455983889533</v>
      </c>
    </row>
    <row r="33" spans="7:17">
      <c r="G33" s="28"/>
      <c r="H33" s="8" t="s">
        <v>61</v>
      </c>
      <c r="I33" s="13">
        <f>I2-13</f>
        <v>282.86</v>
      </c>
      <c r="J33" s="13">
        <f t="shared" ref="J33:Q33" si="15">J2-13</f>
        <v>-13</v>
      </c>
      <c r="K33" s="13">
        <f t="shared" si="15"/>
        <v>-13</v>
      </c>
      <c r="L33" s="13">
        <f t="shared" si="15"/>
        <v>-13</v>
      </c>
      <c r="M33" s="13">
        <f t="shared" si="15"/>
        <v>-13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8EAA8A64-7DD6-467B-B529-9FCE5E00562F}">
      <formula1>"Female,Male"</formula1>
    </dataValidation>
    <dataValidation type="list" allowBlank="1" showInputMessage="1" showErrorMessage="1" sqref="F2" xr:uid="{F3EA7F34-C22A-480A-9404-1E4AD781A762}">
      <formula1>"No,Yes"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16EF-D7C0-5D4D-A880-20B112F25940}">
  <dimension ref="A1:Q33"/>
  <sheetViews>
    <sheetView zoomScale="70" zoomScaleNormal="70" workbookViewId="0">
      <selection activeCell="E14" sqref="E14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157.5</v>
      </c>
      <c r="E2" s="6" t="s">
        <v>16</v>
      </c>
      <c r="F2" s="7" t="s">
        <v>17</v>
      </c>
      <c r="G2" s="32"/>
      <c r="H2" s="8" t="s">
        <v>18</v>
      </c>
      <c r="I2" s="9">
        <v>192.24</v>
      </c>
      <c r="J2" s="9"/>
      <c r="K2" s="9">
        <v>155.9</v>
      </c>
      <c r="L2" s="9"/>
      <c r="M2" s="9">
        <v>166.2</v>
      </c>
      <c r="N2" s="9"/>
      <c r="O2" s="9"/>
      <c r="P2" s="9"/>
      <c r="Q2" s="9"/>
    </row>
    <row r="3" spans="1:17">
      <c r="A3" s="29"/>
      <c r="D3" s="10">
        <f>D2/100</f>
        <v>1.575</v>
      </c>
      <c r="E3" s="6" t="s">
        <v>19</v>
      </c>
      <c r="F3" s="11" t="s">
        <v>20</v>
      </c>
      <c r="G3" s="32"/>
      <c r="H3" s="12" t="s">
        <v>21</v>
      </c>
      <c r="I3" s="13">
        <v>87.2</v>
      </c>
      <c r="J3" s="13"/>
      <c r="K3" s="13">
        <v>70.7</v>
      </c>
      <c r="L3" s="13">
        <f t="shared" ref="L3:Q3" si="0">L2/2.205</f>
        <v>0</v>
      </c>
      <c r="M3" s="13">
        <v>75.400000000000006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35.152431342907533</v>
      </c>
      <c r="J4" s="13"/>
      <c r="K4" s="13">
        <f>K3/D3/D3</f>
        <v>28.500881834215171</v>
      </c>
      <c r="L4" s="13">
        <f>L3/D3/D3</f>
        <v>0</v>
      </c>
      <c r="M4" s="13">
        <f>M3/D3/D3</f>
        <v>30.395565633660876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2</v>
      </c>
      <c r="E5" s="6" t="s">
        <v>24</v>
      </c>
      <c r="F5" s="11" t="s">
        <v>25</v>
      </c>
      <c r="G5" s="32"/>
      <c r="H5" s="12" t="s">
        <v>26</v>
      </c>
      <c r="I5" s="9">
        <v>108</v>
      </c>
      <c r="J5" s="9"/>
      <c r="K5" s="9">
        <v>98</v>
      </c>
      <c r="L5" s="9"/>
      <c r="M5" s="9">
        <v>98</v>
      </c>
      <c r="N5" s="9"/>
      <c r="O5" s="9"/>
      <c r="P5" s="9"/>
      <c r="Q5" s="9"/>
    </row>
    <row r="6" spans="1:17">
      <c r="F6" s="17">
        <f>F4*D3*D3</f>
        <v>62.015625</v>
      </c>
      <c r="G6" s="32"/>
      <c r="H6" s="12" t="s">
        <v>27</v>
      </c>
      <c r="I6" s="9">
        <v>125</v>
      </c>
      <c r="J6" s="9"/>
      <c r="K6" s="9">
        <v>110</v>
      </c>
      <c r="L6" s="9"/>
      <c r="M6" s="9">
        <v>111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42.519685039370081</v>
      </c>
      <c r="J7" s="13"/>
      <c r="K7" s="13">
        <f t="shared" ref="K7:Q8" si="1">K5/2.54</f>
        <v>38.582677165354333</v>
      </c>
      <c r="L7" s="13">
        <f t="shared" si="1"/>
        <v>0</v>
      </c>
      <c r="M7" s="13">
        <f t="shared" si="1"/>
        <v>38.582677165354333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136.74445312500001</v>
      </c>
      <c r="G8" s="32"/>
      <c r="H8" s="8" t="s">
        <v>32</v>
      </c>
      <c r="I8" s="13">
        <f>I6/2.54</f>
        <v>49.212598425196852</v>
      </c>
      <c r="J8" s="13"/>
      <c r="K8" s="13">
        <f t="shared" si="1"/>
        <v>43.30708661417323</v>
      </c>
      <c r="L8" s="13">
        <f t="shared" si="1"/>
        <v>0</v>
      </c>
      <c r="M8" s="13">
        <f t="shared" si="1"/>
        <v>43.7007874015748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0.86399999999999999</v>
      </c>
      <c r="J9" s="10"/>
      <c r="K9" s="10">
        <f t="shared" si="2"/>
        <v>0.89090909090909087</v>
      </c>
      <c r="L9" s="10" t="e">
        <f t="shared" si="2"/>
        <v>#DIV/0!</v>
      </c>
      <c r="M9" s="10">
        <f t="shared" si="2"/>
        <v>0.88288288288288286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34.200000000000003</v>
      </c>
      <c r="J10" s="9"/>
      <c r="K10" s="9">
        <v>32.200000000000003</v>
      </c>
      <c r="L10" s="9"/>
      <c r="M10" s="9">
        <v>33.799999999999997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12.5</v>
      </c>
      <c r="J11" s="9"/>
      <c r="K11" s="9">
        <v>11.8</v>
      </c>
      <c r="L11" s="9"/>
      <c r="M11" s="9">
        <v>12.3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46.7</v>
      </c>
      <c r="J12" s="13"/>
      <c r="K12" s="13">
        <f t="shared" ref="K12:Q12" si="3">K10+K11</f>
        <v>44</v>
      </c>
      <c r="L12" s="13">
        <f t="shared" si="3"/>
        <v>0</v>
      </c>
      <c r="M12" s="13">
        <f t="shared" si="3"/>
        <v>46.099999999999994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40.5</v>
      </c>
      <c r="J13" s="9"/>
      <c r="K13" s="9">
        <v>26.7</v>
      </c>
      <c r="L13" s="9"/>
      <c r="M13" s="9">
        <v>29.3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89.302500000000009</v>
      </c>
      <c r="J14" s="13"/>
      <c r="K14" s="13">
        <f t="shared" ref="K14:Q14" si="4">K13*2.205</f>
        <v>58.8735</v>
      </c>
      <c r="L14" s="13">
        <f t="shared" si="4"/>
        <v>0</v>
      </c>
      <c r="M14" s="13">
        <f t="shared" si="4"/>
        <v>64.606499999999997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46.5</v>
      </c>
      <c r="J15" s="9"/>
      <c r="K15" s="9">
        <v>37.700000000000003</v>
      </c>
      <c r="L15" s="9"/>
      <c r="M15" s="9">
        <v>38.799999999999997</v>
      </c>
      <c r="N15" s="9"/>
      <c r="O15" s="9"/>
      <c r="P15" s="9"/>
      <c r="Q15" s="9"/>
    </row>
    <row r="16" spans="1:17">
      <c r="G16" s="32"/>
      <c r="H16" s="12" t="s">
        <v>43</v>
      </c>
      <c r="I16" s="9">
        <v>25.7</v>
      </c>
      <c r="J16" s="9"/>
      <c r="K16" s="9">
        <v>24.1</v>
      </c>
      <c r="L16" s="9"/>
      <c r="M16" s="9">
        <v>25.1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56.668500000000002</v>
      </c>
      <c r="J17" s="13"/>
      <c r="K17" s="13">
        <f t="shared" ref="K17:Q17" si="5">K16*2.205</f>
        <v>53.140500000000003</v>
      </c>
      <c r="L17" s="13">
        <f t="shared" si="5"/>
        <v>0</v>
      </c>
      <c r="M17" s="13">
        <f t="shared" si="5"/>
        <v>55.345500000000008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28.017000000000007</v>
      </c>
      <c r="J18" s="13"/>
      <c r="K18" s="13">
        <f>IF(C2="female",1.37*K13-0.315*K3,1.21*K13-0.182*K3)</f>
        <v>14.308499999999999</v>
      </c>
      <c r="L18" s="13">
        <f>IF(C2="female",1.37*L13-0.315*L3,1.21*L13-0.182*L3)</f>
        <v>0</v>
      </c>
      <c r="M18" s="13">
        <f>IF(C2="female",1.37*M13-0.315*M3,1.21*M13-0.182*M3)</f>
        <v>16.390000000000004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61.77748500000002</v>
      </c>
      <c r="J19" s="13"/>
      <c r="K19" s="13">
        <f t="shared" ref="K19:P19" si="6">K18*2.205</f>
        <v>31.5502425</v>
      </c>
      <c r="L19" s="13">
        <f t="shared" si="6"/>
        <v>0</v>
      </c>
      <c r="M19" s="13">
        <f t="shared" si="6"/>
        <v>36.139950000000013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54.259000000000015</v>
      </c>
      <c r="J20" s="13"/>
      <c r="K20" s="13">
        <f>IF(C2="female",1.37*K3-1.61*K13,1.21*K3-1.43*K13)</f>
        <v>53.872000000000007</v>
      </c>
      <c r="L20" s="13">
        <f>IF(C2="female",1.37*L3-1.61*L13,1.21*L3-1.43*L13)</f>
        <v>0</v>
      </c>
      <c r="M20" s="13">
        <f>IF(C2="female",1.37*M3-1.61*M13,1.21*M3-1.43*M13)</f>
        <v>56.125000000000014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119.64109500000004</v>
      </c>
      <c r="J21" s="13"/>
      <c r="K21" s="13">
        <f t="shared" ref="K21:Q21" si="7">K20*2.205</f>
        <v>118.78776000000002</v>
      </c>
      <c r="L21" s="13">
        <f t="shared" si="7"/>
        <v>0</v>
      </c>
      <c r="M21" s="13">
        <f t="shared" si="7"/>
        <v>123.75562500000004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62.015625</v>
      </c>
      <c r="J25" s="13"/>
      <c r="K25" s="13">
        <f>K24*D3*D3</f>
        <v>62.015625</v>
      </c>
      <c r="L25" s="13">
        <f>L24*D3*D3</f>
        <v>62.015625</v>
      </c>
      <c r="M25" s="13">
        <f>M24*D3*D3</f>
        <v>62.015625</v>
      </c>
      <c r="N25" s="13">
        <f>N24*D3*D3</f>
        <v>62.015625</v>
      </c>
      <c r="O25" s="13">
        <f>O24*D3*D3</f>
        <v>62.015625</v>
      </c>
      <c r="P25" s="13">
        <f>P24*D3*D3</f>
        <v>62.015625</v>
      </c>
      <c r="Q25" s="13">
        <f>Q24*D3*D3</f>
        <v>62.015625</v>
      </c>
    </row>
    <row r="26" spans="7:17">
      <c r="G26" s="28"/>
      <c r="H26" s="8" t="s">
        <v>54</v>
      </c>
      <c r="I26" s="13">
        <f>I25*2.205</f>
        <v>136.74445312500001</v>
      </c>
      <c r="J26" s="13"/>
      <c r="K26" s="13">
        <f t="shared" ref="K26:Q26" si="9">K25*2.205</f>
        <v>136.74445312500001</v>
      </c>
      <c r="L26" s="13">
        <f t="shared" si="9"/>
        <v>136.74445312500001</v>
      </c>
      <c r="M26" s="13">
        <f t="shared" si="9"/>
        <v>136.74445312500001</v>
      </c>
      <c r="N26" s="13">
        <f t="shared" si="9"/>
        <v>136.74445312500001</v>
      </c>
      <c r="O26" s="13">
        <f t="shared" si="9"/>
        <v>136.74445312500001</v>
      </c>
      <c r="P26" s="13">
        <f t="shared" si="9"/>
        <v>136.74445312500001</v>
      </c>
      <c r="Q26" s="13">
        <f t="shared" si="9"/>
        <v>136.74445312500001</v>
      </c>
    </row>
    <row r="27" spans="7:17">
      <c r="G27" s="28"/>
      <c r="H27" s="12" t="s">
        <v>55</v>
      </c>
      <c r="I27" s="13">
        <f t="shared" ref="I27:Q27" si="10">I3-I25</f>
        <v>25.184375000000003</v>
      </c>
      <c r="J27" s="13"/>
      <c r="K27" s="13">
        <f t="shared" si="10"/>
        <v>8.6843750000000028</v>
      </c>
      <c r="L27" s="13">
        <f t="shared" si="10"/>
        <v>-62.015625</v>
      </c>
      <c r="M27" s="13">
        <f t="shared" si="10"/>
        <v>13.384375000000006</v>
      </c>
      <c r="N27" s="13">
        <f t="shared" si="10"/>
        <v>-62.015625</v>
      </c>
      <c r="O27" s="13">
        <f t="shared" si="10"/>
        <v>-62.015625</v>
      </c>
      <c r="P27" s="13">
        <f t="shared" si="10"/>
        <v>-62.015625</v>
      </c>
      <c r="Q27" s="13">
        <f t="shared" si="10"/>
        <v>-62.015625</v>
      </c>
    </row>
    <row r="28" spans="7:17">
      <c r="G28" s="28"/>
      <c r="H28" s="8" t="s">
        <v>56</v>
      </c>
      <c r="I28" s="13">
        <f t="shared" ref="I28:Q28" si="11">I2-I26</f>
        <v>55.495546875000002</v>
      </c>
      <c r="J28" s="13"/>
      <c r="K28" s="13">
        <f t="shared" si="11"/>
        <v>19.155546874999999</v>
      </c>
      <c r="L28" s="13">
        <f t="shared" si="11"/>
        <v>-136.74445312500001</v>
      </c>
      <c r="M28" s="13">
        <f t="shared" si="11"/>
        <v>29.455546874999982</v>
      </c>
      <c r="N28" s="13">
        <f t="shared" si="11"/>
        <v>-136.74445312500001</v>
      </c>
      <c r="O28" s="13">
        <f t="shared" si="11"/>
        <v>-136.74445312500001</v>
      </c>
      <c r="P28" s="13">
        <f t="shared" si="11"/>
        <v>-136.74445312500001</v>
      </c>
      <c r="Q28" s="13">
        <f t="shared" si="11"/>
        <v>-136.74445312500001</v>
      </c>
    </row>
    <row r="29" spans="7:17">
      <c r="G29" s="28"/>
      <c r="H29" s="8" t="s">
        <v>57</v>
      </c>
      <c r="I29" s="27">
        <f>I28</f>
        <v>55.495546875000002</v>
      </c>
      <c r="J29" s="27"/>
      <c r="K29" s="27">
        <f t="shared" ref="K29:Q29" si="12">K28</f>
        <v>19.155546874999999</v>
      </c>
      <c r="L29" s="27">
        <f t="shared" si="12"/>
        <v>-136.74445312500001</v>
      </c>
      <c r="M29" s="27">
        <f t="shared" si="12"/>
        <v>29.455546874999982</v>
      </c>
      <c r="N29" s="27">
        <f t="shared" si="12"/>
        <v>-136.74445312500001</v>
      </c>
      <c r="O29" s="27">
        <f t="shared" si="12"/>
        <v>-136.74445312500001</v>
      </c>
      <c r="P29" s="27">
        <f t="shared" si="12"/>
        <v>-136.74445312500001</v>
      </c>
      <c r="Q29" s="27">
        <f t="shared" si="12"/>
        <v>-136.74445312500001</v>
      </c>
    </row>
    <row r="30" spans="7:17">
      <c r="G30" s="28"/>
      <c r="H30" s="8" t="s">
        <v>58</v>
      </c>
      <c r="I30" s="27">
        <f>I29/4.345</f>
        <v>12.772277761795168</v>
      </c>
      <c r="J30" s="27"/>
      <c r="K30" s="27">
        <f t="shared" ref="K30:Q30" si="13">K29/4.345</f>
        <v>4.4086413981588031</v>
      </c>
      <c r="L30" s="27">
        <f t="shared" si="13"/>
        <v>-31.471680811277334</v>
      </c>
      <c r="M30" s="27">
        <f t="shared" si="13"/>
        <v>6.7791822497123091</v>
      </c>
      <c r="N30" s="27">
        <f t="shared" si="13"/>
        <v>-31.471680811277334</v>
      </c>
      <c r="O30" s="27">
        <f t="shared" si="13"/>
        <v>-31.471680811277334</v>
      </c>
      <c r="P30" s="27">
        <f t="shared" si="13"/>
        <v>-31.471680811277334</v>
      </c>
      <c r="Q30" s="27">
        <f t="shared" si="13"/>
        <v>-31.471680811277334</v>
      </c>
    </row>
    <row r="31" spans="7:17">
      <c r="G31" s="28"/>
      <c r="H31" s="8" t="s">
        <v>59</v>
      </c>
      <c r="I31" s="27">
        <f>I29/2</f>
        <v>27.747773437500001</v>
      </c>
      <c r="J31" s="27"/>
      <c r="K31" s="27">
        <f t="shared" ref="K31:Q32" si="14">K29/2</f>
        <v>9.5777734374999994</v>
      </c>
      <c r="L31" s="27">
        <f t="shared" si="14"/>
        <v>-68.372226562500003</v>
      </c>
      <c r="M31" s="27">
        <f t="shared" si="14"/>
        <v>14.727773437499991</v>
      </c>
      <c r="N31" s="27">
        <f t="shared" si="14"/>
        <v>-68.372226562500003</v>
      </c>
      <c r="O31" s="27">
        <f t="shared" si="14"/>
        <v>-68.372226562500003</v>
      </c>
      <c r="P31" s="27">
        <f t="shared" si="14"/>
        <v>-68.372226562500003</v>
      </c>
      <c r="Q31" s="27">
        <f t="shared" si="14"/>
        <v>-68.372226562500003</v>
      </c>
    </row>
    <row r="32" spans="7:17">
      <c r="G32" s="28"/>
      <c r="H32" s="8" t="s">
        <v>60</v>
      </c>
      <c r="I32" s="27">
        <f>I30/2</f>
        <v>6.3861388808975841</v>
      </c>
      <c r="J32" s="27"/>
      <c r="K32" s="27">
        <f t="shared" si="14"/>
        <v>2.2043206990794015</v>
      </c>
      <c r="L32" s="27">
        <f t="shared" si="14"/>
        <v>-15.735840405638667</v>
      </c>
      <c r="M32" s="27">
        <f t="shared" si="14"/>
        <v>3.3895911248561545</v>
      </c>
      <c r="N32" s="27">
        <f t="shared" si="14"/>
        <v>-15.735840405638667</v>
      </c>
      <c r="O32" s="27">
        <f t="shared" si="14"/>
        <v>-15.735840405638667</v>
      </c>
      <c r="P32" s="27">
        <f t="shared" si="14"/>
        <v>-15.735840405638667</v>
      </c>
      <c r="Q32" s="27">
        <f t="shared" si="14"/>
        <v>-15.735840405638667</v>
      </c>
    </row>
    <row r="33" spans="7:17">
      <c r="G33" s="28"/>
      <c r="H33" s="8" t="s">
        <v>61</v>
      </c>
      <c r="I33" s="13">
        <f>I2-13</f>
        <v>179.24</v>
      </c>
      <c r="J33" s="13"/>
      <c r="K33" s="13">
        <f t="shared" ref="K33:Q33" si="15">K2-13</f>
        <v>142.9</v>
      </c>
      <c r="L33" s="13">
        <f t="shared" si="15"/>
        <v>-13</v>
      </c>
      <c r="M33" s="13">
        <f t="shared" si="15"/>
        <v>153.19999999999999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8E42C260-10A4-0543-B9A9-DB9221251565}">
      <formula1>"Female,Male"</formula1>
    </dataValidation>
    <dataValidation type="list" allowBlank="1" showInputMessage="1" showErrorMessage="1" sqref="F2" xr:uid="{6CBD43DB-D030-1746-81BA-2D86BB48AC4F}">
      <formula1>"No,Yes"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4F55-8963-4BEB-962B-1FDC409814F8}">
  <dimension ref="A1:Q33"/>
  <sheetViews>
    <sheetView zoomScale="80" zoomScaleNormal="8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155</v>
      </c>
      <c r="E2" s="6" t="s">
        <v>16</v>
      </c>
      <c r="F2" s="7" t="s">
        <v>17</v>
      </c>
      <c r="G2" s="32"/>
      <c r="H2" s="8" t="s">
        <v>18</v>
      </c>
      <c r="I2" s="9">
        <v>168.2</v>
      </c>
      <c r="J2" s="9"/>
      <c r="K2" s="9">
        <v>138.19999999999999</v>
      </c>
      <c r="L2" s="9"/>
      <c r="M2" s="9">
        <v>141.9</v>
      </c>
      <c r="N2" s="9"/>
      <c r="O2" s="9"/>
      <c r="P2" s="9"/>
      <c r="Q2" s="9"/>
    </row>
    <row r="3" spans="1:17">
      <c r="A3" s="29"/>
      <c r="D3" s="10">
        <f>D2/100</f>
        <v>1.55</v>
      </c>
      <c r="E3" s="6" t="s">
        <v>19</v>
      </c>
      <c r="F3" s="11" t="s">
        <v>20</v>
      </c>
      <c r="G3" s="32"/>
      <c r="H3" s="12" t="s">
        <v>21</v>
      </c>
      <c r="I3" s="13">
        <v>76.3</v>
      </c>
      <c r="J3" s="13"/>
      <c r="K3" s="13">
        <f t="shared" ref="K3:Q3" si="0">K2/2.205</f>
        <v>62.675736961451243</v>
      </c>
      <c r="L3" s="13">
        <f t="shared" si="0"/>
        <v>0</v>
      </c>
      <c r="M3" s="13">
        <v>64.400000000000006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31.758584807492191</v>
      </c>
      <c r="J4" s="13"/>
      <c r="K4" s="13">
        <f>K3/D3/D3</f>
        <v>26.087715696753897</v>
      </c>
      <c r="L4" s="13">
        <f>L3/D3/D3</f>
        <v>0</v>
      </c>
      <c r="M4" s="13">
        <f>M3/D3/D3</f>
        <v>26.805411030176902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1</v>
      </c>
      <c r="E5" s="6" t="s">
        <v>24</v>
      </c>
      <c r="F5" s="11" t="s">
        <v>25</v>
      </c>
      <c r="G5" s="32"/>
      <c r="H5" s="12" t="s">
        <v>26</v>
      </c>
      <c r="I5" s="9">
        <v>101</v>
      </c>
      <c r="J5" s="9"/>
      <c r="K5" s="9">
        <v>85</v>
      </c>
      <c r="L5" s="9"/>
      <c r="M5" s="9">
        <v>87</v>
      </c>
      <c r="N5" s="9"/>
      <c r="O5" s="9"/>
      <c r="P5" s="9"/>
      <c r="Q5" s="9"/>
    </row>
    <row r="6" spans="1:17">
      <c r="F6" s="17">
        <f>F4*D3*D3</f>
        <v>60.0625</v>
      </c>
      <c r="G6" s="32"/>
      <c r="H6" s="12" t="s">
        <v>27</v>
      </c>
      <c r="I6" s="9">
        <v>104</v>
      </c>
      <c r="J6" s="9"/>
      <c r="K6" s="9">
        <v>95</v>
      </c>
      <c r="L6" s="9"/>
      <c r="M6" s="9">
        <v>98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39.763779527559052</v>
      </c>
      <c r="J7" s="13"/>
      <c r="K7" s="13">
        <f t="shared" ref="K7:Q8" si="1">K5/2.54</f>
        <v>33.464566929133859</v>
      </c>
      <c r="L7" s="13">
        <f t="shared" si="1"/>
        <v>0</v>
      </c>
      <c r="M7" s="13">
        <f t="shared" si="1"/>
        <v>34.251968503937007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132.43781250000001</v>
      </c>
      <c r="G8" s="32"/>
      <c r="H8" s="8" t="s">
        <v>32</v>
      </c>
      <c r="I8" s="13">
        <f>I6/2.54</f>
        <v>40.944881889763778</v>
      </c>
      <c r="J8" s="13"/>
      <c r="K8" s="13">
        <f t="shared" si="1"/>
        <v>37.401574803149607</v>
      </c>
      <c r="L8" s="13">
        <f t="shared" si="1"/>
        <v>0</v>
      </c>
      <c r="M8" s="13">
        <f t="shared" si="1"/>
        <v>38.582677165354333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0.97115384615384615</v>
      </c>
      <c r="J9" s="10"/>
      <c r="K9" s="10">
        <f t="shared" si="2"/>
        <v>0.89473684210526316</v>
      </c>
      <c r="L9" s="10" t="e">
        <f t="shared" si="2"/>
        <v>#DIV/0!</v>
      </c>
      <c r="M9" s="10">
        <f t="shared" si="2"/>
        <v>0.88775510204081631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31.7</v>
      </c>
      <c r="J10" s="9"/>
      <c r="K10" s="9">
        <v>32.299999999999997</v>
      </c>
      <c r="L10" s="9"/>
      <c r="M10" s="9">
        <v>32.1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11.5</v>
      </c>
      <c r="J11" s="9"/>
      <c r="K11" s="9">
        <v>11.7</v>
      </c>
      <c r="L11" s="9"/>
      <c r="M11" s="9">
        <v>11.7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43.2</v>
      </c>
      <c r="J12" s="13"/>
      <c r="K12" s="13">
        <f t="shared" ref="K12:Q12" si="3">K10+K11</f>
        <v>44</v>
      </c>
      <c r="L12" s="13">
        <f t="shared" si="3"/>
        <v>0</v>
      </c>
      <c r="M12" s="13">
        <f t="shared" si="3"/>
        <v>43.8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33.1</v>
      </c>
      <c r="J13" s="9"/>
      <c r="K13" s="9">
        <v>18.7</v>
      </c>
      <c r="L13" s="9"/>
      <c r="M13" s="9">
        <v>20.6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72.985500000000002</v>
      </c>
      <c r="J14" s="13"/>
      <c r="K14" s="13">
        <f t="shared" ref="K14:Q14" si="4">K13*2.205</f>
        <v>41.233499999999999</v>
      </c>
      <c r="L14" s="13">
        <f t="shared" si="4"/>
        <v>0</v>
      </c>
      <c r="M14" s="13">
        <f t="shared" si="4"/>
        <v>45.423000000000002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43.4</v>
      </c>
      <c r="J15" s="9"/>
      <c r="K15" s="9">
        <v>29.9</v>
      </c>
      <c r="L15" s="9"/>
      <c r="M15" s="9">
        <v>32</v>
      </c>
      <c r="N15" s="9"/>
      <c r="O15" s="9"/>
      <c r="P15" s="9"/>
      <c r="Q15" s="9"/>
    </row>
    <row r="16" spans="1:17">
      <c r="G16" s="32"/>
      <c r="H16" s="12" t="s">
        <v>43</v>
      </c>
      <c r="I16" s="9">
        <v>24.1</v>
      </c>
      <c r="J16" s="9"/>
      <c r="K16" s="9">
        <v>24.4</v>
      </c>
      <c r="L16" s="9"/>
      <c r="M16" s="9">
        <v>24.3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53.140500000000003</v>
      </c>
      <c r="J17" s="13"/>
      <c r="K17" s="13">
        <f t="shared" ref="K17:Q17" si="5">K16*2.205</f>
        <v>53.802</v>
      </c>
      <c r="L17" s="13">
        <f t="shared" si="5"/>
        <v>0</v>
      </c>
      <c r="M17" s="13">
        <f t="shared" si="5"/>
        <v>53.581500000000005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21.312500000000011</v>
      </c>
      <c r="J18" s="13"/>
      <c r="K18" s="13">
        <f>IF(C2="female",1.37*K13-0.315*K3,1.21*K13-0.182*K3)</f>
        <v>5.8761428571428596</v>
      </c>
      <c r="L18" s="13">
        <f>IF(C2="female",1.37*L13-0.315*L3,1.21*L13-0.182*L3)</f>
        <v>0</v>
      </c>
      <c r="M18" s="13">
        <f>IF(C2="female",1.37*M13-0.315*M3,1.21*M13-0.182*M3)</f>
        <v>7.9360000000000035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46.994062500000027</v>
      </c>
      <c r="J19" s="13"/>
      <c r="K19" s="13">
        <f t="shared" ref="K19:P19" si="6">K18*2.205</f>
        <v>12.956895000000006</v>
      </c>
      <c r="L19" s="13">
        <f t="shared" si="6"/>
        <v>0</v>
      </c>
      <c r="M19" s="13">
        <f t="shared" si="6"/>
        <v>17.498880000000007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51.24</v>
      </c>
      <c r="J20" s="13"/>
      <c r="K20" s="13">
        <f>IF(C2="female",1.37*K3-1.61*K13,1.21*K3-1.43*K13)</f>
        <v>55.758759637188206</v>
      </c>
      <c r="L20" s="13">
        <f>IF(C2="female",1.37*L3-1.61*L13,1.21*L3-1.43*L13)</f>
        <v>0</v>
      </c>
      <c r="M20" s="13">
        <f>IF(C2="female",1.37*M3-1.61*M13,1.21*M3-1.43*M13)</f>
        <v>55.062000000000005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112.9842</v>
      </c>
      <c r="J21" s="13"/>
      <c r="K21" s="13">
        <f t="shared" ref="K21:Q21" si="7">K20*2.205</f>
        <v>122.948065</v>
      </c>
      <c r="L21" s="13">
        <f t="shared" si="7"/>
        <v>0</v>
      </c>
      <c r="M21" s="13">
        <f t="shared" si="7"/>
        <v>121.41171000000001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60.0625</v>
      </c>
      <c r="J25" s="13"/>
      <c r="K25" s="13">
        <f>K24*D3*D3</f>
        <v>60.0625</v>
      </c>
      <c r="L25" s="13">
        <f>L24*D3*D3</f>
        <v>60.0625</v>
      </c>
      <c r="M25" s="13">
        <f>M24*D3*D3</f>
        <v>60.0625</v>
      </c>
      <c r="N25" s="13">
        <f>N24*D3*D3</f>
        <v>60.0625</v>
      </c>
      <c r="O25" s="13">
        <f>O24*D3*D3</f>
        <v>60.0625</v>
      </c>
      <c r="P25" s="13">
        <f>P24*D3*D3</f>
        <v>60.0625</v>
      </c>
      <c r="Q25" s="13">
        <f>Q24*D3*D3</f>
        <v>60.0625</v>
      </c>
    </row>
    <row r="26" spans="7:17">
      <c r="G26" s="28"/>
      <c r="H26" s="8" t="s">
        <v>54</v>
      </c>
      <c r="I26" s="13">
        <f>I25*2.205</f>
        <v>132.43781250000001</v>
      </c>
      <c r="J26" s="13"/>
      <c r="K26" s="13">
        <f t="shared" ref="K26:Q26" si="9">K25*2.205</f>
        <v>132.43781250000001</v>
      </c>
      <c r="L26" s="13">
        <f t="shared" si="9"/>
        <v>132.43781250000001</v>
      </c>
      <c r="M26" s="13">
        <f t="shared" si="9"/>
        <v>132.43781250000001</v>
      </c>
      <c r="N26" s="13">
        <f t="shared" si="9"/>
        <v>132.43781250000001</v>
      </c>
      <c r="O26" s="13">
        <f t="shared" si="9"/>
        <v>132.43781250000001</v>
      </c>
      <c r="P26" s="13">
        <f t="shared" si="9"/>
        <v>132.43781250000001</v>
      </c>
      <c r="Q26" s="13">
        <f t="shared" si="9"/>
        <v>132.43781250000001</v>
      </c>
    </row>
    <row r="27" spans="7:17">
      <c r="G27" s="28"/>
      <c r="H27" s="12" t="s">
        <v>55</v>
      </c>
      <c r="I27" s="13">
        <f t="shared" ref="I27:Q27" si="10">I3-I25</f>
        <v>16.237499999999997</v>
      </c>
      <c r="J27" s="13"/>
      <c r="K27" s="13">
        <f t="shared" si="10"/>
        <v>2.6132369614512427</v>
      </c>
      <c r="L27" s="13">
        <f t="shared" si="10"/>
        <v>-60.0625</v>
      </c>
      <c r="M27" s="13">
        <f t="shared" si="10"/>
        <v>4.3375000000000057</v>
      </c>
      <c r="N27" s="13">
        <f t="shared" si="10"/>
        <v>-60.0625</v>
      </c>
      <c r="O27" s="13">
        <f t="shared" si="10"/>
        <v>-60.0625</v>
      </c>
      <c r="P27" s="13">
        <f t="shared" si="10"/>
        <v>-60.0625</v>
      </c>
      <c r="Q27" s="13">
        <f t="shared" si="10"/>
        <v>-60.0625</v>
      </c>
    </row>
    <row r="28" spans="7:17">
      <c r="G28" s="28"/>
      <c r="H28" s="8" t="s">
        <v>56</v>
      </c>
      <c r="I28" s="13">
        <f t="shared" ref="I28:Q28" si="11">I2-I26</f>
        <v>35.762187499999982</v>
      </c>
      <c r="J28" s="13"/>
      <c r="K28" s="13">
        <f t="shared" si="11"/>
        <v>5.7621874999999818</v>
      </c>
      <c r="L28" s="13">
        <f t="shared" si="11"/>
        <v>-132.43781250000001</v>
      </c>
      <c r="M28" s="13">
        <f t="shared" si="11"/>
        <v>9.4621874999999989</v>
      </c>
      <c r="N28" s="13">
        <f t="shared" si="11"/>
        <v>-132.43781250000001</v>
      </c>
      <c r="O28" s="13">
        <f t="shared" si="11"/>
        <v>-132.43781250000001</v>
      </c>
      <c r="P28" s="13">
        <f t="shared" si="11"/>
        <v>-132.43781250000001</v>
      </c>
      <c r="Q28" s="13">
        <f t="shared" si="11"/>
        <v>-132.43781250000001</v>
      </c>
    </row>
    <row r="29" spans="7:17">
      <c r="G29" s="28"/>
      <c r="H29" s="8" t="s">
        <v>57</v>
      </c>
      <c r="I29" s="27">
        <f>I28</f>
        <v>35.762187499999982</v>
      </c>
      <c r="J29" s="27"/>
      <c r="K29" s="27">
        <f t="shared" ref="K29:Q29" si="12">K28</f>
        <v>5.7621874999999818</v>
      </c>
      <c r="L29" s="27">
        <f t="shared" si="12"/>
        <v>-132.43781250000001</v>
      </c>
      <c r="M29" s="27">
        <f t="shared" si="12"/>
        <v>9.4621874999999989</v>
      </c>
      <c r="N29" s="27">
        <f t="shared" si="12"/>
        <v>-132.43781250000001</v>
      </c>
      <c r="O29" s="27">
        <f t="shared" si="12"/>
        <v>-132.43781250000001</v>
      </c>
      <c r="P29" s="27">
        <f t="shared" si="12"/>
        <v>-132.43781250000001</v>
      </c>
      <c r="Q29" s="27">
        <f t="shared" si="12"/>
        <v>-132.43781250000001</v>
      </c>
    </row>
    <row r="30" spans="7:17">
      <c r="G30" s="28"/>
      <c r="H30" s="8" t="s">
        <v>58</v>
      </c>
      <c r="I30" s="27">
        <f>I29/4.345</f>
        <v>8.230653049482159</v>
      </c>
      <c r="J30" s="27"/>
      <c r="K30" s="27">
        <f t="shared" ref="K30:Q30" si="13">K29/4.345</f>
        <v>1.3261651323360144</v>
      </c>
      <c r="L30" s="27">
        <f t="shared" si="13"/>
        <v>-30.480509205983893</v>
      </c>
      <c r="M30" s="27">
        <f t="shared" si="13"/>
        <v>2.1777186421173762</v>
      </c>
      <c r="N30" s="27">
        <f t="shared" si="13"/>
        <v>-30.480509205983893</v>
      </c>
      <c r="O30" s="27">
        <f t="shared" si="13"/>
        <v>-30.480509205983893</v>
      </c>
      <c r="P30" s="27">
        <f t="shared" si="13"/>
        <v>-30.480509205983893</v>
      </c>
      <c r="Q30" s="27">
        <f t="shared" si="13"/>
        <v>-30.480509205983893</v>
      </c>
    </row>
    <row r="31" spans="7:17">
      <c r="G31" s="28"/>
      <c r="H31" s="8" t="s">
        <v>59</v>
      </c>
      <c r="I31" s="27">
        <f>I29/2</f>
        <v>17.881093749999991</v>
      </c>
      <c r="J31" s="27"/>
      <c r="K31" s="27">
        <f t="shared" ref="K31:Q32" si="14">K29/2</f>
        <v>2.8810937499999909</v>
      </c>
      <c r="L31" s="27">
        <f t="shared" si="14"/>
        <v>-66.218906250000003</v>
      </c>
      <c r="M31" s="27">
        <f t="shared" si="14"/>
        <v>4.7310937499999994</v>
      </c>
      <c r="N31" s="27">
        <f t="shared" si="14"/>
        <v>-66.218906250000003</v>
      </c>
      <c r="O31" s="27">
        <f t="shared" si="14"/>
        <v>-66.218906250000003</v>
      </c>
      <c r="P31" s="27">
        <f t="shared" si="14"/>
        <v>-66.218906250000003</v>
      </c>
      <c r="Q31" s="27">
        <f t="shared" si="14"/>
        <v>-66.218906250000003</v>
      </c>
    </row>
    <row r="32" spans="7:17">
      <c r="G32" s="28"/>
      <c r="H32" s="8" t="s">
        <v>60</v>
      </c>
      <c r="I32" s="27">
        <f>I30/2</f>
        <v>4.1153265247410795</v>
      </c>
      <c r="J32" s="27"/>
      <c r="K32" s="27">
        <f t="shared" si="14"/>
        <v>0.6630825661680072</v>
      </c>
      <c r="L32" s="27">
        <f t="shared" si="14"/>
        <v>-15.240254602991946</v>
      </c>
      <c r="M32" s="27">
        <f t="shared" si="14"/>
        <v>1.0888593210586881</v>
      </c>
      <c r="N32" s="27">
        <f t="shared" si="14"/>
        <v>-15.240254602991946</v>
      </c>
      <c r="O32" s="27">
        <f t="shared" si="14"/>
        <v>-15.240254602991946</v>
      </c>
      <c r="P32" s="27">
        <f t="shared" si="14"/>
        <v>-15.240254602991946</v>
      </c>
      <c r="Q32" s="27">
        <f t="shared" si="14"/>
        <v>-15.240254602991946</v>
      </c>
    </row>
    <row r="33" spans="7:17">
      <c r="G33" s="28"/>
      <c r="H33" s="8" t="s">
        <v>61</v>
      </c>
      <c r="I33" s="13">
        <f>I2-13</f>
        <v>155.19999999999999</v>
      </c>
      <c r="J33" s="13"/>
      <c r="K33" s="13">
        <f t="shared" ref="K33:Q33" si="15">K2-13</f>
        <v>125.19999999999999</v>
      </c>
      <c r="L33" s="13">
        <f t="shared" si="15"/>
        <v>-13</v>
      </c>
      <c r="M33" s="13">
        <f t="shared" si="15"/>
        <v>128.9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AC8746A3-A805-4BB6-A20A-A9D7C39AD9B6}">
      <formula1>"Female,Male"</formula1>
    </dataValidation>
    <dataValidation type="list" allowBlank="1" showInputMessage="1" showErrorMessage="1" sqref="F2" xr:uid="{711E604B-70DD-45CD-9049-2E57EB01CCBE}">
      <formula1>"No,Yes"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0B54-1B02-4BA2-9460-F94418A437BC}">
  <dimension ref="A1:Q33"/>
  <sheetViews>
    <sheetView zoomScale="80" zoomScaleNormal="8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166</v>
      </c>
      <c r="E2" s="6" t="s">
        <v>16</v>
      </c>
      <c r="F2" s="7" t="s">
        <v>17</v>
      </c>
      <c r="G2" s="32"/>
      <c r="H2" s="8" t="s">
        <v>18</v>
      </c>
      <c r="I2" s="9">
        <v>204.589</v>
      </c>
      <c r="J2" s="9"/>
      <c r="K2" s="9">
        <v>192.9</v>
      </c>
      <c r="L2" s="9"/>
      <c r="M2" s="9">
        <v>182.4</v>
      </c>
      <c r="N2" s="9"/>
      <c r="O2" s="9"/>
      <c r="P2" s="9"/>
      <c r="Q2" s="9"/>
    </row>
    <row r="3" spans="1:17">
      <c r="A3" s="29"/>
      <c r="D3" s="10">
        <f>D2/100</f>
        <v>1.66</v>
      </c>
      <c r="E3" s="6" t="s">
        <v>19</v>
      </c>
      <c r="F3" s="11" t="s">
        <v>20</v>
      </c>
      <c r="G3" s="32"/>
      <c r="H3" s="12" t="s">
        <v>21</v>
      </c>
      <c r="I3" s="13">
        <v>92.8</v>
      </c>
      <c r="J3" s="13"/>
      <c r="K3" s="13">
        <v>87.5</v>
      </c>
      <c r="L3" s="13">
        <f t="shared" ref="L3:Q3" si="0">L2/2.205</f>
        <v>0</v>
      </c>
      <c r="M3" s="13">
        <v>82.8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33.67687617941646</v>
      </c>
      <c r="J4" s="13"/>
      <c r="K4" s="13">
        <f>K3/D3/D3</f>
        <v>31.753520104514447</v>
      </c>
      <c r="L4" s="13">
        <f>L3/D3/D3</f>
        <v>0</v>
      </c>
      <c r="M4" s="13">
        <f>M3/D3/D3</f>
        <v>30.047902453186243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5</v>
      </c>
      <c r="E5" s="6" t="s">
        <v>24</v>
      </c>
      <c r="F5" s="11" t="s">
        <v>25</v>
      </c>
      <c r="G5" s="32"/>
      <c r="H5" s="12" t="s">
        <v>26</v>
      </c>
      <c r="I5" s="9">
        <v>115</v>
      </c>
      <c r="J5" s="9"/>
      <c r="K5" s="9">
        <v>110</v>
      </c>
      <c r="L5" s="9"/>
      <c r="M5" s="9">
        <v>95</v>
      </c>
      <c r="N5" s="9"/>
      <c r="O5" s="9"/>
      <c r="P5" s="9"/>
      <c r="Q5" s="9"/>
    </row>
    <row r="6" spans="1:17">
      <c r="F6" s="17">
        <f>F4*D3*D3</f>
        <v>68.89</v>
      </c>
      <c r="G6" s="32"/>
      <c r="H6" s="12" t="s">
        <v>27</v>
      </c>
      <c r="I6" s="9">
        <v>121</v>
      </c>
      <c r="J6" s="9"/>
      <c r="K6" s="9">
        <v>112</v>
      </c>
      <c r="L6" s="9"/>
      <c r="M6" s="9">
        <v>103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45.275590551181104</v>
      </c>
      <c r="J7" s="13"/>
      <c r="K7" s="13">
        <f t="shared" ref="K7:Q8" si="1">K5/2.54</f>
        <v>43.30708661417323</v>
      </c>
      <c r="L7" s="13">
        <f t="shared" si="1"/>
        <v>0</v>
      </c>
      <c r="M7" s="13">
        <f t="shared" si="1"/>
        <v>37.401574803149607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151.90245000000002</v>
      </c>
      <c r="G8" s="32"/>
      <c r="H8" s="8" t="s">
        <v>32</v>
      </c>
      <c r="I8" s="13">
        <f>I6/2.54</f>
        <v>47.637795275590548</v>
      </c>
      <c r="J8" s="13"/>
      <c r="K8" s="13">
        <f t="shared" si="1"/>
        <v>44.094488188976378</v>
      </c>
      <c r="L8" s="13">
        <f t="shared" si="1"/>
        <v>0</v>
      </c>
      <c r="M8" s="13">
        <f t="shared" si="1"/>
        <v>40.551181102362207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0.95041322314049592</v>
      </c>
      <c r="J9" s="10"/>
      <c r="K9" s="10">
        <f t="shared" si="2"/>
        <v>0.9821428571428571</v>
      </c>
      <c r="L9" s="10" t="e">
        <f t="shared" si="2"/>
        <v>#DIV/0!</v>
      </c>
      <c r="M9" s="10">
        <f t="shared" si="2"/>
        <v>0.92233009708737868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39.6</v>
      </c>
      <c r="J10" s="9"/>
      <c r="K10" s="9">
        <v>37.9</v>
      </c>
      <c r="L10" s="9"/>
      <c r="M10" s="9">
        <v>37.700000000000003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14.5</v>
      </c>
      <c r="J11" s="9"/>
      <c r="K11" s="9">
        <v>13.9</v>
      </c>
      <c r="L11" s="9"/>
      <c r="M11" s="9">
        <v>13.7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54.1</v>
      </c>
      <c r="J12" s="13"/>
      <c r="K12" s="13">
        <f t="shared" ref="K12:Q12" si="3">K10+K11</f>
        <v>51.8</v>
      </c>
      <c r="L12" s="13">
        <f t="shared" si="3"/>
        <v>0</v>
      </c>
      <c r="M12" s="13">
        <f t="shared" si="3"/>
        <v>51.400000000000006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38.700000000000003</v>
      </c>
      <c r="J13" s="9"/>
      <c r="K13" s="9">
        <v>35.700000000000003</v>
      </c>
      <c r="L13" s="9"/>
      <c r="M13" s="9">
        <v>31.4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85.333500000000015</v>
      </c>
      <c r="J14" s="13"/>
      <c r="K14" s="13">
        <f t="shared" ref="K14:Q14" si="4">K13*2.205</f>
        <v>78.718500000000006</v>
      </c>
      <c r="L14" s="13">
        <f t="shared" si="4"/>
        <v>0</v>
      </c>
      <c r="M14" s="13">
        <f t="shared" si="4"/>
        <v>69.236999999999995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41.7</v>
      </c>
      <c r="J15" s="9"/>
      <c r="K15" s="9">
        <v>40.799999999999997</v>
      </c>
      <c r="L15" s="9"/>
      <c r="M15" s="9">
        <v>37.9</v>
      </c>
      <c r="N15" s="9"/>
      <c r="O15" s="9"/>
      <c r="P15" s="9"/>
      <c r="Q15" s="9"/>
    </row>
    <row r="16" spans="1:17">
      <c r="G16" s="32"/>
      <c r="H16" s="12" t="s">
        <v>43</v>
      </c>
      <c r="I16" s="9">
        <v>30.3</v>
      </c>
      <c r="J16" s="9"/>
      <c r="K16" s="9">
        <v>28.8</v>
      </c>
      <c r="L16" s="9"/>
      <c r="M16" s="9">
        <v>28.7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66.811500000000009</v>
      </c>
      <c r="J17" s="13"/>
      <c r="K17" s="13">
        <v>63.5</v>
      </c>
      <c r="L17" s="13">
        <f t="shared" ref="L17:Q17" si="5">L16*2.205</f>
        <v>0</v>
      </c>
      <c r="M17" s="13">
        <f t="shared" si="5"/>
        <v>63.283500000000004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23.787000000000006</v>
      </c>
      <c r="J18" s="13"/>
      <c r="K18" s="13">
        <f>IF(C2="female",1.37*K13-0.315*K3,1.21*K13-0.182*K3)</f>
        <v>21.346500000000006</v>
      </c>
      <c r="L18" s="13">
        <f>IF(C2="female",1.37*L13-0.315*L3,1.21*L13-0.182*L3)</f>
        <v>0</v>
      </c>
      <c r="M18" s="13">
        <f>IF(C2="female",1.37*M13-0.315*M3,1.21*M13-0.182*M3)</f>
        <v>16.936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52.450335000000017</v>
      </c>
      <c r="J19" s="13"/>
      <c r="K19" s="13">
        <f t="shared" ref="K19:P19" si="6">K18*2.205</f>
        <v>47.069032500000013</v>
      </c>
      <c r="L19" s="13">
        <f t="shared" si="6"/>
        <v>0</v>
      </c>
      <c r="M19" s="13">
        <f t="shared" si="6"/>
        <v>37.343879999999999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64.829000000000008</v>
      </c>
      <c r="J20" s="13"/>
      <c r="K20" s="13">
        <f>IF(C2="female",1.37*K3-1.61*K13,1.21*K3-1.43*K13)</f>
        <v>62.398000000000003</v>
      </c>
      <c r="L20" s="13">
        <f>IF(C2="female",1.37*L3-1.61*L13,1.21*L3-1.43*L13)</f>
        <v>0</v>
      </c>
      <c r="M20" s="13">
        <f>IF(C2="female",1.37*M3-1.61*M13,1.21*M3-1.43*M13)</f>
        <v>62.882000000000005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142.94794500000003</v>
      </c>
      <c r="J21" s="13"/>
      <c r="K21" s="13">
        <f t="shared" ref="K21:Q21" si="7">K20*2.205</f>
        <v>137.58759000000001</v>
      </c>
      <c r="L21" s="13">
        <f t="shared" si="7"/>
        <v>0</v>
      </c>
      <c r="M21" s="13">
        <f t="shared" si="7"/>
        <v>138.65481000000003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68.89</v>
      </c>
      <c r="J25" s="13"/>
      <c r="K25" s="13">
        <f>K24*D3*D3</f>
        <v>68.89</v>
      </c>
      <c r="L25" s="13">
        <f>L24*D3*D3</f>
        <v>68.89</v>
      </c>
      <c r="M25" s="13">
        <f>M24*D3*D3</f>
        <v>68.89</v>
      </c>
      <c r="N25" s="13">
        <f>N24*D3*D3</f>
        <v>68.89</v>
      </c>
      <c r="O25" s="13">
        <f>O24*D3*D3</f>
        <v>68.89</v>
      </c>
      <c r="P25" s="13">
        <f>P24*D3*D3</f>
        <v>68.89</v>
      </c>
      <c r="Q25" s="13">
        <f>Q24*D3*D3</f>
        <v>68.89</v>
      </c>
    </row>
    <row r="26" spans="7:17">
      <c r="G26" s="28"/>
      <c r="H26" s="8" t="s">
        <v>54</v>
      </c>
      <c r="I26" s="13">
        <f>I25*2.205</f>
        <v>151.90245000000002</v>
      </c>
      <c r="J26" s="13"/>
      <c r="K26" s="13">
        <f t="shared" ref="K26:Q26" si="9">K25*2.205</f>
        <v>151.90245000000002</v>
      </c>
      <c r="L26" s="13">
        <f t="shared" si="9"/>
        <v>151.90245000000002</v>
      </c>
      <c r="M26" s="13">
        <f t="shared" si="9"/>
        <v>151.90245000000002</v>
      </c>
      <c r="N26" s="13">
        <f t="shared" si="9"/>
        <v>151.90245000000002</v>
      </c>
      <c r="O26" s="13">
        <f t="shared" si="9"/>
        <v>151.90245000000002</v>
      </c>
      <c r="P26" s="13">
        <f t="shared" si="9"/>
        <v>151.90245000000002</v>
      </c>
      <c r="Q26" s="13">
        <f t="shared" si="9"/>
        <v>151.90245000000002</v>
      </c>
    </row>
    <row r="27" spans="7:17">
      <c r="G27" s="28"/>
      <c r="H27" s="12" t="s">
        <v>55</v>
      </c>
      <c r="I27" s="13">
        <f t="shared" ref="I27:Q27" si="10">I3-I25</f>
        <v>23.909999999999997</v>
      </c>
      <c r="J27" s="13"/>
      <c r="K27" s="13">
        <f t="shared" si="10"/>
        <v>18.61</v>
      </c>
      <c r="L27" s="13">
        <f t="shared" si="10"/>
        <v>-68.89</v>
      </c>
      <c r="M27" s="13">
        <f t="shared" si="10"/>
        <v>13.909999999999997</v>
      </c>
      <c r="N27" s="13">
        <f t="shared" si="10"/>
        <v>-68.89</v>
      </c>
      <c r="O27" s="13">
        <f t="shared" si="10"/>
        <v>-68.89</v>
      </c>
      <c r="P27" s="13">
        <f t="shared" si="10"/>
        <v>-68.89</v>
      </c>
      <c r="Q27" s="13">
        <f t="shared" si="10"/>
        <v>-68.89</v>
      </c>
    </row>
    <row r="28" spans="7:17">
      <c r="G28" s="28"/>
      <c r="H28" s="8" t="s">
        <v>56</v>
      </c>
      <c r="I28" s="13">
        <f t="shared" ref="I28:Q28" si="11">I2-I26</f>
        <v>52.686549999999983</v>
      </c>
      <c r="J28" s="13"/>
      <c r="K28" s="13">
        <f t="shared" si="11"/>
        <v>40.99754999999999</v>
      </c>
      <c r="L28" s="13">
        <f t="shared" si="11"/>
        <v>-151.90245000000002</v>
      </c>
      <c r="M28" s="13">
        <f t="shared" si="11"/>
        <v>30.49754999999999</v>
      </c>
      <c r="N28" s="13">
        <f t="shared" si="11"/>
        <v>-151.90245000000002</v>
      </c>
      <c r="O28" s="13">
        <f t="shared" si="11"/>
        <v>-151.90245000000002</v>
      </c>
      <c r="P28" s="13">
        <f t="shared" si="11"/>
        <v>-151.90245000000002</v>
      </c>
      <c r="Q28" s="13">
        <f t="shared" si="11"/>
        <v>-151.90245000000002</v>
      </c>
    </row>
    <row r="29" spans="7:17">
      <c r="G29" s="28"/>
      <c r="H29" s="8" t="s">
        <v>57</v>
      </c>
      <c r="I29" s="27">
        <f>I28</f>
        <v>52.686549999999983</v>
      </c>
      <c r="J29" s="27"/>
      <c r="K29" s="27">
        <f t="shared" ref="K29:Q29" si="12">K28</f>
        <v>40.99754999999999</v>
      </c>
      <c r="L29" s="27">
        <f t="shared" si="12"/>
        <v>-151.90245000000002</v>
      </c>
      <c r="M29" s="27">
        <f t="shared" si="12"/>
        <v>30.49754999999999</v>
      </c>
      <c r="N29" s="27">
        <f t="shared" si="12"/>
        <v>-151.90245000000002</v>
      </c>
      <c r="O29" s="27">
        <f t="shared" si="12"/>
        <v>-151.90245000000002</v>
      </c>
      <c r="P29" s="27">
        <f t="shared" si="12"/>
        <v>-151.90245000000002</v>
      </c>
      <c r="Q29" s="27">
        <f t="shared" si="12"/>
        <v>-151.90245000000002</v>
      </c>
    </row>
    <row r="30" spans="7:17">
      <c r="G30" s="28"/>
      <c r="H30" s="8" t="s">
        <v>58</v>
      </c>
      <c r="I30" s="27">
        <f>I29/4.345</f>
        <v>12.125788262370538</v>
      </c>
      <c r="J30" s="27"/>
      <c r="K30" s="27">
        <f t="shared" ref="K30:Q30" si="13">K29/4.345</f>
        <v>9.4355696202531636</v>
      </c>
      <c r="L30" s="27">
        <f t="shared" si="13"/>
        <v>-34.960287686996551</v>
      </c>
      <c r="M30" s="27">
        <f t="shared" si="13"/>
        <v>7.0189988492520117</v>
      </c>
      <c r="N30" s="27">
        <f t="shared" si="13"/>
        <v>-34.960287686996551</v>
      </c>
      <c r="O30" s="27">
        <f t="shared" si="13"/>
        <v>-34.960287686996551</v>
      </c>
      <c r="P30" s="27">
        <f t="shared" si="13"/>
        <v>-34.960287686996551</v>
      </c>
      <c r="Q30" s="27">
        <f t="shared" si="13"/>
        <v>-34.960287686996551</v>
      </c>
    </row>
    <row r="31" spans="7:17">
      <c r="G31" s="28"/>
      <c r="H31" s="8" t="s">
        <v>59</v>
      </c>
      <c r="I31" s="27">
        <f>I29/2</f>
        <v>26.343274999999991</v>
      </c>
      <c r="J31" s="27"/>
      <c r="K31" s="27">
        <f t="shared" ref="K31:Q32" si="14">K29/2</f>
        <v>20.498774999999995</v>
      </c>
      <c r="L31" s="27">
        <f t="shared" si="14"/>
        <v>-75.951225000000008</v>
      </c>
      <c r="M31" s="27">
        <f t="shared" si="14"/>
        <v>15.248774999999995</v>
      </c>
      <c r="N31" s="27">
        <f t="shared" si="14"/>
        <v>-75.951225000000008</v>
      </c>
      <c r="O31" s="27">
        <f t="shared" si="14"/>
        <v>-75.951225000000008</v>
      </c>
      <c r="P31" s="27">
        <f t="shared" si="14"/>
        <v>-75.951225000000008</v>
      </c>
      <c r="Q31" s="27">
        <f t="shared" si="14"/>
        <v>-75.951225000000008</v>
      </c>
    </row>
    <row r="32" spans="7:17">
      <c r="G32" s="28"/>
      <c r="H32" s="8" t="s">
        <v>60</v>
      </c>
      <c r="I32" s="27">
        <f>I30/2</f>
        <v>6.0628941311852689</v>
      </c>
      <c r="J32" s="27"/>
      <c r="K32" s="27">
        <f t="shared" si="14"/>
        <v>4.7177848101265818</v>
      </c>
      <c r="L32" s="27">
        <f t="shared" si="14"/>
        <v>-17.480143843498276</v>
      </c>
      <c r="M32" s="27">
        <f t="shared" si="14"/>
        <v>3.5094994246260058</v>
      </c>
      <c r="N32" s="27">
        <f t="shared" si="14"/>
        <v>-17.480143843498276</v>
      </c>
      <c r="O32" s="27">
        <f t="shared" si="14"/>
        <v>-17.480143843498276</v>
      </c>
      <c r="P32" s="27">
        <f t="shared" si="14"/>
        <v>-17.480143843498276</v>
      </c>
      <c r="Q32" s="27">
        <f t="shared" si="14"/>
        <v>-17.480143843498276</v>
      </c>
    </row>
    <row r="33" spans="7:17">
      <c r="G33" s="28"/>
      <c r="H33" s="8" t="s">
        <v>61</v>
      </c>
      <c r="I33" s="13">
        <f>I2-13</f>
        <v>191.589</v>
      </c>
      <c r="J33" s="13"/>
      <c r="K33" s="13">
        <f t="shared" ref="K33:Q33" si="15">K2-13</f>
        <v>179.9</v>
      </c>
      <c r="L33" s="13">
        <f t="shared" si="15"/>
        <v>-13</v>
      </c>
      <c r="M33" s="13">
        <f t="shared" si="15"/>
        <v>169.4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74FEF92B-6CED-4E67-93F5-64912DF76BE6}">
      <formula1>"Female,Male"</formula1>
    </dataValidation>
    <dataValidation type="list" allowBlank="1" showInputMessage="1" showErrorMessage="1" sqref="F2" xr:uid="{486C6DE2-4665-4626-AFAB-39501B56281B}">
      <formula1>"No,Yes"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4F39-E989-4467-B1C0-750FADD53295}">
  <dimension ref="A1:Q33"/>
  <sheetViews>
    <sheetView zoomScale="80" zoomScaleNormal="8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161</v>
      </c>
      <c r="E2" s="6" t="s">
        <v>16</v>
      </c>
      <c r="F2" s="7" t="s">
        <v>17</v>
      </c>
      <c r="G2" s="32"/>
      <c r="H2" s="8" t="s">
        <v>18</v>
      </c>
      <c r="I2" s="9">
        <v>248.68</v>
      </c>
      <c r="J2" s="9"/>
      <c r="K2" s="9">
        <v>245.6</v>
      </c>
      <c r="L2" s="9"/>
      <c r="M2" s="9">
        <v>246.7</v>
      </c>
      <c r="N2" s="9"/>
      <c r="O2" s="9"/>
      <c r="P2" s="9"/>
      <c r="Q2" s="9"/>
    </row>
    <row r="3" spans="1:17">
      <c r="A3" s="29"/>
      <c r="D3" s="10">
        <f>D2/100</f>
        <v>1.61</v>
      </c>
      <c r="E3" s="6" t="s">
        <v>19</v>
      </c>
      <c r="F3" s="11" t="s">
        <v>20</v>
      </c>
      <c r="G3" s="32"/>
      <c r="H3" s="12" t="s">
        <v>21</v>
      </c>
      <c r="I3" s="13">
        <v>112.8</v>
      </c>
      <c r="J3" s="13"/>
      <c r="K3" s="13">
        <f t="shared" ref="K3:Q3" si="0">K2/2.205</f>
        <v>111.38321995464852</v>
      </c>
      <c r="L3" s="13">
        <f t="shared" si="0"/>
        <v>0</v>
      </c>
      <c r="M3" s="13">
        <v>111.9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43.516839628100755</v>
      </c>
      <c r="J4" s="13"/>
      <c r="K4" s="13">
        <f>K3/D3/D3</f>
        <v>42.970263475424751</v>
      </c>
      <c r="L4" s="13">
        <f>L3/D3/D3</f>
        <v>0</v>
      </c>
      <c r="M4" s="13">
        <f>M3/D3/D3</f>
        <v>43.16963080128081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3</v>
      </c>
      <c r="E5" s="6" t="s">
        <v>24</v>
      </c>
      <c r="F5" s="11" t="s">
        <v>25</v>
      </c>
      <c r="G5" s="32"/>
      <c r="H5" s="12" t="s">
        <v>26</v>
      </c>
      <c r="I5" s="9">
        <v>120</v>
      </c>
      <c r="J5" s="9"/>
      <c r="K5" s="9">
        <v>120</v>
      </c>
      <c r="L5" s="9"/>
      <c r="M5" s="9">
        <v>121</v>
      </c>
      <c r="N5" s="9"/>
      <c r="O5" s="9"/>
      <c r="P5" s="9"/>
      <c r="Q5" s="9"/>
    </row>
    <row r="6" spans="1:17">
      <c r="F6" s="17">
        <f>F4*D3*D3</f>
        <v>64.802500000000009</v>
      </c>
      <c r="G6" s="32"/>
      <c r="H6" s="12" t="s">
        <v>27</v>
      </c>
      <c r="I6" s="9">
        <v>129</v>
      </c>
      <c r="J6" s="9"/>
      <c r="K6" s="9">
        <v>129</v>
      </c>
      <c r="L6" s="9"/>
      <c r="M6" s="9">
        <v>128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47.244094488188978</v>
      </c>
      <c r="J7" s="13"/>
      <c r="K7" s="13">
        <f t="shared" ref="K7:Q8" si="1">K5/2.54</f>
        <v>47.244094488188978</v>
      </c>
      <c r="L7" s="13">
        <f t="shared" si="1"/>
        <v>0</v>
      </c>
      <c r="M7" s="13">
        <f t="shared" si="1"/>
        <v>47.637795275590548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142.88951250000002</v>
      </c>
      <c r="G8" s="32"/>
      <c r="H8" s="8" t="s">
        <v>32</v>
      </c>
      <c r="I8" s="13">
        <f>I6/2.54</f>
        <v>50.787401574803148</v>
      </c>
      <c r="J8" s="13"/>
      <c r="K8" s="13">
        <f t="shared" si="1"/>
        <v>50.787401574803148</v>
      </c>
      <c r="L8" s="13">
        <f t="shared" si="1"/>
        <v>0</v>
      </c>
      <c r="M8" s="13">
        <f t="shared" si="1"/>
        <v>50.393700787401571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0.93023255813953487</v>
      </c>
      <c r="J9" s="10"/>
      <c r="K9" s="10">
        <f t="shared" si="2"/>
        <v>0.93023255813953487</v>
      </c>
      <c r="L9" s="10" t="e">
        <f t="shared" si="2"/>
        <v>#DIV/0!</v>
      </c>
      <c r="M9" s="10">
        <f t="shared" si="2"/>
        <v>0.9453125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42.8</v>
      </c>
      <c r="J10" s="9"/>
      <c r="K10" s="9">
        <v>42.9</v>
      </c>
      <c r="L10" s="9"/>
      <c r="M10" s="9">
        <v>42.8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15.5</v>
      </c>
      <c r="J11" s="9"/>
      <c r="K11" s="9">
        <v>15.4</v>
      </c>
      <c r="L11" s="9"/>
      <c r="M11" s="9">
        <v>15.4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58.3</v>
      </c>
      <c r="J12" s="13"/>
      <c r="K12" s="13">
        <f t="shared" ref="K12:Q12" si="3">K10+K11</f>
        <v>58.3</v>
      </c>
      <c r="L12" s="13">
        <f t="shared" si="3"/>
        <v>0</v>
      </c>
      <c r="M12" s="13">
        <f t="shared" si="3"/>
        <v>58.199999999999996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54.5</v>
      </c>
      <c r="J13" s="9"/>
      <c r="K13" s="9">
        <v>53.1</v>
      </c>
      <c r="L13" s="9"/>
      <c r="M13" s="9">
        <v>53.7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120.1725</v>
      </c>
      <c r="J14" s="13"/>
      <c r="K14" s="13">
        <f t="shared" ref="K14:Q14" si="4">K13*2.205</f>
        <v>117.08550000000001</v>
      </c>
      <c r="L14" s="13">
        <f t="shared" si="4"/>
        <v>0</v>
      </c>
      <c r="M14" s="13">
        <f t="shared" si="4"/>
        <v>118.4085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48.3</v>
      </c>
      <c r="J15" s="9"/>
      <c r="K15" s="9">
        <v>47.6</v>
      </c>
      <c r="L15" s="9"/>
      <c r="M15" s="9">
        <v>48</v>
      </c>
      <c r="N15" s="9"/>
      <c r="O15" s="9"/>
      <c r="P15" s="9"/>
      <c r="Q15" s="9"/>
    </row>
    <row r="16" spans="1:17">
      <c r="G16" s="32"/>
      <c r="H16" s="12" t="s">
        <v>43</v>
      </c>
      <c r="I16" s="9">
        <v>32.9</v>
      </c>
      <c r="J16" s="9"/>
      <c r="K16" s="9">
        <v>32.700000000000003</v>
      </c>
      <c r="L16" s="9"/>
      <c r="M16" s="9">
        <v>32.9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72.544499999999999</v>
      </c>
      <c r="J17" s="13"/>
      <c r="K17" s="13">
        <f t="shared" ref="K17:Q17" si="5">K16*2.205</f>
        <v>72.103500000000011</v>
      </c>
      <c r="L17" s="13">
        <f t="shared" si="5"/>
        <v>0</v>
      </c>
      <c r="M17" s="13">
        <f t="shared" si="5"/>
        <v>72.544499999999999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39.13300000000001</v>
      </c>
      <c r="J18" s="13"/>
      <c r="K18" s="13">
        <f>IF(C2="female",1.37*K13-0.315*K3,1.21*K13-0.182*K3)</f>
        <v>37.661285714285732</v>
      </c>
      <c r="L18" s="13">
        <f>IF(C2="female",1.37*L13-0.315*L3,1.21*L13-0.182*L3)</f>
        <v>0</v>
      </c>
      <c r="M18" s="13">
        <f>IF(C2="female",1.37*M13-0.315*M3,1.21*M13-0.182*M3)</f>
        <v>38.320500000000003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86.288265000000024</v>
      </c>
      <c r="J19" s="13"/>
      <c r="K19" s="13">
        <f t="shared" ref="K19:P19" si="6">K18*2.205</f>
        <v>83.043135000000049</v>
      </c>
      <c r="L19" s="13">
        <f t="shared" si="6"/>
        <v>0</v>
      </c>
      <c r="M19" s="13">
        <f t="shared" si="6"/>
        <v>84.496702500000012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66.790999999999997</v>
      </c>
      <c r="J20" s="13"/>
      <c r="K20" s="13">
        <f>IF(C2="female",1.37*K3-1.61*K13,1.21*K3-1.43*K13)</f>
        <v>67.104011337868485</v>
      </c>
      <c r="L20" s="13">
        <f>IF(C2="female",1.37*L3-1.61*L13,1.21*L3-1.43*L13)</f>
        <v>0</v>
      </c>
      <c r="M20" s="13">
        <f>IF(C2="female",1.37*M3-1.61*M13,1.21*M3-1.43*M13)</f>
        <v>66.846000000000018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147.27415500000001</v>
      </c>
      <c r="J21" s="13"/>
      <c r="K21" s="13">
        <f t="shared" ref="K21:Q21" si="7">K20*2.205</f>
        <v>147.96434500000001</v>
      </c>
      <c r="L21" s="13">
        <f t="shared" si="7"/>
        <v>0</v>
      </c>
      <c r="M21" s="13">
        <f t="shared" si="7"/>
        <v>147.39543000000003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Yes</v>
      </c>
      <c r="J22" s="26"/>
      <c r="K22" s="26" t="str">
        <f>IF(K20&gt;F6,"Yes","No")</f>
        <v>Yes</v>
      </c>
      <c r="L22" s="26" t="str">
        <f>IF(L20&gt;F6,"Yes","No")</f>
        <v>No</v>
      </c>
      <c r="M22" s="26" t="str">
        <f>IF(M20&gt;F6,"Yes","No")</f>
        <v>Yes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High</v>
      </c>
      <c r="J23" s="26"/>
      <c r="K23" s="26" t="str">
        <f t="shared" ref="K23:Q23" si="8">IF(K22="Yes","High","Average")</f>
        <v>High</v>
      </c>
      <c r="L23" s="26" t="str">
        <f t="shared" si="8"/>
        <v>Average</v>
      </c>
      <c r="M23" s="26" t="str">
        <f t="shared" si="8"/>
        <v>High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25.767138613479418</v>
      </c>
      <c r="J24" s="13"/>
      <c r="K24" s="13">
        <f>IF(K22="Yes",K20/D3/D3,F4)</f>
        <v>25.88789450170459</v>
      </c>
      <c r="L24" s="13">
        <f>IF(L22="Yes",L20/D3/D3,F4)</f>
        <v>25</v>
      </c>
      <c r="M24" s="13">
        <f>IF(M22="Yes",M20/D3/D3,F4)</f>
        <v>25.788356930673974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66.790999999999997</v>
      </c>
      <c r="J25" s="13"/>
      <c r="K25" s="13">
        <f>K24*D3*D3</f>
        <v>67.104011337868485</v>
      </c>
      <c r="L25" s="13">
        <f>L24*D3*D3</f>
        <v>64.802500000000009</v>
      </c>
      <c r="M25" s="13">
        <f>M24*D3*D3</f>
        <v>66.846000000000018</v>
      </c>
      <c r="N25" s="13">
        <f>N24*D3*D3</f>
        <v>64.802500000000009</v>
      </c>
      <c r="O25" s="13">
        <f>O24*D3*D3</f>
        <v>64.802500000000009</v>
      </c>
      <c r="P25" s="13">
        <f>P24*D3*D3</f>
        <v>64.802500000000009</v>
      </c>
      <c r="Q25" s="13">
        <f>Q24*D3*D3</f>
        <v>64.802500000000009</v>
      </c>
    </row>
    <row r="26" spans="7:17">
      <c r="G26" s="28"/>
      <c r="H26" s="8" t="s">
        <v>54</v>
      </c>
      <c r="I26" s="13">
        <f>I25*2.205</f>
        <v>147.27415500000001</v>
      </c>
      <c r="J26" s="13"/>
      <c r="K26" s="13">
        <f t="shared" ref="K26:Q26" si="9">K25*2.205</f>
        <v>147.96434500000001</v>
      </c>
      <c r="L26" s="13">
        <f t="shared" si="9"/>
        <v>142.88951250000002</v>
      </c>
      <c r="M26" s="13">
        <f t="shared" si="9"/>
        <v>147.39543000000003</v>
      </c>
      <c r="N26" s="13">
        <f t="shared" si="9"/>
        <v>142.88951250000002</v>
      </c>
      <c r="O26" s="13">
        <f t="shared" si="9"/>
        <v>142.88951250000002</v>
      </c>
      <c r="P26" s="13">
        <f t="shared" si="9"/>
        <v>142.88951250000002</v>
      </c>
      <c r="Q26" s="13">
        <f t="shared" si="9"/>
        <v>142.88951250000002</v>
      </c>
    </row>
    <row r="27" spans="7:17">
      <c r="G27" s="28"/>
      <c r="H27" s="12" t="s">
        <v>55</v>
      </c>
      <c r="I27" s="13">
        <f t="shared" ref="I27:Q27" si="10">I3-I25</f>
        <v>46.009</v>
      </c>
      <c r="J27" s="13"/>
      <c r="K27" s="13">
        <f t="shared" si="10"/>
        <v>44.279208616780039</v>
      </c>
      <c r="L27" s="13">
        <f t="shared" si="10"/>
        <v>-64.802500000000009</v>
      </c>
      <c r="M27" s="13">
        <f t="shared" si="10"/>
        <v>45.053999999999988</v>
      </c>
      <c r="N27" s="13">
        <f t="shared" si="10"/>
        <v>-64.802500000000009</v>
      </c>
      <c r="O27" s="13">
        <f t="shared" si="10"/>
        <v>-64.802500000000009</v>
      </c>
      <c r="P27" s="13">
        <f t="shared" si="10"/>
        <v>-64.802500000000009</v>
      </c>
      <c r="Q27" s="13">
        <f t="shared" si="10"/>
        <v>-64.802500000000009</v>
      </c>
    </row>
    <row r="28" spans="7:17">
      <c r="G28" s="28"/>
      <c r="H28" s="8" t="s">
        <v>56</v>
      </c>
      <c r="I28" s="13">
        <f t="shared" ref="I28:Q28" si="11">I2-I26</f>
        <v>101.405845</v>
      </c>
      <c r="J28" s="13"/>
      <c r="K28" s="13">
        <f t="shared" si="11"/>
        <v>97.635654999999986</v>
      </c>
      <c r="L28" s="13">
        <f t="shared" si="11"/>
        <v>-142.88951250000002</v>
      </c>
      <c r="M28" s="13">
        <f t="shared" si="11"/>
        <v>99.304569999999956</v>
      </c>
      <c r="N28" s="13">
        <f t="shared" si="11"/>
        <v>-142.88951250000002</v>
      </c>
      <c r="O28" s="13">
        <f t="shared" si="11"/>
        <v>-142.88951250000002</v>
      </c>
      <c r="P28" s="13">
        <f t="shared" si="11"/>
        <v>-142.88951250000002</v>
      </c>
      <c r="Q28" s="13">
        <f t="shared" si="11"/>
        <v>-142.88951250000002</v>
      </c>
    </row>
    <row r="29" spans="7:17">
      <c r="G29" s="28"/>
      <c r="H29" s="8" t="s">
        <v>57</v>
      </c>
      <c r="I29" s="27">
        <f>I28</f>
        <v>101.405845</v>
      </c>
      <c r="J29" s="27"/>
      <c r="K29" s="27">
        <f t="shared" ref="K29:Q29" si="12">K28</f>
        <v>97.635654999999986</v>
      </c>
      <c r="L29" s="27">
        <f t="shared" si="12"/>
        <v>-142.88951250000002</v>
      </c>
      <c r="M29" s="27">
        <f t="shared" si="12"/>
        <v>99.304569999999956</v>
      </c>
      <c r="N29" s="27">
        <f t="shared" si="12"/>
        <v>-142.88951250000002</v>
      </c>
      <c r="O29" s="27">
        <f t="shared" si="12"/>
        <v>-142.88951250000002</v>
      </c>
      <c r="P29" s="27">
        <f t="shared" si="12"/>
        <v>-142.88951250000002</v>
      </c>
      <c r="Q29" s="27">
        <f t="shared" si="12"/>
        <v>-142.88951250000002</v>
      </c>
    </row>
    <row r="30" spans="7:17">
      <c r="G30" s="28"/>
      <c r="H30" s="8" t="s">
        <v>58</v>
      </c>
      <c r="I30" s="27">
        <f>I29/4.345</f>
        <v>23.338514384349828</v>
      </c>
      <c r="J30" s="27"/>
      <c r="K30" s="27">
        <f t="shared" ref="K30:Q30" si="13">K29/4.345</f>
        <v>22.470806674338316</v>
      </c>
      <c r="L30" s="27">
        <f t="shared" si="13"/>
        <v>-32.885963751438439</v>
      </c>
      <c r="M30" s="27">
        <f t="shared" si="13"/>
        <v>22.854906789413111</v>
      </c>
      <c r="N30" s="27">
        <f t="shared" si="13"/>
        <v>-32.885963751438439</v>
      </c>
      <c r="O30" s="27">
        <f t="shared" si="13"/>
        <v>-32.885963751438439</v>
      </c>
      <c r="P30" s="27">
        <f t="shared" si="13"/>
        <v>-32.885963751438439</v>
      </c>
      <c r="Q30" s="27">
        <f t="shared" si="13"/>
        <v>-32.885963751438439</v>
      </c>
    </row>
    <row r="31" spans="7:17">
      <c r="G31" s="28"/>
      <c r="H31" s="8" t="s">
        <v>59</v>
      </c>
      <c r="I31" s="27">
        <f>I29/2</f>
        <v>50.7029225</v>
      </c>
      <c r="J31" s="27"/>
      <c r="K31" s="27">
        <f t="shared" ref="K31:Q32" si="14">K29/2</f>
        <v>48.817827499999993</v>
      </c>
      <c r="L31" s="27">
        <f t="shared" si="14"/>
        <v>-71.444756250000012</v>
      </c>
      <c r="M31" s="27">
        <f t="shared" si="14"/>
        <v>49.652284999999978</v>
      </c>
      <c r="N31" s="27">
        <f t="shared" si="14"/>
        <v>-71.444756250000012</v>
      </c>
      <c r="O31" s="27">
        <f t="shared" si="14"/>
        <v>-71.444756250000012</v>
      </c>
      <c r="P31" s="27">
        <f t="shared" si="14"/>
        <v>-71.444756250000012</v>
      </c>
      <c r="Q31" s="27">
        <f t="shared" si="14"/>
        <v>-71.444756250000012</v>
      </c>
    </row>
    <row r="32" spans="7:17">
      <c r="G32" s="28"/>
      <c r="H32" s="8" t="s">
        <v>60</v>
      </c>
      <c r="I32" s="27">
        <f>I30/2</f>
        <v>11.669257192174914</v>
      </c>
      <c r="J32" s="27"/>
      <c r="K32" s="27">
        <f t="shared" si="14"/>
        <v>11.235403337169158</v>
      </c>
      <c r="L32" s="27">
        <f t="shared" si="14"/>
        <v>-16.442981875719219</v>
      </c>
      <c r="M32" s="27">
        <f t="shared" si="14"/>
        <v>11.427453394706555</v>
      </c>
      <c r="N32" s="27">
        <f t="shared" si="14"/>
        <v>-16.442981875719219</v>
      </c>
      <c r="O32" s="27">
        <f t="shared" si="14"/>
        <v>-16.442981875719219</v>
      </c>
      <c r="P32" s="27">
        <f t="shared" si="14"/>
        <v>-16.442981875719219</v>
      </c>
      <c r="Q32" s="27">
        <f t="shared" si="14"/>
        <v>-16.442981875719219</v>
      </c>
    </row>
    <row r="33" spans="7:17">
      <c r="G33" s="28"/>
      <c r="H33" s="8" t="s">
        <v>61</v>
      </c>
      <c r="I33" s="13">
        <f>I2-13</f>
        <v>235.68</v>
      </c>
      <c r="J33" s="13"/>
      <c r="K33" s="13">
        <f t="shared" ref="K33:Q33" si="15">K2-13</f>
        <v>232.6</v>
      </c>
      <c r="L33" s="13">
        <f t="shared" si="15"/>
        <v>-13</v>
      </c>
      <c r="M33" s="13">
        <f t="shared" si="15"/>
        <v>233.7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4D733790-A185-4E0A-A585-E654DC207E7E}">
      <formula1>"Female,Male"</formula1>
    </dataValidation>
    <dataValidation type="list" allowBlank="1" showInputMessage="1" showErrorMessage="1" sqref="F2" xr:uid="{534AACAD-C144-4D86-AE95-4F7700357E8F}">
      <formula1>"No,Yes"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37D9-33BC-461F-AAC5-C510FB00D8CF}">
  <dimension ref="A1:Q33"/>
  <sheetViews>
    <sheetView zoomScale="70" zoomScaleNormal="70" workbookViewId="0">
      <selection activeCell="M4" sqref="M4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/>
      <c r="D2" s="5">
        <v>162</v>
      </c>
      <c r="E2" s="6" t="s">
        <v>16</v>
      </c>
      <c r="F2" s="7" t="s">
        <v>17</v>
      </c>
      <c r="G2" s="32"/>
      <c r="H2" s="8" t="s">
        <v>18</v>
      </c>
      <c r="I2" s="9">
        <v>227</v>
      </c>
      <c r="J2" s="9"/>
      <c r="K2" s="9">
        <v>225.7</v>
      </c>
      <c r="L2" s="9"/>
      <c r="M2" s="9">
        <v>208.9</v>
      </c>
      <c r="N2" s="9"/>
      <c r="O2" s="9"/>
      <c r="P2" s="9"/>
      <c r="Q2" s="9"/>
    </row>
    <row r="3" spans="1:17">
      <c r="A3" s="29"/>
      <c r="D3" s="10">
        <f>D2/100</f>
        <v>1.62</v>
      </c>
      <c r="E3" s="6" t="s">
        <v>19</v>
      </c>
      <c r="F3" s="11" t="s">
        <v>20</v>
      </c>
      <c r="G3" s="32"/>
      <c r="H3" s="12" t="s">
        <v>21</v>
      </c>
      <c r="I3" s="13">
        <f>I2/2.205</f>
        <v>102.94784580498866</v>
      </c>
      <c r="J3" s="13"/>
      <c r="K3" s="13">
        <v>102.4</v>
      </c>
      <c r="L3" s="13">
        <f t="shared" ref="L3:Q3" si="0">L2/2.205</f>
        <v>0</v>
      </c>
      <c r="M3" s="13">
        <v>94.8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v>39.200000000000003</v>
      </c>
      <c r="J4" s="13"/>
      <c r="K4" s="13">
        <f>K3/D3/D3</f>
        <v>39.018442310623378</v>
      </c>
      <c r="L4" s="13">
        <f>L3/D3/D3</f>
        <v>0</v>
      </c>
      <c r="M4" s="13">
        <f>M3/D3/D3</f>
        <v>36.122542295381798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4</v>
      </c>
      <c r="E5" s="6" t="s">
        <v>24</v>
      </c>
      <c r="F5" s="11" t="s">
        <v>25</v>
      </c>
      <c r="G5" s="32"/>
      <c r="H5" s="12" t="s">
        <v>26</v>
      </c>
      <c r="I5" s="9">
        <v>112</v>
      </c>
      <c r="J5" s="9"/>
      <c r="K5" s="9">
        <v>109</v>
      </c>
      <c r="L5" s="9"/>
      <c r="M5" s="9">
        <v>104</v>
      </c>
      <c r="N5" s="9"/>
      <c r="O5" s="9"/>
      <c r="P5" s="9"/>
      <c r="Q5" s="9"/>
    </row>
    <row r="6" spans="1:17">
      <c r="F6" s="17">
        <f>F4*D3*D3</f>
        <v>65.61</v>
      </c>
      <c r="G6" s="32"/>
      <c r="H6" s="12" t="s">
        <v>27</v>
      </c>
      <c r="I6" s="9">
        <v>125</v>
      </c>
      <c r="J6" s="9"/>
      <c r="K6" s="9">
        <v>125</v>
      </c>
      <c r="L6" s="9"/>
      <c r="M6" s="9">
        <v>115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44.094488188976378</v>
      </c>
      <c r="J7" s="13"/>
      <c r="K7" s="13">
        <f t="shared" ref="K7:Q8" si="1">K5/2.54</f>
        <v>42.913385826771652</v>
      </c>
      <c r="L7" s="13">
        <f t="shared" si="1"/>
        <v>0</v>
      </c>
      <c r="M7" s="13">
        <f t="shared" si="1"/>
        <v>40.944881889763778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144.67005</v>
      </c>
      <c r="G8" s="32"/>
      <c r="H8" s="8" t="s">
        <v>32</v>
      </c>
      <c r="I8" s="13">
        <f>I6/2.54</f>
        <v>49.212598425196852</v>
      </c>
      <c r="J8" s="13"/>
      <c r="K8" s="13">
        <f t="shared" si="1"/>
        <v>49.212598425196852</v>
      </c>
      <c r="L8" s="13">
        <f t="shared" si="1"/>
        <v>0</v>
      </c>
      <c r="M8" s="13">
        <f t="shared" si="1"/>
        <v>45.275590551181104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0.89600000000000002</v>
      </c>
      <c r="J9" s="10"/>
      <c r="K9" s="10">
        <f t="shared" si="2"/>
        <v>0.872</v>
      </c>
      <c r="L9" s="10" t="e">
        <f t="shared" si="2"/>
        <v>#DIV/0!</v>
      </c>
      <c r="M9" s="10">
        <f t="shared" si="2"/>
        <v>0.90434782608695652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37.700000000000003</v>
      </c>
      <c r="J10" s="9"/>
      <c r="K10" s="9">
        <v>38.9</v>
      </c>
      <c r="L10" s="9"/>
      <c r="M10" s="9">
        <v>39.6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13.7</v>
      </c>
      <c r="J11" s="9"/>
      <c r="K11" s="9">
        <v>14.2</v>
      </c>
      <c r="L11" s="9"/>
      <c r="M11" s="9">
        <v>14.4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51.400000000000006</v>
      </c>
      <c r="J12" s="13"/>
      <c r="K12" s="13">
        <f t="shared" ref="K12:Q12" si="3">K10+K11</f>
        <v>53.099999999999994</v>
      </c>
      <c r="L12" s="13">
        <f t="shared" si="3"/>
        <v>0</v>
      </c>
      <c r="M12" s="13">
        <f t="shared" si="3"/>
        <v>54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51.5</v>
      </c>
      <c r="J13" s="9"/>
      <c r="K13" s="9">
        <v>49.3</v>
      </c>
      <c r="L13" s="9"/>
      <c r="M13" s="9">
        <v>40.799999999999997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113.5575</v>
      </c>
      <c r="J14" s="13"/>
      <c r="K14" s="13">
        <f t="shared" ref="K14:Q14" si="4">K13*2.205</f>
        <v>108.70649999999999</v>
      </c>
      <c r="L14" s="13">
        <f t="shared" si="4"/>
        <v>0</v>
      </c>
      <c r="M14" s="13">
        <f t="shared" si="4"/>
        <v>89.963999999999999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50.1</v>
      </c>
      <c r="J15" s="9"/>
      <c r="K15" s="9">
        <v>48.1</v>
      </c>
      <c r="L15" s="9"/>
      <c r="M15" s="9">
        <v>43</v>
      </c>
      <c r="N15" s="9"/>
      <c r="O15" s="9"/>
      <c r="P15" s="9"/>
      <c r="Q15" s="9"/>
    </row>
    <row r="16" spans="1:17">
      <c r="G16" s="32"/>
      <c r="H16" s="12" t="s">
        <v>43</v>
      </c>
      <c r="I16" s="9">
        <v>28.6</v>
      </c>
      <c r="J16" s="9"/>
      <c r="K16" s="9">
        <v>29.6</v>
      </c>
      <c r="L16" s="9"/>
      <c r="M16" s="9">
        <v>30.1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63.063000000000002</v>
      </c>
      <c r="J17" s="13"/>
      <c r="K17" s="13">
        <f t="shared" ref="K17:Q17" si="5">K16*2.205</f>
        <v>65.268000000000001</v>
      </c>
      <c r="L17" s="13">
        <f t="shared" si="5"/>
        <v>0</v>
      </c>
      <c r="M17" s="13">
        <f t="shared" si="5"/>
        <v>66.370500000000007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43.578492063492064</v>
      </c>
      <c r="J18" s="13"/>
      <c r="K18" s="13">
        <f>IF(C2="female",1.37*K13-0.315*K3,1.21*K13-0.182*K3)</f>
        <v>41.016199999999991</v>
      </c>
      <c r="L18" s="13">
        <f>IF(C2="female",1.37*L13-0.315*L3,1.21*L13-0.182*L3)</f>
        <v>0</v>
      </c>
      <c r="M18" s="13">
        <f>IF(C2="female",1.37*M13-0.315*M3,1.21*M13-0.182*M3)</f>
        <v>32.114399999999996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96.090575000000001</v>
      </c>
      <c r="J19" s="13"/>
      <c r="K19" s="13">
        <f t="shared" ref="K19:P19" si="6">K18*2.205</f>
        <v>90.440720999999982</v>
      </c>
      <c r="L19" s="13">
        <f t="shared" si="6"/>
        <v>0</v>
      </c>
      <c r="M19" s="13">
        <f t="shared" si="6"/>
        <v>70.812252000000001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50.921893424036284</v>
      </c>
      <c r="J20" s="13"/>
      <c r="K20" s="13">
        <f>IF(C2="female",1.37*K3-1.61*K13,1.21*K3-1.43*K13)</f>
        <v>53.405000000000001</v>
      </c>
      <c r="L20" s="13">
        <f>IF(C2="female",1.37*L3-1.61*L13,1.21*L3-1.43*L13)</f>
        <v>0</v>
      </c>
      <c r="M20" s="13">
        <f>IF(C2="female",1.37*M3-1.61*M13,1.21*M3-1.43*M13)</f>
        <v>56.364000000000004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112.28277500000002</v>
      </c>
      <c r="J21" s="13"/>
      <c r="K21" s="13">
        <f t="shared" ref="K21:Q21" si="7">K20*2.205</f>
        <v>117.758025</v>
      </c>
      <c r="L21" s="13">
        <f t="shared" si="7"/>
        <v>0</v>
      </c>
      <c r="M21" s="13">
        <f t="shared" si="7"/>
        <v>124.28262000000001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65.61</v>
      </c>
      <c r="J25" s="13"/>
      <c r="K25" s="13">
        <f>K24*D3*D3</f>
        <v>65.61</v>
      </c>
      <c r="L25" s="13">
        <f>L24*D3*D3</f>
        <v>65.61</v>
      </c>
      <c r="M25" s="13">
        <f>M24*D3*D3</f>
        <v>65.61</v>
      </c>
      <c r="N25" s="13">
        <f>N24*D3*D3</f>
        <v>65.61</v>
      </c>
      <c r="O25" s="13">
        <f>O24*D3*D3</f>
        <v>65.61</v>
      </c>
      <c r="P25" s="13">
        <f>P24*D3*D3</f>
        <v>65.61</v>
      </c>
      <c r="Q25" s="13">
        <f>Q24*D3*D3</f>
        <v>65.61</v>
      </c>
    </row>
    <row r="26" spans="7:17">
      <c r="G26" s="28"/>
      <c r="H26" s="8" t="s">
        <v>54</v>
      </c>
      <c r="I26" s="13">
        <f>I25*2.205</f>
        <v>144.67005</v>
      </c>
      <c r="J26" s="13"/>
      <c r="K26" s="13">
        <f t="shared" ref="K26:Q26" si="9">K25*2.205</f>
        <v>144.67005</v>
      </c>
      <c r="L26" s="13">
        <f t="shared" si="9"/>
        <v>144.67005</v>
      </c>
      <c r="M26" s="13">
        <f t="shared" si="9"/>
        <v>144.67005</v>
      </c>
      <c r="N26" s="13">
        <f t="shared" si="9"/>
        <v>144.67005</v>
      </c>
      <c r="O26" s="13">
        <f t="shared" si="9"/>
        <v>144.67005</v>
      </c>
      <c r="P26" s="13">
        <f t="shared" si="9"/>
        <v>144.67005</v>
      </c>
      <c r="Q26" s="13">
        <f t="shared" si="9"/>
        <v>144.67005</v>
      </c>
    </row>
    <row r="27" spans="7:17">
      <c r="G27" s="28"/>
      <c r="H27" s="12" t="s">
        <v>55</v>
      </c>
      <c r="I27" s="13">
        <f t="shared" ref="I27:Q27" si="10">I3-I25</f>
        <v>37.33784580498866</v>
      </c>
      <c r="J27" s="13"/>
      <c r="K27" s="13">
        <f t="shared" si="10"/>
        <v>36.790000000000006</v>
      </c>
      <c r="L27" s="13">
        <f t="shared" si="10"/>
        <v>-65.61</v>
      </c>
      <c r="M27" s="13">
        <f t="shared" si="10"/>
        <v>29.189999999999998</v>
      </c>
      <c r="N27" s="13">
        <f t="shared" si="10"/>
        <v>-65.61</v>
      </c>
      <c r="O27" s="13">
        <f t="shared" si="10"/>
        <v>-65.61</v>
      </c>
      <c r="P27" s="13">
        <f t="shared" si="10"/>
        <v>-65.61</v>
      </c>
      <c r="Q27" s="13">
        <f t="shared" si="10"/>
        <v>-65.61</v>
      </c>
    </row>
    <row r="28" spans="7:17">
      <c r="G28" s="28"/>
      <c r="H28" s="8" t="s">
        <v>56</v>
      </c>
      <c r="I28" s="13">
        <f t="shared" ref="I28:Q28" si="11">I2-I26</f>
        <v>82.329949999999997</v>
      </c>
      <c r="J28" s="13"/>
      <c r="K28" s="13">
        <f t="shared" si="11"/>
        <v>81.029949999999985</v>
      </c>
      <c r="L28" s="13">
        <f t="shared" si="11"/>
        <v>-144.67005</v>
      </c>
      <c r="M28" s="13">
        <f t="shared" si="11"/>
        <v>64.229950000000002</v>
      </c>
      <c r="N28" s="13">
        <f t="shared" si="11"/>
        <v>-144.67005</v>
      </c>
      <c r="O28" s="13">
        <f t="shared" si="11"/>
        <v>-144.67005</v>
      </c>
      <c r="P28" s="13">
        <f t="shared" si="11"/>
        <v>-144.67005</v>
      </c>
      <c r="Q28" s="13">
        <f t="shared" si="11"/>
        <v>-144.67005</v>
      </c>
    </row>
    <row r="29" spans="7:17">
      <c r="G29" s="28"/>
      <c r="H29" s="8" t="s">
        <v>57</v>
      </c>
      <c r="I29" s="27">
        <f>I28</f>
        <v>82.329949999999997</v>
      </c>
      <c r="J29" s="27"/>
      <c r="K29" s="27">
        <f t="shared" ref="K29:Q29" si="12">K28</f>
        <v>81.029949999999985</v>
      </c>
      <c r="L29" s="27">
        <f t="shared" si="12"/>
        <v>-144.67005</v>
      </c>
      <c r="M29" s="27">
        <f t="shared" si="12"/>
        <v>64.229950000000002</v>
      </c>
      <c r="N29" s="27">
        <f t="shared" si="12"/>
        <v>-144.67005</v>
      </c>
      <c r="O29" s="27">
        <f t="shared" si="12"/>
        <v>-144.67005</v>
      </c>
      <c r="P29" s="27">
        <f t="shared" si="12"/>
        <v>-144.67005</v>
      </c>
      <c r="Q29" s="27">
        <f t="shared" si="12"/>
        <v>-144.67005</v>
      </c>
    </row>
    <row r="30" spans="7:17">
      <c r="G30" s="28"/>
      <c r="H30" s="8" t="s">
        <v>58</v>
      </c>
      <c r="I30" s="27">
        <f>I29/4.345</f>
        <v>18.948204833141542</v>
      </c>
      <c r="J30" s="27"/>
      <c r="K30" s="27">
        <f t="shared" ref="K30:Q30" si="13">K29/4.345</f>
        <v>18.649010356731875</v>
      </c>
      <c r="L30" s="27">
        <f t="shared" si="13"/>
        <v>-33.295753739930959</v>
      </c>
      <c r="M30" s="27">
        <f t="shared" si="13"/>
        <v>14.782497123130035</v>
      </c>
      <c r="N30" s="27">
        <f t="shared" si="13"/>
        <v>-33.295753739930959</v>
      </c>
      <c r="O30" s="27">
        <f t="shared" si="13"/>
        <v>-33.295753739930959</v>
      </c>
      <c r="P30" s="27">
        <f t="shared" si="13"/>
        <v>-33.295753739930959</v>
      </c>
      <c r="Q30" s="27">
        <f t="shared" si="13"/>
        <v>-33.295753739930959</v>
      </c>
    </row>
    <row r="31" spans="7:17">
      <c r="G31" s="28"/>
      <c r="H31" s="8" t="s">
        <v>59</v>
      </c>
      <c r="I31" s="27">
        <f>I29/2</f>
        <v>41.164974999999998</v>
      </c>
      <c r="J31" s="27"/>
      <c r="K31" s="27">
        <f t="shared" ref="K31:Q32" si="14">K29/2</f>
        <v>40.514974999999993</v>
      </c>
      <c r="L31" s="27">
        <f t="shared" si="14"/>
        <v>-72.335025000000002</v>
      </c>
      <c r="M31" s="27">
        <f t="shared" si="14"/>
        <v>32.114975000000001</v>
      </c>
      <c r="N31" s="27">
        <f t="shared" si="14"/>
        <v>-72.335025000000002</v>
      </c>
      <c r="O31" s="27">
        <f t="shared" si="14"/>
        <v>-72.335025000000002</v>
      </c>
      <c r="P31" s="27">
        <f t="shared" si="14"/>
        <v>-72.335025000000002</v>
      </c>
      <c r="Q31" s="27">
        <f t="shared" si="14"/>
        <v>-72.335025000000002</v>
      </c>
    </row>
    <row r="32" spans="7:17">
      <c r="G32" s="28"/>
      <c r="H32" s="8" t="s">
        <v>60</v>
      </c>
      <c r="I32" s="27">
        <f>I30/2</f>
        <v>9.474102416570771</v>
      </c>
      <c r="J32" s="27"/>
      <c r="K32" s="27">
        <f t="shared" si="14"/>
        <v>9.3245051783659374</v>
      </c>
      <c r="L32" s="27">
        <f t="shared" si="14"/>
        <v>-16.647876869965479</v>
      </c>
      <c r="M32" s="27">
        <f t="shared" si="14"/>
        <v>7.3912485615650176</v>
      </c>
      <c r="N32" s="27">
        <f t="shared" si="14"/>
        <v>-16.647876869965479</v>
      </c>
      <c r="O32" s="27">
        <f t="shared" si="14"/>
        <v>-16.647876869965479</v>
      </c>
      <c r="P32" s="27">
        <f t="shared" si="14"/>
        <v>-16.647876869965479</v>
      </c>
      <c r="Q32" s="27">
        <f t="shared" si="14"/>
        <v>-16.647876869965479</v>
      </c>
    </row>
    <row r="33" spans="7:17">
      <c r="G33" s="28"/>
      <c r="H33" s="8" t="s">
        <v>61</v>
      </c>
      <c r="I33" s="13">
        <f>I2-13</f>
        <v>214</v>
      </c>
      <c r="J33" s="13"/>
      <c r="K33" s="13">
        <f t="shared" ref="K33:Q33" si="15">K2-13</f>
        <v>212.7</v>
      </c>
      <c r="L33" s="13">
        <f t="shared" si="15"/>
        <v>-13</v>
      </c>
      <c r="M33" s="13">
        <f t="shared" si="15"/>
        <v>195.9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C10161B9-204B-488A-901F-3CB4B540240E}">
      <formula1>"Female,Male"</formula1>
    </dataValidation>
    <dataValidation type="list" allowBlank="1" showInputMessage="1" showErrorMessage="1" sqref="F2" xr:uid="{F3158503-7B8B-4C74-83D1-F0F2F1645DCB}">
      <formula1>"No,Yes"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799D-4DCA-488C-8455-C89C46B3C490}">
  <sheetPr>
    <pageSetUpPr fitToPage="1"/>
  </sheetPr>
  <dimension ref="A1:Q33"/>
  <sheetViews>
    <sheetView zoomScale="70" zoomScaleNormal="7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63</v>
      </c>
      <c r="D2" s="5">
        <v>175</v>
      </c>
      <c r="E2" s="6" t="s">
        <v>16</v>
      </c>
      <c r="F2" s="7" t="s">
        <v>17</v>
      </c>
      <c r="G2" s="32"/>
      <c r="H2" s="8" t="s">
        <v>18</v>
      </c>
      <c r="I2" s="9">
        <v>237.88</v>
      </c>
      <c r="J2" s="9"/>
      <c r="K2" s="9">
        <v>222.9</v>
      </c>
      <c r="L2" s="9"/>
      <c r="M2" s="9">
        <v>216.9</v>
      </c>
      <c r="N2" s="9"/>
      <c r="O2" s="9"/>
      <c r="P2" s="9"/>
      <c r="Q2" s="9"/>
    </row>
    <row r="3" spans="1:17">
      <c r="A3" s="29"/>
      <c r="D3" s="10">
        <f>D2/100</f>
        <v>1.75</v>
      </c>
      <c r="E3" s="6" t="s">
        <v>19</v>
      </c>
      <c r="F3" s="11" t="s">
        <v>20</v>
      </c>
      <c r="G3" s="32"/>
      <c r="H3" s="12" t="s">
        <v>21</v>
      </c>
      <c r="I3" s="13">
        <f>I2/2.205</f>
        <v>107.88208616780045</v>
      </c>
      <c r="J3" s="13"/>
      <c r="K3" s="13">
        <f t="shared" ref="K3:Q3" si="0">K2/2.205</f>
        <v>101.08843537414965</v>
      </c>
      <c r="L3" s="13">
        <f t="shared" si="0"/>
        <v>0</v>
      </c>
      <c r="M3" s="13">
        <v>98.4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35.226803646628717</v>
      </c>
      <c r="J4" s="13"/>
      <c r="K4" s="13">
        <f>K3/D3/D3</f>
        <v>33.008468693599887</v>
      </c>
      <c r="L4" s="13">
        <f>L3/D3/D3</f>
        <v>0</v>
      </c>
      <c r="M4" s="13">
        <f>M3/D3/D3</f>
        <v>32.130612244897961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9</v>
      </c>
      <c r="E5" s="6" t="s">
        <v>24</v>
      </c>
      <c r="F5" s="11" t="s">
        <v>25</v>
      </c>
      <c r="G5" s="32"/>
      <c r="H5" s="12" t="s">
        <v>26</v>
      </c>
      <c r="I5" s="9">
        <v>124</v>
      </c>
      <c r="J5" s="9"/>
      <c r="K5" s="9">
        <v>120</v>
      </c>
      <c r="L5" s="9"/>
      <c r="M5" s="9">
        <v>114</v>
      </c>
      <c r="N5" s="9"/>
      <c r="O5" s="9"/>
      <c r="P5" s="9"/>
      <c r="Q5" s="9"/>
    </row>
    <row r="6" spans="1:17">
      <c r="F6" s="17">
        <f>F4*D3*D3</f>
        <v>76.5625</v>
      </c>
      <c r="G6" s="32"/>
      <c r="H6" s="12" t="s">
        <v>27</v>
      </c>
      <c r="I6" s="9">
        <v>121</v>
      </c>
      <c r="J6" s="9"/>
      <c r="K6" s="9">
        <v>117</v>
      </c>
      <c r="L6" s="9"/>
      <c r="M6" s="9">
        <v>116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48.818897637795274</v>
      </c>
      <c r="J7" s="13"/>
      <c r="K7" s="13">
        <f t="shared" ref="K7:Q8" si="1">K5/2.54</f>
        <v>47.244094488188978</v>
      </c>
      <c r="L7" s="13">
        <f t="shared" si="1"/>
        <v>0</v>
      </c>
      <c r="M7" s="13">
        <f t="shared" si="1"/>
        <v>44.881889763779526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168.8203125</v>
      </c>
      <c r="G8" s="32"/>
      <c r="H8" s="8" t="s">
        <v>32</v>
      </c>
      <c r="I8" s="13">
        <f>I6/2.54</f>
        <v>47.637795275590548</v>
      </c>
      <c r="J8" s="13"/>
      <c r="K8" s="13">
        <f t="shared" si="1"/>
        <v>46.062992125984252</v>
      </c>
      <c r="L8" s="13">
        <f t="shared" si="1"/>
        <v>0</v>
      </c>
      <c r="M8" s="13">
        <f t="shared" si="1"/>
        <v>45.669291338582674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1.024793388429752</v>
      </c>
      <c r="J9" s="10"/>
      <c r="K9" s="10">
        <f t="shared" si="2"/>
        <v>1.0256410256410255</v>
      </c>
      <c r="L9" s="10" t="e">
        <f t="shared" si="2"/>
        <v>#DIV/0!</v>
      </c>
      <c r="M9" s="10">
        <f t="shared" si="2"/>
        <v>0.98275862068965514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52.8</v>
      </c>
      <c r="J10" s="9"/>
      <c r="K10" s="9">
        <v>49.5</v>
      </c>
      <c r="L10" s="9"/>
      <c r="M10" s="9">
        <v>49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19</v>
      </c>
      <c r="J11" s="9"/>
      <c r="K11" s="9">
        <v>17.899999999999999</v>
      </c>
      <c r="L11" s="9"/>
      <c r="M11" s="9">
        <v>17.7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71.8</v>
      </c>
      <c r="J12" s="13"/>
      <c r="K12" s="13">
        <f t="shared" ref="K12:Q12" si="3">K10+K11</f>
        <v>67.400000000000006</v>
      </c>
      <c r="L12" s="13">
        <f t="shared" si="3"/>
        <v>0</v>
      </c>
      <c r="M12" s="13">
        <f t="shared" si="3"/>
        <v>66.7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36.1</v>
      </c>
      <c r="J13" s="9"/>
      <c r="K13" s="9">
        <v>33.9</v>
      </c>
      <c r="L13" s="9"/>
      <c r="M13" s="9">
        <v>31.7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79.600500000000011</v>
      </c>
      <c r="J14" s="13"/>
      <c r="K14" s="13">
        <f t="shared" ref="K14:Q14" si="4">K13*2.205</f>
        <v>74.749499999999998</v>
      </c>
      <c r="L14" s="13">
        <f t="shared" si="4"/>
        <v>0</v>
      </c>
      <c r="M14" s="13">
        <f t="shared" si="4"/>
        <v>69.898499999999999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33.4</v>
      </c>
      <c r="J15" s="9"/>
      <c r="K15" s="9">
        <v>33.4</v>
      </c>
      <c r="L15" s="9"/>
      <c r="M15" s="9">
        <v>32.200000000000003</v>
      </c>
      <c r="N15" s="9"/>
      <c r="O15" s="9"/>
      <c r="P15" s="9"/>
      <c r="Q15" s="9"/>
    </row>
    <row r="16" spans="1:17">
      <c r="G16" s="32"/>
      <c r="H16" s="12" t="s">
        <v>43</v>
      </c>
      <c r="I16" s="9">
        <v>40.799999999999997</v>
      </c>
      <c r="J16" s="9"/>
      <c r="K16" s="9">
        <v>38.1</v>
      </c>
      <c r="L16" s="9"/>
      <c r="M16" s="9">
        <v>37.6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89.963999999999999</v>
      </c>
      <c r="J17" s="13"/>
      <c r="K17" s="13">
        <f t="shared" ref="K17:Q17" si="5">K16*2.205</f>
        <v>84.010500000000008</v>
      </c>
      <c r="L17" s="13">
        <f t="shared" si="5"/>
        <v>0</v>
      </c>
      <c r="M17" s="13">
        <f t="shared" si="5"/>
        <v>82.908000000000001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24.046460317460316</v>
      </c>
      <c r="J18" s="13"/>
      <c r="K18" s="13">
        <f>IF(C2="female",1.37*K13-0.315*K3,1.21*K13-0.182*K3)</f>
        <v>22.620904761904761</v>
      </c>
      <c r="L18" s="13">
        <f>IF(C2="female",1.37*L13-0.315*L3,1.21*L13-0.182*L3)</f>
        <v>0</v>
      </c>
      <c r="M18" s="13">
        <f>IF(C2="female",1.37*M13-0.315*M3,1.21*M13-0.182*M3)</f>
        <v>20.4482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53.022444999999998</v>
      </c>
      <c r="J19" s="13"/>
      <c r="K19" s="13">
        <f t="shared" ref="K19:P19" si="6">K18*2.205</f>
        <v>49.879095</v>
      </c>
      <c r="L19" s="13">
        <f t="shared" si="6"/>
        <v>0</v>
      </c>
      <c r="M19" s="13">
        <f t="shared" si="6"/>
        <v>45.088281000000002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78.914324263038566</v>
      </c>
      <c r="J20" s="13"/>
      <c r="K20" s="13">
        <f>IF(C2="female",1.37*K3-1.61*K13,1.21*K3-1.43*K13)</f>
        <v>73.840006802721092</v>
      </c>
      <c r="L20" s="13">
        <f>IF(C2="female",1.37*L3-1.61*L13,1.21*L3-1.43*L13)</f>
        <v>0</v>
      </c>
      <c r="M20" s="13">
        <f>IF(C2="female",1.37*M3-1.61*M13,1.21*M3-1.43*M13)</f>
        <v>73.733000000000004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174.00608500000004</v>
      </c>
      <c r="J21" s="13"/>
      <c r="K21" s="13">
        <f t="shared" ref="K21:Q21" si="7">K20*2.205</f>
        <v>162.817215</v>
      </c>
      <c r="L21" s="13">
        <f t="shared" si="7"/>
        <v>0</v>
      </c>
      <c r="M21" s="13">
        <f t="shared" si="7"/>
        <v>162.581265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Yes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High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25.767942616502388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78.914324263038566</v>
      </c>
      <c r="J25" s="13"/>
      <c r="K25" s="13">
        <f>K24*D3*D3</f>
        <v>76.5625</v>
      </c>
      <c r="L25" s="13">
        <f>L24*D3*D3</f>
        <v>76.5625</v>
      </c>
      <c r="M25" s="13">
        <f>M24*D3*D3</f>
        <v>76.5625</v>
      </c>
      <c r="N25" s="13">
        <f>N24*D3*D3</f>
        <v>76.5625</v>
      </c>
      <c r="O25" s="13">
        <f>O24*D3*D3</f>
        <v>76.5625</v>
      </c>
      <c r="P25" s="13">
        <f>P24*D3*D3</f>
        <v>76.5625</v>
      </c>
      <c r="Q25" s="13">
        <f>Q24*D3*D3</f>
        <v>76.5625</v>
      </c>
    </row>
    <row r="26" spans="7:17">
      <c r="G26" s="28"/>
      <c r="H26" s="8" t="s">
        <v>54</v>
      </c>
      <c r="I26" s="13">
        <f>I25*2.205</f>
        <v>174.00608500000004</v>
      </c>
      <c r="J26" s="13"/>
      <c r="K26" s="13">
        <f t="shared" ref="K26:Q26" si="9">K25*2.205</f>
        <v>168.8203125</v>
      </c>
      <c r="L26" s="13">
        <f t="shared" si="9"/>
        <v>168.8203125</v>
      </c>
      <c r="M26" s="13">
        <f t="shared" si="9"/>
        <v>168.8203125</v>
      </c>
      <c r="N26" s="13">
        <f t="shared" si="9"/>
        <v>168.8203125</v>
      </c>
      <c r="O26" s="13">
        <f t="shared" si="9"/>
        <v>168.8203125</v>
      </c>
      <c r="P26" s="13">
        <f t="shared" si="9"/>
        <v>168.8203125</v>
      </c>
      <c r="Q26" s="13">
        <f t="shared" si="9"/>
        <v>168.8203125</v>
      </c>
    </row>
    <row r="27" spans="7:17">
      <c r="G27" s="28"/>
      <c r="H27" s="12" t="s">
        <v>55</v>
      </c>
      <c r="I27" s="13">
        <f t="shared" ref="I27:Q27" si="10">I3-I25</f>
        <v>28.967761904761886</v>
      </c>
      <c r="J27" s="13"/>
      <c r="K27" s="13">
        <f t="shared" si="10"/>
        <v>24.525935374149654</v>
      </c>
      <c r="L27" s="13">
        <f t="shared" si="10"/>
        <v>-76.5625</v>
      </c>
      <c r="M27" s="13">
        <f t="shared" si="10"/>
        <v>21.837500000000006</v>
      </c>
      <c r="N27" s="13">
        <f t="shared" si="10"/>
        <v>-76.5625</v>
      </c>
      <c r="O27" s="13">
        <f t="shared" si="10"/>
        <v>-76.5625</v>
      </c>
      <c r="P27" s="13">
        <f t="shared" si="10"/>
        <v>-76.5625</v>
      </c>
      <c r="Q27" s="13">
        <f t="shared" si="10"/>
        <v>-76.5625</v>
      </c>
    </row>
    <row r="28" spans="7:17">
      <c r="G28" s="28"/>
      <c r="H28" s="8" t="s">
        <v>56</v>
      </c>
      <c r="I28" s="13">
        <f t="shared" ref="I28:Q28" si="11">I2-I26</f>
        <v>63.873914999999954</v>
      </c>
      <c r="J28" s="13"/>
      <c r="K28" s="13">
        <f t="shared" si="11"/>
        <v>54.079687500000006</v>
      </c>
      <c r="L28" s="13">
        <f t="shared" si="11"/>
        <v>-168.8203125</v>
      </c>
      <c r="M28" s="13">
        <f t="shared" si="11"/>
        <v>48.079687500000006</v>
      </c>
      <c r="N28" s="13">
        <f t="shared" si="11"/>
        <v>-168.8203125</v>
      </c>
      <c r="O28" s="13">
        <f t="shared" si="11"/>
        <v>-168.8203125</v>
      </c>
      <c r="P28" s="13">
        <f t="shared" si="11"/>
        <v>-168.8203125</v>
      </c>
      <c r="Q28" s="13">
        <f t="shared" si="11"/>
        <v>-168.8203125</v>
      </c>
    </row>
    <row r="29" spans="7:17">
      <c r="G29" s="28"/>
      <c r="H29" s="8" t="s">
        <v>57</v>
      </c>
      <c r="I29" s="27">
        <f>I28</f>
        <v>63.873914999999954</v>
      </c>
      <c r="J29" s="27"/>
      <c r="K29" s="27">
        <f t="shared" ref="K29:Q29" si="12">K28</f>
        <v>54.079687500000006</v>
      </c>
      <c r="L29" s="27">
        <f t="shared" si="12"/>
        <v>-168.8203125</v>
      </c>
      <c r="M29" s="27">
        <f t="shared" si="12"/>
        <v>48.079687500000006</v>
      </c>
      <c r="N29" s="27">
        <f t="shared" si="12"/>
        <v>-168.8203125</v>
      </c>
      <c r="O29" s="27">
        <f t="shared" si="12"/>
        <v>-168.8203125</v>
      </c>
      <c r="P29" s="27">
        <f t="shared" si="12"/>
        <v>-168.8203125</v>
      </c>
      <c r="Q29" s="27">
        <f t="shared" si="12"/>
        <v>-168.8203125</v>
      </c>
    </row>
    <row r="30" spans="7:17">
      <c r="G30" s="28"/>
      <c r="H30" s="8" t="s">
        <v>58</v>
      </c>
      <c r="I30" s="27">
        <f>I29/4.345</f>
        <v>14.70055581127732</v>
      </c>
      <c r="J30" s="27"/>
      <c r="K30" s="27">
        <f t="shared" ref="K30:Q30" si="13">K29/4.345</f>
        <v>12.446418296892983</v>
      </c>
      <c r="L30" s="27">
        <f t="shared" si="13"/>
        <v>-38.853926927502876</v>
      </c>
      <c r="M30" s="27">
        <f t="shared" si="13"/>
        <v>11.065520713463753</v>
      </c>
      <c r="N30" s="27">
        <f t="shared" si="13"/>
        <v>-38.853926927502876</v>
      </c>
      <c r="O30" s="27">
        <f t="shared" si="13"/>
        <v>-38.853926927502876</v>
      </c>
      <c r="P30" s="27">
        <f t="shared" si="13"/>
        <v>-38.853926927502876</v>
      </c>
      <c r="Q30" s="27">
        <f t="shared" si="13"/>
        <v>-38.853926927502876</v>
      </c>
    </row>
    <row r="31" spans="7:17">
      <c r="G31" s="28"/>
      <c r="H31" s="8" t="s">
        <v>59</v>
      </c>
      <c r="I31" s="27">
        <f>I29/2</f>
        <v>31.936957499999977</v>
      </c>
      <c r="J31" s="27"/>
      <c r="K31" s="27">
        <f t="shared" ref="K31:Q32" si="14">K29/2</f>
        <v>27.039843750000003</v>
      </c>
      <c r="L31" s="27">
        <f t="shared" si="14"/>
        <v>-84.41015625</v>
      </c>
      <c r="M31" s="27">
        <f t="shared" si="14"/>
        <v>24.039843750000003</v>
      </c>
      <c r="N31" s="27">
        <f t="shared" si="14"/>
        <v>-84.41015625</v>
      </c>
      <c r="O31" s="27">
        <f t="shared" si="14"/>
        <v>-84.41015625</v>
      </c>
      <c r="P31" s="27">
        <f t="shared" si="14"/>
        <v>-84.41015625</v>
      </c>
      <c r="Q31" s="27">
        <f t="shared" si="14"/>
        <v>-84.41015625</v>
      </c>
    </row>
    <row r="32" spans="7:17">
      <c r="G32" s="28"/>
      <c r="H32" s="8" t="s">
        <v>60</v>
      </c>
      <c r="I32" s="27">
        <f>I30/2</f>
        <v>7.3502779056386602</v>
      </c>
      <c r="J32" s="27"/>
      <c r="K32" s="27">
        <f t="shared" si="14"/>
        <v>6.2232091484464913</v>
      </c>
      <c r="L32" s="27">
        <f t="shared" si="14"/>
        <v>-19.426963463751438</v>
      </c>
      <c r="M32" s="27">
        <f t="shared" si="14"/>
        <v>5.5327603567318766</v>
      </c>
      <c r="N32" s="27">
        <f t="shared" si="14"/>
        <v>-19.426963463751438</v>
      </c>
      <c r="O32" s="27">
        <f t="shared" si="14"/>
        <v>-19.426963463751438</v>
      </c>
      <c r="P32" s="27">
        <f t="shared" si="14"/>
        <v>-19.426963463751438</v>
      </c>
      <c r="Q32" s="27">
        <f t="shared" si="14"/>
        <v>-19.426963463751438</v>
      </c>
    </row>
    <row r="33" spans="7:17">
      <c r="G33" s="28"/>
      <c r="H33" s="8" t="s">
        <v>61</v>
      </c>
      <c r="I33" s="13">
        <f>I2-13</f>
        <v>224.88</v>
      </c>
      <c r="J33" s="13"/>
      <c r="K33" s="13">
        <f t="shared" ref="K33:Q33" si="15">K2-13</f>
        <v>209.9</v>
      </c>
      <c r="L33" s="13">
        <f t="shared" si="15"/>
        <v>-13</v>
      </c>
      <c r="M33" s="13">
        <f t="shared" si="15"/>
        <v>203.9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F71C25C2-B4FC-4FC5-9E06-9F5F857D54A1}">
      <formula1>"Female,Male"</formula1>
    </dataValidation>
    <dataValidation type="list" allowBlank="1" showInputMessage="1" showErrorMessage="1" sqref="F2" xr:uid="{E4720D5A-3B89-4B81-A5A4-99299C9E32A0}">
      <formula1>"No,Yes"</formula1>
    </dataValidation>
  </dataValidations>
  <pageMargins left="0.7" right="0.7" top="0.75" bottom="0.75" header="0.3" footer="0.3"/>
  <pageSetup scale="47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65AE-9700-47B3-AA73-741774D41C6D}">
  <sheetPr>
    <pageSetUpPr fitToPage="1"/>
  </sheetPr>
  <dimension ref="A1:Q33"/>
  <sheetViews>
    <sheetView zoomScale="70" zoomScaleNormal="7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162</v>
      </c>
      <c r="E2" s="6" t="s">
        <v>16</v>
      </c>
      <c r="F2" s="7" t="s">
        <v>17</v>
      </c>
      <c r="G2" s="32"/>
      <c r="H2" s="8" t="s">
        <v>18</v>
      </c>
      <c r="I2" s="9">
        <v>197.75</v>
      </c>
      <c r="J2" s="9"/>
      <c r="K2" s="9">
        <v>188.9</v>
      </c>
      <c r="L2" s="9"/>
      <c r="M2" s="9">
        <v>194.2</v>
      </c>
      <c r="N2" s="9"/>
      <c r="O2" s="9"/>
      <c r="P2" s="9"/>
      <c r="Q2" s="9"/>
    </row>
    <row r="3" spans="1:17">
      <c r="A3" s="29"/>
      <c r="D3" s="10">
        <f>D2/100</f>
        <v>1.62</v>
      </c>
      <c r="E3" s="6" t="s">
        <v>19</v>
      </c>
      <c r="F3" s="11" t="s">
        <v>20</v>
      </c>
      <c r="G3" s="32"/>
      <c r="H3" s="12" t="s">
        <v>21</v>
      </c>
      <c r="I3" s="13">
        <v>89.7</v>
      </c>
      <c r="J3" s="13"/>
      <c r="K3" s="13">
        <v>85.7</v>
      </c>
      <c r="L3" s="13">
        <f t="shared" ref="L3:Q3" si="0">L2/2.205</f>
        <v>0</v>
      </c>
      <c r="M3" s="13">
        <v>88.1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34.179240969364422</v>
      </c>
      <c r="J4" s="13"/>
      <c r="K4" s="13">
        <f>K3/D3/D3</f>
        <v>32.655083066605698</v>
      </c>
      <c r="L4" s="13">
        <f>L3/D3/D3</f>
        <v>0</v>
      </c>
      <c r="M4" s="13">
        <f>M3/D3/D3</f>
        <v>33.569577808260931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4</v>
      </c>
      <c r="E5" s="6" t="s">
        <v>24</v>
      </c>
      <c r="F5" s="11" t="s">
        <v>25</v>
      </c>
      <c r="G5" s="32"/>
      <c r="H5" s="12" t="s">
        <v>26</v>
      </c>
      <c r="I5" s="9">
        <v>98</v>
      </c>
      <c r="J5" s="9"/>
      <c r="K5" s="9">
        <v>95</v>
      </c>
      <c r="L5" s="9"/>
      <c r="M5" s="9">
        <v>98</v>
      </c>
      <c r="N5" s="9"/>
      <c r="O5" s="9"/>
      <c r="P5" s="9"/>
      <c r="Q5" s="9"/>
    </row>
    <row r="6" spans="1:17">
      <c r="F6" s="17">
        <f>F4*D3*D3</f>
        <v>65.61</v>
      </c>
      <c r="G6" s="32"/>
      <c r="H6" s="12" t="s">
        <v>27</v>
      </c>
      <c r="I6" s="9">
        <v>115</v>
      </c>
      <c r="J6" s="9"/>
      <c r="K6" s="9">
        <v>114</v>
      </c>
      <c r="L6" s="9"/>
      <c r="M6" s="9">
        <v>110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38.582677165354333</v>
      </c>
      <c r="J7" s="13"/>
      <c r="K7" s="13">
        <f t="shared" ref="K7:K8" si="1">K5/2.54</f>
        <v>37.401574803149607</v>
      </c>
      <c r="L7" s="13">
        <f t="shared" ref="L7:Q8" si="2">L5/2.54</f>
        <v>0</v>
      </c>
      <c r="M7" s="13">
        <f t="shared" si="2"/>
        <v>38.582677165354333</v>
      </c>
      <c r="N7" s="13">
        <f t="shared" si="2"/>
        <v>0</v>
      </c>
      <c r="O7" s="13">
        <f t="shared" si="2"/>
        <v>0</v>
      </c>
      <c r="P7" s="13">
        <f t="shared" si="2"/>
        <v>0</v>
      </c>
      <c r="Q7" s="13">
        <f t="shared" si="2"/>
        <v>0</v>
      </c>
    </row>
    <row r="8" spans="1:17">
      <c r="A8" s="16"/>
      <c r="B8" s="33" t="s">
        <v>31</v>
      </c>
      <c r="C8" s="33"/>
      <c r="F8" s="17">
        <f>F6*2.205</f>
        <v>144.67005</v>
      </c>
      <c r="G8" s="32"/>
      <c r="H8" s="8" t="s">
        <v>32</v>
      </c>
      <c r="I8" s="13">
        <f>I6/2.54</f>
        <v>45.275590551181104</v>
      </c>
      <c r="J8" s="13"/>
      <c r="K8" s="13">
        <f t="shared" si="1"/>
        <v>44.881889763779526</v>
      </c>
      <c r="L8" s="13">
        <f t="shared" si="2"/>
        <v>0</v>
      </c>
      <c r="M8" s="13">
        <f t="shared" si="2"/>
        <v>43.30708661417323</v>
      </c>
      <c r="N8" s="13">
        <f t="shared" si="2"/>
        <v>0</v>
      </c>
      <c r="O8" s="13">
        <f t="shared" si="2"/>
        <v>0</v>
      </c>
      <c r="P8" s="13">
        <f t="shared" si="2"/>
        <v>0</v>
      </c>
      <c r="Q8" s="13">
        <f t="shared" si="2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>I5/I6</f>
        <v>0.85217391304347823</v>
      </c>
      <c r="J9" s="10"/>
      <c r="K9" s="10">
        <f t="shared" ref="K9" si="3">K5/K6</f>
        <v>0.83333333333333337</v>
      </c>
      <c r="L9" s="10" t="e">
        <f t="shared" ref="L9:Q9" si="4">L5/L6</f>
        <v>#DIV/0!</v>
      </c>
      <c r="M9" s="10">
        <f t="shared" si="4"/>
        <v>0.89090909090909087</v>
      </c>
      <c r="N9" s="10" t="e">
        <f t="shared" si="4"/>
        <v>#DIV/0!</v>
      </c>
      <c r="O9" s="10" t="e">
        <f t="shared" si="4"/>
        <v>#DIV/0!</v>
      </c>
      <c r="P9" s="10" t="e">
        <f t="shared" si="4"/>
        <v>#DIV/0!</v>
      </c>
      <c r="Q9" s="10" t="e">
        <f t="shared" si="4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32.700000000000003</v>
      </c>
      <c r="J10" s="9"/>
      <c r="K10" s="9">
        <v>32.9</v>
      </c>
      <c r="L10" s="9"/>
      <c r="M10" s="9">
        <v>32.4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11.8</v>
      </c>
      <c r="J11" s="9"/>
      <c r="K11" s="9">
        <v>12.1</v>
      </c>
      <c r="L11" s="9"/>
      <c r="M11" s="9">
        <v>11.8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44.5</v>
      </c>
      <c r="J12" s="13"/>
      <c r="K12" s="13">
        <f t="shared" ref="K12" si="5">K10+K11</f>
        <v>45</v>
      </c>
      <c r="L12" s="13">
        <f t="shared" ref="L12:Q12" si="6">L10+L11</f>
        <v>0</v>
      </c>
      <c r="M12" s="13">
        <f t="shared" si="6"/>
        <v>44.2</v>
      </c>
      <c r="N12" s="13">
        <f t="shared" si="6"/>
        <v>0</v>
      </c>
      <c r="O12" s="13">
        <f t="shared" si="6"/>
        <v>0</v>
      </c>
      <c r="P12" s="13">
        <f t="shared" si="6"/>
        <v>0</v>
      </c>
      <c r="Q12" s="13">
        <f t="shared" si="6"/>
        <v>0</v>
      </c>
    </row>
    <row r="13" spans="1:17">
      <c r="G13" s="32"/>
      <c r="H13" s="12" t="s">
        <v>40</v>
      </c>
      <c r="I13" s="9">
        <v>45.2</v>
      </c>
      <c r="J13" s="9"/>
      <c r="K13" s="9">
        <v>40.700000000000003</v>
      </c>
      <c r="L13" s="9"/>
      <c r="M13" s="9">
        <v>43.9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99.666000000000011</v>
      </c>
      <c r="J14" s="13"/>
      <c r="K14" s="13">
        <f t="shared" ref="K14" si="7">K13*2.205</f>
        <v>89.743500000000012</v>
      </c>
      <c r="L14" s="13">
        <f t="shared" ref="L14:Q14" si="8">L13*2.205</f>
        <v>0</v>
      </c>
      <c r="M14" s="13">
        <f t="shared" si="8"/>
        <v>96.799499999999995</v>
      </c>
      <c r="N14" s="13">
        <f t="shared" si="8"/>
        <v>0</v>
      </c>
      <c r="O14" s="13">
        <f t="shared" si="8"/>
        <v>0</v>
      </c>
      <c r="P14" s="13">
        <f t="shared" si="8"/>
        <v>0</v>
      </c>
      <c r="Q14" s="13">
        <f t="shared" si="8"/>
        <v>0</v>
      </c>
    </row>
    <row r="15" spans="1:17">
      <c r="G15" s="32"/>
      <c r="H15" s="8" t="s">
        <v>42</v>
      </c>
      <c r="I15" s="9">
        <v>50.4</v>
      </c>
      <c r="J15" s="9"/>
      <c r="K15" s="9">
        <v>47.5</v>
      </c>
      <c r="L15" s="9"/>
      <c r="M15" s="9">
        <v>49.9</v>
      </c>
      <c r="N15" s="9"/>
      <c r="O15" s="9"/>
      <c r="P15" s="9"/>
      <c r="Q15" s="9"/>
    </row>
    <row r="16" spans="1:17">
      <c r="G16" s="32"/>
      <c r="H16" s="12" t="s">
        <v>43</v>
      </c>
      <c r="I16" s="9">
        <v>24.5</v>
      </c>
      <c r="J16" s="9"/>
      <c r="K16" s="9">
        <v>24.8</v>
      </c>
      <c r="L16" s="9"/>
      <c r="M16" s="9">
        <v>24.4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54.022500000000001</v>
      </c>
      <c r="J17" s="13"/>
      <c r="K17" s="13">
        <f t="shared" ref="K17" si="9">K16*2.205</f>
        <v>54.684000000000005</v>
      </c>
      <c r="L17" s="13">
        <f t="shared" ref="L17:Q17" si="10">L16*2.205</f>
        <v>0</v>
      </c>
      <c r="M17" s="13">
        <f t="shared" si="10"/>
        <v>53.802</v>
      </c>
      <c r="N17" s="13">
        <f t="shared" si="10"/>
        <v>0</v>
      </c>
      <c r="O17" s="13">
        <f t="shared" si="10"/>
        <v>0</v>
      </c>
      <c r="P17" s="13">
        <f t="shared" si="10"/>
        <v>0</v>
      </c>
      <c r="Q17" s="13">
        <f t="shared" si="10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33.668500000000009</v>
      </c>
      <c r="J18" s="13"/>
      <c r="K18" s="13">
        <f>IF(C2="female",1.37*K13-0.315*K3,1.21*K13-0.182*K3)</f>
        <v>28.763500000000008</v>
      </c>
      <c r="L18" s="13">
        <f>IF(C2="female",1.37*L13-0.315*L3,1.21*L13-0.182*L3)</f>
        <v>0</v>
      </c>
      <c r="M18" s="13">
        <f>IF(C2="female",1.37*M13-0.315*M3,1.21*M13-0.182*M3)</f>
        <v>32.391500000000001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74.239042500000025</v>
      </c>
      <c r="J19" s="13"/>
      <c r="K19" s="13">
        <f t="shared" ref="K19" si="11">K18*2.205</f>
        <v>63.423517500000017</v>
      </c>
      <c r="L19" s="13">
        <f t="shared" ref="L19:Q19" si="12">L18*2.205</f>
        <v>0</v>
      </c>
      <c r="M19" s="13">
        <f t="shared" si="12"/>
        <v>71.423257500000005</v>
      </c>
      <c r="N19" s="13">
        <f t="shared" si="12"/>
        <v>0</v>
      </c>
      <c r="O19" s="13">
        <f t="shared" si="12"/>
        <v>0</v>
      </c>
      <c r="P19" s="13">
        <f t="shared" si="12"/>
        <v>0</v>
      </c>
      <c r="Q19" s="13">
        <f t="shared" si="12"/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50.117000000000004</v>
      </c>
      <c r="J20" s="13"/>
      <c r="K20" s="13">
        <f>IF(C2="female",1.37*K3-1.61*K13,1.21*K3-1.43*K13)</f>
        <v>51.881999999999991</v>
      </c>
      <c r="L20" s="13">
        <f>IF(C2="female",1.37*L3-1.61*L13,1.21*L3-1.43*L13)</f>
        <v>0</v>
      </c>
      <c r="M20" s="13">
        <f>IF(C2="female",1.37*M3-1.61*M13,1.21*M3-1.43*M13)</f>
        <v>50.018000000000001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110.50798500000002</v>
      </c>
      <c r="J21" s="13"/>
      <c r="K21" s="13">
        <f t="shared" ref="K21" si="13">K20*2.205</f>
        <v>114.39980999999999</v>
      </c>
      <c r="L21" s="13">
        <f t="shared" ref="L21:Q21" si="14">L20*2.205</f>
        <v>0</v>
      </c>
      <c r="M21" s="13">
        <f t="shared" si="14"/>
        <v>110.28969000000001</v>
      </c>
      <c r="N21" s="13">
        <f t="shared" si="14"/>
        <v>0</v>
      </c>
      <c r="O21" s="13">
        <f t="shared" si="14"/>
        <v>0</v>
      </c>
      <c r="P21" s="13">
        <f t="shared" si="14"/>
        <v>0</v>
      </c>
      <c r="Q21" s="13">
        <f t="shared" si="14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" si="15">IF(K22="Yes","High","Average")</f>
        <v>Average</v>
      </c>
      <c r="L23" s="26" t="str">
        <f t="shared" ref="L23:Q23" si="16">IF(L22="Yes","High","Average")</f>
        <v>Average</v>
      </c>
      <c r="M23" s="26" t="str">
        <f t="shared" si="16"/>
        <v>Average</v>
      </c>
      <c r="N23" s="26" t="str">
        <f t="shared" si="16"/>
        <v>Average</v>
      </c>
      <c r="O23" s="26" t="str">
        <f t="shared" si="16"/>
        <v>Average</v>
      </c>
      <c r="P23" s="26" t="str">
        <f t="shared" si="16"/>
        <v>Average</v>
      </c>
      <c r="Q23" s="26" t="str">
        <f t="shared" si="16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65.61</v>
      </c>
      <c r="J25" s="13"/>
      <c r="K25" s="13">
        <f>K24*D3*D3</f>
        <v>65.61</v>
      </c>
      <c r="L25" s="13">
        <f>L24*D3*D3</f>
        <v>65.61</v>
      </c>
      <c r="M25" s="13">
        <f>M24*D3*D3</f>
        <v>65.61</v>
      </c>
      <c r="N25" s="13">
        <f>N24*D3*D3</f>
        <v>65.61</v>
      </c>
      <c r="O25" s="13">
        <f>O24*D3*D3</f>
        <v>65.61</v>
      </c>
      <c r="P25" s="13">
        <f>P24*D3*D3</f>
        <v>65.61</v>
      </c>
      <c r="Q25" s="13">
        <f>Q24*D3*D3</f>
        <v>65.61</v>
      </c>
    </row>
    <row r="26" spans="7:17">
      <c r="G26" s="28"/>
      <c r="H26" s="8" t="s">
        <v>54</v>
      </c>
      <c r="I26" s="13">
        <f>I25*2.205</f>
        <v>144.67005</v>
      </c>
      <c r="J26" s="13"/>
      <c r="K26" s="13">
        <f t="shared" ref="K26" si="17">K25*2.205</f>
        <v>144.67005</v>
      </c>
      <c r="L26" s="13">
        <f t="shared" ref="L26:Q26" si="18">L25*2.205</f>
        <v>144.67005</v>
      </c>
      <c r="M26" s="13">
        <f t="shared" si="18"/>
        <v>144.67005</v>
      </c>
      <c r="N26" s="13">
        <f t="shared" si="18"/>
        <v>144.67005</v>
      </c>
      <c r="O26" s="13">
        <f t="shared" si="18"/>
        <v>144.67005</v>
      </c>
      <c r="P26" s="13">
        <f t="shared" si="18"/>
        <v>144.67005</v>
      </c>
      <c r="Q26" s="13">
        <f t="shared" si="18"/>
        <v>144.67005</v>
      </c>
    </row>
    <row r="27" spans="7:17">
      <c r="G27" s="28"/>
      <c r="H27" s="12" t="s">
        <v>55</v>
      </c>
      <c r="I27" s="13">
        <f>I3-I25</f>
        <v>24.090000000000003</v>
      </c>
      <c r="J27" s="13"/>
      <c r="K27" s="13">
        <f t="shared" ref="K27" si="19">K3-K25</f>
        <v>20.090000000000003</v>
      </c>
      <c r="L27" s="13">
        <f t="shared" ref="L27:Q27" si="20">L3-L25</f>
        <v>-65.61</v>
      </c>
      <c r="M27" s="13">
        <f t="shared" si="20"/>
        <v>22.489999999999995</v>
      </c>
      <c r="N27" s="13">
        <f t="shared" si="20"/>
        <v>-65.61</v>
      </c>
      <c r="O27" s="13">
        <f t="shared" si="20"/>
        <v>-65.61</v>
      </c>
      <c r="P27" s="13">
        <f t="shared" si="20"/>
        <v>-65.61</v>
      </c>
      <c r="Q27" s="13">
        <f t="shared" si="20"/>
        <v>-65.61</v>
      </c>
    </row>
    <row r="28" spans="7:17">
      <c r="G28" s="28"/>
      <c r="H28" s="8" t="s">
        <v>56</v>
      </c>
      <c r="I28" s="13">
        <f>I2-I26</f>
        <v>53.079949999999997</v>
      </c>
      <c r="J28" s="13"/>
      <c r="K28" s="13">
        <f t="shared" ref="K28" si="21">K2-K26</f>
        <v>44.229950000000002</v>
      </c>
      <c r="L28" s="13">
        <f t="shared" ref="L28:Q28" si="22">L2-L26</f>
        <v>-144.67005</v>
      </c>
      <c r="M28" s="13">
        <f t="shared" si="22"/>
        <v>49.529949999999985</v>
      </c>
      <c r="N28" s="13">
        <f t="shared" si="22"/>
        <v>-144.67005</v>
      </c>
      <c r="O28" s="13">
        <f t="shared" si="22"/>
        <v>-144.67005</v>
      </c>
      <c r="P28" s="13">
        <f t="shared" si="22"/>
        <v>-144.67005</v>
      </c>
      <c r="Q28" s="13">
        <f t="shared" si="22"/>
        <v>-144.67005</v>
      </c>
    </row>
    <row r="29" spans="7:17">
      <c r="G29" s="28"/>
      <c r="H29" s="8" t="s">
        <v>57</v>
      </c>
      <c r="I29" s="27">
        <f>I28</f>
        <v>53.079949999999997</v>
      </c>
      <c r="J29" s="27"/>
      <c r="K29" s="27">
        <f t="shared" ref="K29" si="23">K28</f>
        <v>44.229950000000002</v>
      </c>
      <c r="L29" s="27">
        <f t="shared" ref="L29:Q29" si="24">L28</f>
        <v>-144.67005</v>
      </c>
      <c r="M29" s="27">
        <f t="shared" si="24"/>
        <v>49.529949999999985</v>
      </c>
      <c r="N29" s="27">
        <f t="shared" si="24"/>
        <v>-144.67005</v>
      </c>
      <c r="O29" s="27">
        <f t="shared" si="24"/>
        <v>-144.67005</v>
      </c>
      <c r="P29" s="27">
        <f t="shared" si="24"/>
        <v>-144.67005</v>
      </c>
      <c r="Q29" s="27">
        <f t="shared" si="24"/>
        <v>-144.67005</v>
      </c>
    </row>
    <row r="30" spans="7:17">
      <c r="G30" s="28"/>
      <c r="H30" s="8" t="s">
        <v>58</v>
      </c>
      <c r="I30" s="27">
        <f>I29/4.345</f>
        <v>12.216329113924051</v>
      </c>
      <c r="J30" s="27"/>
      <c r="K30" s="27">
        <f t="shared" ref="K30" si="25">K29/4.345</f>
        <v>10.17950517836594</v>
      </c>
      <c r="L30" s="27">
        <f t="shared" ref="L30:Q30" si="26">L29/4.345</f>
        <v>-33.295753739930959</v>
      </c>
      <c r="M30" s="27">
        <f t="shared" si="26"/>
        <v>11.39929804372842</v>
      </c>
      <c r="N30" s="27">
        <f t="shared" si="26"/>
        <v>-33.295753739930959</v>
      </c>
      <c r="O30" s="27">
        <f t="shared" si="26"/>
        <v>-33.295753739930959</v>
      </c>
      <c r="P30" s="27">
        <f t="shared" si="26"/>
        <v>-33.295753739930959</v>
      </c>
      <c r="Q30" s="27">
        <f t="shared" si="26"/>
        <v>-33.295753739930959</v>
      </c>
    </row>
    <row r="31" spans="7:17">
      <c r="G31" s="28"/>
      <c r="H31" s="8" t="s">
        <v>59</v>
      </c>
      <c r="I31" s="27">
        <f>I29/2</f>
        <v>26.539974999999998</v>
      </c>
      <c r="J31" s="27"/>
      <c r="K31" s="27">
        <f t="shared" ref="K31:K32" si="27">K29/2</f>
        <v>22.114975000000001</v>
      </c>
      <c r="L31" s="27">
        <f t="shared" ref="L31:Q32" si="28">L29/2</f>
        <v>-72.335025000000002</v>
      </c>
      <c r="M31" s="27">
        <f t="shared" si="28"/>
        <v>24.764974999999993</v>
      </c>
      <c r="N31" s="27">
        <f t="shared" si="28"/>
        <v>-72.335025000000002</v>
      </c>
      <c r="O31" s="27">
        <f t="shared" si="28"/>
        <v>-72.335025000000002</v>
      </c>
      <c r="P31" s="27">
        <f t="shared" si="28"/>
        <v>-72.335025000000002</v>
      </c>
      <c r="Q31" s="27">
        <f t="shared" si="28"/>
        <v>-72.335025000000002</v>
      </c>
    </row>
    <row r="32" spans="7:17">
      <c r="G32" s="28"/>
      <c r="H32" s="8" t="s">
        <v>60</v>
      </c>
      <c r="I32" s="27">
        <f>I30/2</f>
        <v>6.1081645569620253</v>
      </c>
      <c r="J32" s="27"/>
      <c r="K32" s="27">
        <f t="shared" si="27"/>
        <v>5.0897525891829698</v>
      </c>
      <c r="L32" s="27">
        <f t="shared" si="28"/>
        <v>-16.647876869965479</v>
      </c>
      <c r="M32" s="27">
        <f t="shared" si="28"/>
        <v>5.69964902186421</v>
      </c>
      <c r="N32" s="27">
        <f t="shared" si="28"/>
        <v>-16.647876869965479</v>
      </c>
      <c r="O32" s="27">
        <f t="shared" si="28"/>
        <v>-16.647876869965479</v>
      </c>
      <c r="P32" s="27">
        <f t="shared" si="28"/>
        <v>-16.647876869965479</v>
      </c>
      <c r="Q32" s="27">
        <f t="shared" si="28"/>
        <v>-16.647876869965479</v>
      </c>
    </row>
    <row r="33" spans="7:17">
      <c r="G33" s="28"/>
      <c r="H33" s="8" t="s">
        <v>61</v>
      </c>
      <c r="I33" s="13">
        <f>I2-13</f>
        <v>184.75</v>
      </c>
      <c r="J33" s="13"/>
      <c r="K33" s="13">
        <f t="shared" ref="K33" si="29">K2-13</f>
        <v>175.9</v>
      </c>
      <c r="L33" s="13">
        <f t="shared" ref="L33:Q33" si="30">L2-13</f>
        <v>-13</v>
      </c>
      <c r="M33" s="13">
        <f t="shared" si="30"/>
        <v>181.2</v>
      </c>
      <c r="N33" s="13">
        <f t="shared" si="30"/>
        <v>-13</v>
      </c>
      <c r="O33" s="13">
        <f t="shared" si="30"/>
        <v>-13</v>
      </c>
      <c r="P33" s="13">
        <f t="shared" si="30"/>
        <v>-13</v>
      </c>
      <c r="Q33" s="13">
        <f t="shared" si="30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F2" xr:uid="{F5FAC565-0AA8-49CA-938F-F4906071D2D9}">
      <formula1>"No,Yes"</formula1>
    </dataValidation>
    <dataValidation type="list" allowBlank="1" showInputMessage="1" showErrorMessage="1" sqref="C2" xr:uid="{98F19529-199A-4767-93C5-483CDCD28A07}">
      <formula1>"Female,Male"</formula1>
    </dataValidation>
  </dataValidations>
  <pageMargins left="0.7" right="0.7" top="0.75" bottom="0.75" header="0.3" footer="0.3"/>
  <pageSetup scale="47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9AC9-03E3-4F76-B5B2-B3A99CE90FCD}">
  <sheetPr>
    <pageSetUpPr fitToPage="1"/>
  </sheetPr>
  <dimension ref="A1:Q33"/>
  <sheetViews>
    <sheetView zoomScale="80" zoomScaleNormal="80" workbookViewId="0">
      <selection activeCell="B2" sqref="B2"/>
    </sheetView>
  </sheetViews>
  <sheetFormatPr defaultColWidth="11" defaultRowHeight="15.9"/>
  <cols>
    <col min="1" max="1" width="13.2109375" style="4" customWidth="1"/>
    <col min="2" max="2" width="18.5" style="4" customWidth="1"/>
    <col min="3" max="3" width="12.7109375" style="4" customWidth="1"/>
    <col min="4" max="5" width="11" style="4"/>
    <col min="6" max="6" width="26.5" style="4" customWidth="1"/>
    <col min="7" max="7" width="16.7109375" style="4" customWidth="1"/>
    <col min="8" max="8" width="35.5" style="4" customWidth="1"/>
    <col min="9" max="16384" width="11" style="4"/>
  </cols>
  <sheetData>
    <row r="1" spans="1:17" ht="51" customHeight="1">
      <c r="A1" s="29" t="s">
        <v>0</v>
      </c>
      <c r="B1" s="1" t="s">
        <v>1</v>
      </c>
      <c r="C1" s="1" t="s">
        <v>2</v>
      </c>
      <c r="D1" s="30" t="s">
        <v>3</v>
      </c>
      <c r="E1" s="31"/>
      <c r="F1" s="2" t="s">
        <v>4</v>
      </c>
      <c r="G1" s="32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29"/>
      <c r="B2" s="5"/>
      <c r="C2" s="5" t="s">
        <v>62</v>
      </c>
      <c r="D2" s="5">
        <v>169</v>
      </c>
      <c r="E2" s="6" t="s">
        <v>16</v>
      </c>
      <c r="F2" s="7" t="s">
        <v>17</v>
      </c>
      <c r="G2" s="32"/>
      <c r="H2" s="8" t="s">
        <v>18</v>
      </c>
      <c r="I2" s="9">
        <v>236.99</v>
      </c>
      <c r="J2" s="9"/>
      <c r="K2" s="9">
        <v>236.7</v>
      </c>
      <c r="L2" s="9"/>
      <c r="M2" s="9">
        <v>244.1</v>
      </c>
      <c r="N2" s="9"/>
      <c r="O2" s="9"/>
      <c r="P2" s="9"/>
      <c r="Q2" s="9"/>
    </row>
    <row r="3" spans="1:17">
      <c r="A3" s="29"/>
      <c r="D3" s="10">
        <f>D2/100</f>
        <v>1.69</v>
      </c>
      <c r="E3" s="6" t="s">
        <v>19</v>
      </c>
      <c r="F3" s="11" t="s">
        <v>20</v>
      </c>
      <c r="G3" s="32"/>
      <c r="H3" s="12" t="s">
        <v>21</v>
      </c>
      <c r="I3" s="13">
        <f>I2/2.205</f>
        <v>107.47845804988663</v>
      </c>
      <c r="J3" s="13"/>
      <c r="K3" s="13">
        <v>107.6</v>
      </c>
      <c r="L3" s="13">
        <f t="shared" ref="L3:Q3" si="0">L2/2.205</f>
        <v>0</v>
      </c>
      <c r="M3" s="13">
        <v>110.7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</row>
    <row r="4" spans="1:17">
      <c r="A4" s="29"/>
      <c r="D4" s="14">
        <f>TRUNC(D2/2.54/12)</f>
        <v>5</v>
      </c>
      <c r="E4" s="6" t="s">
        <v>22</v>
      </c>
      <c r="F4" s="15">
        <f>IF(F2="Yes",23,25)</f>
        <v>25</v>
      </c>
      <c r="G4" s="32"/>
      <c r="H4" s="8" t="s">
        <v>23</v>
      </c>
      <c r="I4" s="13">
        <f>I3/D3/D3</f>
        <v>37.631195703892246</v>
      </c>
      <c r="J4" s="13"/>
      <c r="K4" s="13">
        <v>37.700000000000003</v>
      </c>
      <c r="L4" s="13">
        <f>L3/D3/D3</f>
        <v>0</v>
      </c>
      <c r="M4" s="13">
        <f>M3/D3/D3</f>
        <v>38.759147088687378</v>
      </c>
      <c r="N4" s="13">
        <f>N3/D3/D3</f>
        <v>0</v>
      </c>
      <c r="O4" s="13">
        <f>O3/D3/D3</f>
        <v>0</v>
      </c>
      <c r="P4" s="13">
        <f>P3/D3/D3</f>
        <v>0</v>
      </c>
      <c r="Q4" s="13">
        <f>Q3/D3/D3</f>
        <v>0</v>
      </c>
    </row>
    <row r="5" spans="1:17">
      <c r="A5" s="29"/>
      <c r="D5" s="16">
        <f>ROUND(MOD(D2/2.54,12),0)</f>
        <v>7</v>
      </c>
      <c r="E5" s="6" t="s">
        <v>24</v>
      </c>
      <c r="F5" s="11" t="s">
        <v>25</v>
      </c>
      <c r="G5" s="32"/>
      <c r="H5" s="12" t="s">
        <v>26</v>
      </c>
      <c r="I5" s="9">
        <v>121</v>
      </c>
      <c r="J5" s="9"/>
      <c r="K5" s="9">
        <v>126</v>
      </c>
      <c r="L5" s="9"/>
      <c r="M5" s="9">
        <v>126</v>
      </c>
      <c r="N5" s="9"/>
      <c r="O5" s="9"/>
      <c r="P5" s="9"/>
      <c r="Q5" s="9"/>
    </row>
    <row r="6" spans="1:17">
      <c r="F6" s="17">
        <f>F4*D3*D3</f>
        <v>71.402500000000003</v>
      </c>
      <c r="G6" s="32"/>
      <c r="H6" s="12" t="s">
        <v>27</v>
      </c>
      <c r="I6" s="9">
        <v>129</v>
      </c>
      <c r="J6" s="9"/>
      <c r="K6" s="9">
        <v>132</v>
      </c>
      <c r="L6" s="9"/>
      <c r="M6" s="9">
        <v>134</v>
      </c>
      <c r="N6" s="9"/>
      <c r="O6" s="9"/>
      <c r="P6" s="9"/>
      <c r="Q6" s="9"/>
    </row>
    <row r="7" spans="1:17">
      <c r="A7" s="5"/>
      <c r="B7" s="33" t="s">
        <v>28</v>
      </c>
      <c r="C7" s="33"/>
      <c r="F7" s="18" t="s">
        <v>29</v>
      </c>
      <c r="G7" s="32"/>
      <c r="H7" s="8" t="s">
        <v>30</v>
      </c>
      <c r="I7" s="13">
        <f>I5/2.54</f>
        <v>47.637795275590548</v>
      </c>
      <c r="J7" s="13"/>
      <c r="K7" s="13">
        <f t="shared" ref="K7:Q8" si="1">K5/2.54</f>
        <v>49.606299212598422</v>
      </c>
      <c r="L7" s="13">
        <f t="shared" si="1"/>
        <v>0</v>
      </c>
      <c r="M7" s="13">
        <f t="shared" si="1"/>
        <v>49.606299212598422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</row>
    <row r="8" spans="1:17">
      <c r="A8" s="16"/>
      <c r="B8" s="33" t="s">
        <v>31</v>
      </c>
      <c r="C8" s="33"/>
      <c r="F8" s="17">
        <f>F6*2.205</f>
        <v>157.44251250000002</v>
      </c>
      <c r="G8" s="32"/>
      <c r="H8" s="8" t="s">
        <v>32</v>
      </c>
      <c r="I8" s="13">
        <f>I6/2.54</f>
        <v>50.787401574803148</v>
      </c>
      <c r="J8" s="13"/>
      <c r="K8" s="13">
        <f t="shared" si="1"/>
        <v>51.968503937007874</v>
      </c>
      <c r="L8" s="13">
        <f t="shared" si="1"/>
        <v>0</v>
      </c>
      <c r="M8" s="13">
        <f t="shared" si="1"/>
        <v>52.755905511811022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</row>
    <row r="9" spans="1:17">
      <c r="A9" s="19"/>
      <c r="B9" s="20" t="s">
        <v>33</v>
      </c>
      <c r="C9" s="21"/>
      <c r="F9" s="22"/>
      <c r="G9" s="32"/>
      <c r="H9" s="8" t="s">
        <v>34</v>
      </c>
      <c r="I9" s="10">
        <f t="shared" ref="I9:Q9" si="2">I5/I6</f>
        <v>0.93798449612403101</v>
      </c>
      <c r="J9" s="10"/>
      <c r="K9" s="10">
        <f t="shared" si="2"/>
        <v>0.95454545454545459</v>
      </c>
      <c r="L9" s="10" t="e">
        <f t="shared" si="2"/>
        <v>#DIV/0!</v>
      </c>
      <c r="M9" s="10">
        <f t="shared" si="2"/>
        <v>0.94029850746268662</v>
      </c>
      <c r="N9" s="10" t="e">
        <f t="shared" si="2"/>
        <v>#DIV/0!</v>
      </c>
      <c r="O9" s="10" t="e">
        <f t="shared" si="2"/>
        <v>#DIV/0!</v>
      </c>
      <c r="P9" s="10" t="e">
        <f t="shared" si="2"/>
        <v>#DIV/0!</v>
      </c>
      <c r="Q9" s="10" t="e">
        <f t="shared" si="2"/>
        <v>#DIV/0!</v>
      </c>
    </row>
    <row r="10" spans="1:17">
      <c r="A10" s="23" t="s">
        <v>35</v>
      </c>
      <c r="F10" s="24"/>
      <c r="G10" s="32"/>
      <c r="H10" s="12" t="s">
        <v>36</v>
      </c>
      <c r="I10" s="9">
        <v>42</v>
      </c>
      <c r="J10" s="9"/>
      <c r="K10" s="9">
        <v>39.799999999999997</v>
      </c>
      <c r="L10" s="9"/>
      <c r="M10" s="9">
        <v>41.1</v>
      </c>
      <c r="N10" s="9"/>
      <c r="O10" s="9"/>
      <c r="P10" s="9"/>
      <c r="Q10" s="9"/>
    </row>
    <row r="11" spans="1:17">
      <c r="A11" s="23" t="s">
        <v>37</v>
      </c>
      <c r="G11" s="32"/>
      <c r="H11" s="12" t="s">
        <v>38</v>
      </c>
      <c r="I11" s="9">
        <v>15.3</v>
      </c>
      <c r="J11" s="9"/>
      <c r="K11" s="9">
        <v>14.7</v>
      </c>
      <c r="L11" s="9"/>
      <c r="M11" s="9">
        <v>15</v>
      </c>
      <c r="N11" s="9"/>
      <c r="O11" s="9"/>
      <c r="P11" s="9"/>
      <c r="Q11" s="9"/>
    </row>
    <row r="12" spans="1:17">
      <c r="G12" s="32"/>
      <c r="H12" s="12" t="s">
        <v>39</v>
      </c>
      <c r="I12" s="13">
        <f>I10+I11</f>
        <v>57.3</v>
      </c>
      <c r="J12" s="13"/>
      <c r="K12" s="13">
        <f t="shared" ref="K12:Q12" si="3">K10+K11</f>
        <v>54.5</v>
      </c>
      <c r="L12" s="13">
        <f t="shared" si="3"/>
        <v>0</v>
      </c>
      <c r="M12" s="13">
        <f t="shared" si="3"/>
        <v>56.1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</row>
    <row r="13" spans="1:17">
      <c r="G13" s="32"/>
      <c r="H13" s="12" t="s">
        <v>40</v>
      </c>
      <c r="I13" s="9">
        <v>50.2</v>
      </c>
      <c r="J13" s="9"/>
      <c r="K13" s="9">
        <v>53.1</v>
      </c>
      <c r="L13" s="9"/>
      <c r="M13" s="9">
        <v>54.6</v>
      </c>
      <c r="N13" s="9"/>
      <c r="O13" s="9"/>
      <c r="P13" s="9"/>
      <c r="Q13" s="9"/>
    </row>
    <row r="14" spans="1:17">
      <c r="G14" s="32"/>
      <c r="H14" s="8" t="s">
        <v>41</v>
      </c>
      <c r="I14" s="13">
        <f>I13*2.205</f>
        <v>110.69100000000002</v>
      </c>
      <c r="J14" s="13"/>
      <c r="K14" s="13">
        <f t="shared" ref="K14:Q14" si="4">K13*2.205</f>
        <v>117.08550000000001</v>
      </c>
      <c r="L14" s="13">
        <f t="shared" si="4"/>
        <v>0</v>
      </c>
      <c r="M14" s="13">
        <f t="shared" si="4"/>
        <v>120.393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</v>
      </c>
    </row>
    <row r="15" spans="1:17">
      <c r="G15" s="32"/>
      <c r="H15" s="8" t="s">
        <v>42</v>
      </c>
      <c r="I15" s="9">
        <v>46.7</v>
      </c>
      <c r="J15" s="9"/>
      <c r="K15" s="9">
        <v>49.4</v>
      </c>
      <c r="L15" s="9"/>
      <c r="M15" s="9">
        <v>49.3</v>
      </c>
      <c r="N15" s="9"/>
      <c r="O15" s="9"/>
      <c r="P15" s="9"/>
      <c r="Q15" s="9"/>
    </row>
    <row r="16" spans="1:17">
      <c r="G16" s="32"/>
      <c r="H16" s="12" t="s">
        <v>43</v>
      </c>
      <c r="I16" s="9">
        <v>31.6</v>
      </c>
      <c r="J16" s="9"/>
      <c r="K16" s="9">
        <v>30.1</v>
      </c>
      <c r="L16" s="9"/>
      <c r="M16" s="9">
        <v>31.1</v>
      </c>
      <c r="N16" s="9"/>
      <c r="O16" s="9"/>
      <c r="P16" s="9"/>
      <c r="Q16" s="9"/>
    </row>
    <row r="17" spans="7:17">
      <c r="G17" s="32"/>
      <c r="H17" s="8" t="s">
        <v>44</v>
      </c>
      <c r="I17" s="13">
        <f>I16*2.205</f>
        <v>69.678000000000011</v>
      </c>
      <c r="J17" s="13"/>
      <c r="K17" s="13">
        <f t="shared" ref="K17:Q17" si="5">K16*2.205</f>
        <v>66.370500000000007</v>
      </c>
      <c r="L17" s="13">
        <f t="shared" si="5"/>
        <v>0</v>
      </c>
      <c r="M17" s="13">
        <f t="shared" si="5"/>
        <v>68.575500000000005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</row>
    <row r="18" spans="7:17">
      <c r="G18" s="28" t="s">
        <v>45</v>
      </c>
      <c r="H18" s="12" t="s">
        <v>46</v>
      </c>
      <c r="I18" s="13">
        <f>IF(C2="female",1.37*I13-0.315*I3,1.21*I13-0.182*I3)</f>
        <v>34.91828571428573</v>
      </c>
      <c r="J18" s="13"/>
      <c r="K18" s="13">
        <f>IF(C2="female",1.37*K13-0.315*K3,1.21*K13-0.182*K3)</f>
        <v>38.853000000000016</v>
      </c>
      <c r="L18" s="13">
        <f>IF(C2="female",1.37*L13-0.315*L3,1.21*L13-0.182*L3)</f>
        <v>0</v>
      </c>
      <c r="M18" s="13">
        <f>IF(C2="female",1.37*M13-0.315*M3,1.21*M13-0.182*M3)</f>
        <v>39.931500000000007</v>
      </c>
      <c r="N18" s="13">
        <f>IF(C2="female",1.37*N13-0.315*N3,1.21*N13-0.182*N3)</f>
        <v>0</v>
      </c>
      <c r="O18" s="13">
        <f>IF(C2="female",1.37*O13-0.315*O3,1.21*O13-0.182*O3)</f>
        <v>0</v>
      </c>
      <c r="P18" s="13">
        <f>IF(C2="female",1.37*P13-0.315*P3,1.21*P13-0.182*P3)</f>
        <v>0</v>
      </c>
      <c r="Q18" s="13">
        <f>IF(C2="female",1.37*Q13-0.315*Q3,1.21*Q13-0.182*Q3)</f>
        <v>0</v>
      </c>
    </row>
    <row r="19" spans="7:17">
      <c r="G19" s="28"/>
      <c r="H19" s="8" t="s">
        <v>47</v>
      </c>
      <c r="I19" s="13">
        <f>I18*2.205</f>
        <v>76.994820000000033</v>
      </c>
      <c r="J19" s="13"/>
      <c r="K19" s="13">
        <f t="shared" ref="K19:P19" si="6">K18*2.205</f>
        <v>85.670865000000035</v>
      </c>
      <c r="L19" s="13">
        <f t="shared" si="6"/>
        <v>0</v>
      </c>
      <c r="M19" s="13">
        <f t="shared" si="6"/>
        <v>88.048957500000014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>Q18*2.205</f>
        <v>0</v>
      </c>
    </row>
    <row r="20" spans="7:17" ht="40.200000000000003" customHeight="1">
      <c r="G20" s="28"/>
      <c r="H20" s="25" t="s">
        <v>48</v>
      </c>
      <c r="I20" s="13">
        <f>IF(C2="female",1.37*I3-1.61*I13,1.21*I3-1.43*I13)</f>
        <v>66.42348752834468</v>
      </c>
      <c r="J20" s="13"/>
      <c r="K20" s="13">
        <f>IF(C2="female",1.37*K3-1.61*K13,1.21*K3-1.43*K13)</f>
        <v>61.920999999999992</v>
      </c>
      <c r="L20" s="13">
        <f>IF(C2="female",1.37*L3-1.61*L13,1.21*L3-1.43*L13)</f>
        <v>0</v>
      </c>
      <c r="M20" s="13">
        <f>IF(C2="female",1.37*M3-1.61*M13,1.21*M3-1.43*M13)</f>
        <v>63.753000000000014</v>
      </c>
      <c r="N20" s="13">
        <f>IF(C2="female",1.37*N3-1.61*N13,1.21*N3-1.43*N13)</f>
        <v>0</v>
      </c>
      <c r="O20" s="13">
        <f>IF(C2="female",1.37*O3-1.61*O13,1.21*O3-1.43*O13)</f>
        <v>0</v>
      </c>
      <c r="P20" s="13">
        <f>IF(C2="female",1.37*P3-1.61*P13,1.21*P3-1.43*P13)</f>
        <v>0</v>
      </c>
      <c r="Q20" s="13">
        <f>IF(C2="female",1.37*Q3-1.61*Q13,1.21*Q3-1.43*Q13)</f>
        <v>0</v>
      </c>
    </row>
    <row r="21" spans="7:17" ht="37.200000000000003" customHeight="1">
      <c r="G21" s="28"/>
      <c r="H21" s="25" t="s">
        <v>49</v>
      </c>
      <c r="I21" s="13">
        <f>I20*2.205</f>
        <v>146.46379000000002</v>
      </c>
      <c r="J21" s="13"/>
      <c r="K21" s="13">
        <f t="shared" ref="K21:Q21" si="7">K20*2.205</f>
        <v>136.53580499999998</v>
      </c>
      <c r="L21" s="13">
        <f t="shared" si="7"/>
        <v>0</v>
      </c>
      <c r="M21" s="13">
        <f t="shared" si="7"/>
        <v>140.57536500000003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</row>
    <row r="22" spans="7:17">
      <c r="G22" s="28"/>
      <c r="H22" s="12" t="s">
        <v>50</v>
      </c>
      <c r="I22" s="26" t="str">
        <f>IF(I20&gt;F6,"Yes","No")</f>
        <v>No</v>
      </c>
      <c r="J22" s="26"/>
      <c r="K22" s="26" t="str">
        <f>IF(K20&gt;F6,"Yes","No")</f>
        <v>No</v>
      </c>
      <c r="L22" s="26" t="str">
        <f>IF(L20&gt;F6,"Yes","No")</f>
        <v>No</v>
      </c>
      <c r="M22" s="26" t="str">
        <f>IF(M20&gt;F6,"Yes","No")</f>
        <v>No</v>
      </c>
      <c r="N22" s="26" t="str">
        <f>IF(N20&gt;F6,"Yes","No")</f>
        <v>No</v>
      </c>
      <c r="O22" s="26" t="str">
        <f>IF(O20&gt;F6,"Yes","No")</f>
        <v>No</v>
      </c>
      <c r="P22" s="26" t="str">
        <f>IF(P20&gt;F6,"Yes","No")</f>
        <v>No</v>
      </c>
      <c r="Q22" s="26" t="str">
        <f>IF(Q20&gt;F6,"Yes","No")</f>
        <v>No</v>
      </c>
    </row>
    <row r="23" spans="7:17">
      <c r="G23" s="28"/>
      <c r="H23" s="12" t="s">
        <v>51</v>
      </c>
      <c r="I23" s="26" t="str">
        <f>IF(I22="Yes","High","Average")</f>
        <v>Average</v>
      </c>
      <c r="J23" s="26"/>
      <c r="K23" s="26" t="str">
        <f t="shared" ref="K23:Q23" si="8">IF(K22="Yes","High","Average")</f>
        <v>Average</v>
      </c>
      <c r="L23" s="26" t="str">
        <f t="shared" si="8"/>
        <v>Average</v>
      </c>
      <c r="M23" s="26" t="str">
        <f t="shared" si="8"/>
        <v>Average</v>
      </c>
      <c r="N23" s="26" t="str">
        <f t="shared" si="8"/>
        <v>Average</v>
      </c>
      <c r="O23" s="26" t="str">
        <f t="shared" si="8"/>
        <v>Average</v>
      </c>
      <c r="P23" s="26" t="str">
        <f t="shared" si="8"/>
        <v>Average</v>
      </c>
      <c r="Q23" s="26" t="str">
        <f t="shared" si="8"/>
        <v>Average</v>
      </c>
    </row>
    <row r="24" spans="7:17">
      <c r="G24" s="28"/>
      <c r="H24" s="8" t="s">
        <v>52</v>
      </c>
      <c r="I24" s="13">
        <f>IF(I22="Yes",I20/D3/D3,F4)</f>
        <v>25</v>
      </c>
      <c r="J24" s="13"/>
      <c r="K24" s="13">
        <f>IF(K22="Yes",K20/D3/D3,F4)</f>
        <v>25</v>
      </c>
      <c r="L24" s="13">
        <f>IF(L22="Yes",L20/D3/D3,F4)</f>
        <v>25</v>
      </c>
      <c r="M24" s="13">
        <f>IF(M22="Yes",M20/D3/D3,F4)</f>
        <v>25</v>
      </c>
      <c r="N24" s="13">
        <f>IF(N22="Yes",N20/D3/D3,F4)</f>
        <v>25</v>
      </c>
      <c r="O24" s="13">
        <f>IF(O22="Yes",O20/D3/D3,F4)</f>
        <v>25</v>
      </c>
      <c r="P24" s="13">
        <f>IF(P22="Yes",P20/D3/D3,F4)</f>
        <v>25</v>
      </c>
      <c r="Q24" s="13">
        <f>IF(Q22="Yes",Q20/D3/D3,F4)</f>
        <v>25</v>
      </c>
    </row>
    <row r="25" spans="7:17">
      <c r="G25" s="28"/>
      <c r="H25" s="12" t="s">
        <v>53</v>
      </c>
      <c r="I25" s="13">
        <f>I24*D3*D3</f>
        <v>71.402500000000003</v>
      </c>
      <c r="J25" s="13"/>
      <c r="K25" s="13">
        <f>K24*D3*D3</f>
        <v>71.402500000000003</v>
      </c>
      <c r="L25" s="13">
        <f>L24*D3*D3</f>
        <v>71.402500000000003</v>
      </c>
      <c r="M25" s="13">
        <f>M24*D3*D3</f>
        <v>71.402500000000003</v>
      </c>
      <c r="N25" s="13">
        <f>N24*D3*D3</f>
        <v>71.402500000000003</v>
      </c>
      <c r="O25" s="13">
        <f>O24*D3*D3</f>
        <v>71.402500000000003</v>
      </c>
      <c r="P25" s="13">
        <f>P24*D3*D3</f>
        <v>71.402500000000003</v>
      </c>
      <c r="Q25" s="13">
        <f>Q24*D3*D3</f>
        <v>71.402500000000003</v>
      </c>
    </row>
    <row r="26" spans="7:17">
      <c r="G26" s="28"/>
      <c r="H26" s="8" t="s">
        <v>54</v>
      </c>
      <c r="I26" s="13">
        <f>I25*2.205</f>
        <v>157.44251250000002</v>
      </c>
      <c r="J26" s="13"/>
      <c r="K26" s="13">
        <f t="shared" ref="K26:Q26" si="9">K25*2.205</f>
        <v>157.44251250000002</v>
      </c>
      <c r="L26" s="13">
        <f t="shared" si="9"/>
        <v>157.44251250000002</v>
      </c>
      <c r="M26" s="13">
        <f t="shared" si="9"/>
        <v>157.44251250000002</v>
      </c>
      <c r="N26" s="13">
        <f t="shared" si="9"/>
        <v>157.44251250000002</v>
      </c>
      <c r="O26" s="13">
        <f t="shared" si="9"/>
        <v>157.44251250000002</v>
      </c>
      <c r="P26" s="13">
        <f t="shared" si="9"/>
        <v>157.44251250000002</v>
      </c>
      <c r="Q26" s="13">
        <f t="shared" si="9"/>
        <v>157.44251250000002</v>
      </c>
    </row>
    <row r="27" spans="7:17">
      <c r="G27" s="28"/>
      <c r="H27" s="12" t="s">
        <v>55</v>
      </c>
      <c r="I27" s="13">
        <f t="shared" ref="I27:Q27" si="10">I3-I25</f>
        <v>36.075958049886623</v>
      </c>
      <c r="J27" s="13"/>
      <c r="K27" s="13">
        <f t="shared" si="10"/>
        <v>36.197499999999991</v>
      </c>
      <c r="L27" s="13">
        <f t="shared" si="10"/>
        <v>-71.402500000000003</v>
      </c>
      <c r="M27" s="13">
        <f t="shared" si="10"/>
        <v>39.297499999999999</v>
      </c>
      <c r="N27" s="13">
        <f t="shared" si="10"/>
        <v>-71.402500000000003</v>
      </c>
      <c r="O27" s="13">
        <f t="shared" si="10"/>
        <v>-71.402500000000003</v>
      </c>
      <c r="P27" s="13">
        <f t="shared" si="10"/>
        <v>-71.402500000000003</v>
      </c>
      <c r="Q27" s="13">
        <f t="shared" si="10"/>
        <v>-71.402500000000003</v>
      </c>
    </row>
    <row r="28" spans="7:17">
      <c r="G28" s="28"/>
      <c r="H28" s="8" t="s">
        <v>56</v>
      </c>
      <c r="I28" s="13">
        <f t="shared" ref="I28:Q28" si="11">I2-I26</f>
        <v>79.547487499999988</v>
      </c>
      <c r="J28" s="13"/>
      <c r="K28" s="13">
        <f t="shared" si="11"/>
        <v>79.257487499999968</v>
      </c>
      <c r="L28" s="13">
        <f t="shared" si="11"/>
        <v>-157.44251250000002</v>
      </c>
      <c r="M28" s="13">
        <f t="shared" si="11"/>
        <v>86.657487499999974</v>
      </c>
      <c r="N28" s="13">
        <f t="shared" si="11"/>
        <v>-157.44251250000002</v>
      </c>
      <c r="O28" s="13">
        <f t="shared" si="11"/>
        <v>-157.44251250000002</v>
      </c>
      <c r="P28" s="13">
        <f t="shared" si="11"/>
        <v>-157.44251250000002</v>
      </c>
      <c r="Q28" s="13">
        <f t="shared" si="11"/>
        <v>-157.44251250000002</v>
      </c>
    </row>
    <row r="29" spans="7:17">
      <c r="G29" s="28"/>
      <c r="H29" s="8" t="s">
        <v>57</v>
      </c>
      <c r="I29" s="27">
        <f>I28</f>
        <v>79.547487499999988</v>
      </c>
      <c r="J29" s="27"/>
      <c r="K29" s="27">
        <f t="shared" ref="K29:Q29" si="12">K28</f>
        <v>79.257487499999968</v>
      </c>
      <c r="L29" s="27">
        <f t="shared" si="12"/>
        <v>-157.44251250000002</v>
      </c>
      <c r="M29" s="27">
        <f t="shared" si="12"/>
        <v>86.657487499999974</v>
      </c>
      <c r="N29" s="27">
        <f t="shared" si="12"/>
        <v>-157.44251250000002</v>
      </c>
      <c r="O29" s="27">
        <f t="shared" si="12"/>
        <v>-157.44251250000002</v>
      </c>
      <c r="P29" s="27">
        <f t="shared" si="12"/>
        <v>-157.44251250000002</v>
      </c>
      <c r="Q29" s="27">
        <f t="shared" si="12"/>
        <v>-157.44251250000002</v>
      </c>
    </row>
    <row r="30" spans="7:17">
      <c r="G30" s="28"/>
      <c r="H30" s="8" t="s">
        <v>58</v>
      </c>
      <c r="I30" s="27">
        <f>I29/4.345</f>
        <v>18.307822209436132</v>
      </c>
      <c r="J30" s="27"/>
      <c r="K30" s="27">
        <f t="shared" ref="K30:Q30" si="13">K29/4.345</f>
        <v>18.241078826237047</v>
      </c>
      <c r="L30" s="27">
        <f t="shared" si="13"/>
        <v>-36.235330840046039</v>
      </c>
      <c r="M30" s="27">
        <f t="shared" si="13"/>
        <v>19.944185845799765</v>
      </c>
      <c r="N30" s="27">
        <f t="shared" si="13"/>
        <v>-36.235330840046039</v>
      </c>
      <c r="O30" s="27">
        <f t="shared" si="13"/>
        <v>-36.235330840046039</v>
      </c>
      <c r="P30" s="27">
        <f t="shared" si="13"/>
        <v>-36.235330840046039</v>
      </c>
      <c r="Q30" s="27">
        <f t="shared" si="13"/>
        <v>-36.235330840046039</v>
      </c>
    </row>
    <row r="31" spans="7:17">
      <c r="G31" s="28"/>
      <c r="H31" s="8" t="s">
        <v>59</v>
      </c>
      <c r="I31" s="27">
        <f>I29/2</f>
        <v>39.773743749999994</v>
      </c>
      <c r="J31" s="27"/>
      <c r="K31" s="27">
        <f t="shared" ref="K31:Q32" si="14">K29/2</f>
        <v>39.628743749999984</v>
      </c>
      <c r="L31" s="27">
        <f t="shared" si="14"/>
        <v>-78.72125625000001</v>
      </c>
      <c r="M31" s="27">
        <f t="shared" si="14"/>
        <v>43.328743749999987</v>
      </c>
      <c r="N31" s="27">
        <f t="shared" si="14"/>
        <v>-78.72125625000001</v>
      </c>
      <c r="O31" s="27">
        <f t="shared" si="14"/>
        <v>-78.72125625000001</v>
      </c>
      <c r="P31" s="27">
        <f t="shared" si="14"/>
        <v>-78.72125625000001</v>
      </c>
      <c r="Q31" s="27">
        <f t="shared" si="14"/>
        <v>-78.72125625000001</v>
      </c>
    </row>
    <row r="32" spans="7:17">
      <c r="G32" s="28"/>
      <c r="H32" s="8" t="s">
        <v>60</v>
      </c>
      <c r="I32" s="27">
        <f>I30/2</f>
        <v>9.1539111047180661</v>
      </c>
      <c r="J32" s="27"/>
      <c r="K32" s="27">
        <f t="shared" si="14"/>
        <v>9.1205394131185233</v>
      </c>
      <c r="L32" s="27">
        <f t="shared" si="14"/>
        <v>-18.11766542002302</v>
      </c>
      <c r="M32" s="27">
        <f t="shared" si="14"/>
        <v>9.9720929228998827</v>
      </c>
      <c r="N32" s="27">
        <f t="shared" si="14"/>
        <v>-18.11766542002302</v>
      </c>
      <c r="O32" s="27">
        <f t="shared" si="14"/>
        <v>-18.11766542002302</v>
      </c>
      <c r="P32" s="27">
        <f t="shared" si="14"/>
        <v>-18.11766542002302</v>
      </c>
      <c r="Q32" s="27">
        <f t="shared" si="14"/>
        <v>-18.11766542002302</v>
      </c>
    </row>
    <row r="33" spans="7:17">
      <c r="G33" s="28"/>
      <c r="H33" s="8" t="s">
        <v>61</v>
      </c>
      <c r="I33" s="13">
        <f>I2-13</f>
        <v>223.99</v>
      </c>
      <c r="J33" s="13"/>
      <c r="K33" s="13">
        <f t="shared" ref="K33:Q33" si="15">K2-13</f>
        <v>223.7</v>
      </c>
      <c r="L33" s="13">
        <f t="shared" si="15"/>
        <v>-13</v>
      </c>
      <c r="M33" s="13">
        <f t="shared" si="15"/>
        <v>231.1</v>
      </c>
      <c r="N33" s="13">
        <f t="shared" si="15"/>
        <v>-13</v>
      </c>
      <c r="O33" s="13">
        <f t="shared" si="15"/>
        <v>-13</v>
      </c>
      <c r="P33" s="13">
        <f t="shared" si="15"/>
        <v>-13</v>
      </c>
      <c r="Q33" s="13">
        <f t="shared" si="15"/>
        <v>-13</v>
      </c>
    </row>
  </sheetData>
  <mergeCells count="6">
    <mergeCell ref="G18:G33"/>
    <mergeCell ref="A1:A5"/>
    <mergeCell ref="D1:E1"/>
    <mergeCell ref="G1:G17"/>
    <mergeCell ref="B7:C7"/>
    <mergeCell ref="B8:C8"/>
  </mergeCells>
  <dataValidations count="2">
    <dataValidation type="list" allowBlank="1" showInputMessage="1" showErrorMessage="1" sqref="C2" xr:uid="{9A2A6485-7CC7-4EC3-9CA8-EC391D60C4E3}">
      <formula1>"Female,Male"</formula1>
    </dataValidation>
    <dataValidation type="list" allowBlank="1" showInputMessage="1" showErrorMessage="1" sqref="F2" xr:uid="{F0519168-E2D9-4BB3-981D-D3D52E7DA28D}">
      <formula1>"No,Yes"</formula1>
    </dataValidation>
  </dataValidations>
  <pageMargins left="0.7" right="0.7" top="0.75" bottom="0.75" header="0.3" footer="0.3"/>
  <pageSetup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Ashleigh Oliveira</cp:lastModifiedBy>
  <cp:revision/>
  <dcterms:created xsi:type="dcterms:W3CDTF">2022-05-08T19:04:28Z</dcterms:created>
  <dcterms:modified xsi:type="dcterms:W3CDTF">2024-05-08T18:59:03Z</dcterms:modified>
  <cp:category/>
  <cp:contentStatus/>
</cp:coreProperties>
</file>