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recentste documenten_work-in-progress\research\Purdue-research\2023-AgNP-fascia elution study-dog\Ag\PeerJ\"/>
    </mc:Choice>
  </mc:AlternateContent>
  <xr:revisionPtr revIDLastSave="0" documentId="13_ncr:1_{C2F3C5FA-5476-4100-8A55-58E295EDC46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lutionAg" sheetId="1" r:id="rId1"/>
    <sheet name="elutionAg-correction)" sheetId="4" r:id="rId2"/>
    <sheet name="96hAg" sheetId="2" r:id="rId3"/>
    <sheet name="probeAg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4" l="1"/>
  <c r="F47" i="4"/>
  <c r="E47" i="4"/>
  <c r="W47" i="4" s="1"/>
  <c r="D47" i="4"/>
  <c r="C47" i="4"/>
  <c r="B47" i="4"/>
  <c r="U47" i="4" s="1"/>
  <c r="W46" i="4"/>
  <c r="U46" i="4"/>
  <c r="G46" i="4"/>
  <c r="F46" i="4"/>
  <c r="E46" i="4"/>
  <c r="D46" i="4"/>
  <c r="C46" i="4"/>
  <c r="B46" i="4"/>
  <c r="G45" i="4"/>
  <c r="F45" i="4"/>
  <c r="E45" i="4"/>
  <c r="W45" i="4" s="1"/>
  <c r="D45" i="4"/>
  <c r="C45" i="4"/>
  <c r="B45" i="4"/>
  <c r="U45" i="4" s="1"/>
  <c r="G44" i="4"/>
  <c r="F44" i="4"/>
  <c r="E44" i="4"/>
  <c r="W44" i="4" s="1"/>
  <c r="D44" i="4"/>
  <c r="C44" i="4"/>
  <c r="B44" i="4"/>
  <c r="U44" i="4" s="1"/>
  <c r="W43" i="4"/>
  <c r="U43" i="4"/>
  <c r="G43" i="4"/>
  <c r="F43" i="4"/>
  <c r="E43" i="4"/>
  <c r="D43" i="4"/>
  <c r="C43" i="4"/>
  <c r="B43" i="4"/>
  <c r="G42" i="4"/>
  <c r="F42" i="4"/>
  <c r="E42" i="4"/>
  <c r="W42" i="4" s="1"/>
  <c r="D42" i="4"/>
  <c r="C42" i="4"/>
  <c r="B42" i="4"/>
  <c r="U42" i="4" s="1"/>
  <c r="G41" i="4"/>
  <c r="F41" i="4"/>
  <c r="E41" i="4"/>
  <c r="D41" i="4"/>
  <c r="C41" i="4"/>
  <c r="U41" i="4" s="1"/>
  <c r="B41" i="4"/>
  <c r="U40" i="4"/>
  <c r="G40" i="4"/>
  <c r="W40" i="4" s="1"/>
  <c r="F40" i="4"/>
  <c r="E40" i="4"/>
  <c r="D40" i="4"/>
  <c r="C40" i="4"/>
  <c r="B40" i="4"/>
  <c r="G39" i="4"/>
  <c r="F39" i="4"/>
  <c r="E39" i="4"/>
  <c r="W39" i="4" s="1"/>
  <c r="D39" i="4"/>
  <c r="C39" i="4"/>
  <c r="B39" i="4"/>
  <c r="U39" i="4" s="1"/>
  <c r="W38" i="4"/>
  <c r="G38" i="4"/>
  <c r="F38" i="4"/>
  <c r="E38" i="4"/>
  <c r="D38" i="4"/>
  <c r="C38" i="4"/>
  <c r="B38" i="4"/>
  <c r="U38" i="4" s="1"/>
  <c r="U37" i="4"/>
  <c r="G37" i="4"/>
  <c r="W37" i="4" s="1"/>
  <c r="F37" i="4"/>
  <c r="E37" i="4"/>
  <c r="D37" i="4"/>
  <c r="C37" i="4"/>
  <c r="B37" i="4"/>
  <c r="G36" i="4"/>
  <c r="F36" i="4"/>
  <c r="E36" i="4"/>
  <c r="W36" i="4" s="1"/>
  <c r="D36" i="4"/>
  <c r="C36" i="4"/>
  <c r="B36" i="4"/>
  <c r="U36" i="4" s="1"/>
  <c r="W35" i="4"/>
  <c r="G35" i="4"/>
  <c r="F35" i="4"/>
  <c r="E35" i="4"/>
  <c r="D35" i="4"/>
  <c r="C35" i="4"/>
  <c r="B35" i="4"/>
  <c r="U35" i="4" s="1"/>
  <c r="U34" i="4"/>
  <c r="G34" i="4"/>
  <c r="W34" i="4" s="1"/>
  <c r="F34" i="4"/>
  <c r="E34" i="4"/>
  <c r="D34" i="4"/>
  <c r="C34" i="4"/>
  <c r="B34" i="4"/>
  <c r="G33" i="4"/>
  <c r="F33" i="4"/>
  <c r="E33" i="4"/>
  <c r="W33" i="4" s="1"/>
  <c r="D33" i="4"/>
  <c r="C33" i="4"/>
  <c r="B33" i="4"/>
  <c r="U33" i="4" s="1"/>
  <c r="W32" i="4"/>
  <c r="G32" i="4"/>
  <c r="F32" i="4"/>
  <c r="E32" i="4"/>
  <c r="D32" i="4"/>
  <c r="C32" i="4"/>
  <c r="B32" i="4"/>
  <c r="U32" i="4" s="1"/>
  <c r="U31" i="4"/>
  <c r="G31" i="4"/>
  <c r="W31" i="4" s="1"/>
  <c r="F31" i="4"/>
  <c r="E31" i="4"/>
  <c r="D31" i="4"/>
  <c r="C31" i="4"/>
  <c r="B31" i="4"/>
  <c r="G30" i="4"/>
  <c r="F30" i="4"/>
  <c r="E30" i="4"/>
  <c r="W30" i="4" s="1"/>
  <c r="D30" i="4"/>
  <c r="C30" i="4"/>
  <c r="B30" i="4"/>
  <c r="U30" i="4" s="1"/>
  <c r="W29" i="4"/>
  <c r="G29" i="4"/>
  <c r="F29" i="4"/>
  <c r="E29" i="4"/>
  <c r="D29" i="4"/>
  <c r="C29" i="4"/>
  <c r="B29" i="4"/>
  <c r="U29" i="4" s="1"/>
  <c r="U28" i="4"/>
  <c r="G28" i="4"/>
  <c r="W28" i="4" s="1"/>
  <c r="F28" i="4"/>
  <c r="E28" i="4"/>
  <c r="D28" i="4"/>
  <c r="C28" i="4"/>
  <c r="B28" i="4"/>
  <c r="G27" i="4"/>
  <c r="F27" i="4"/>
  <c r="E27" i="4"/>
  <c r="D27" i="4"/>
  <c r="C27" i="4"/>
  <c r="B27" i="4"/>
  <c r="W23" i="4"/>
  <c r="U23" i="4"/>
  <c r="M23" i="4"/>
  <c r="L23" i="4"/>
  <c r="K23" i="4"/>
  <c r="J23" i="4"/>
  <c r="I23" i="4"/>
  <c r="H23" i="4"/>
  <c r="W22" i="4"/>
  <c r="U22" i="4"/>
  <c r="M22" i="4"/>
  <c r="L22" i="4"/>
  <c r="K22" i="4"/>
  <c r="J22" i="4"/>
  <c r="I22" i="4"/>
  <c r="H22" i="4"/>
  <c r="W21" i="4"/>
  <c r="U21" i="4"/>
  <c r="M21" i="4"/>
  <c r="L21" i="4"/>
  <c r="K21" i="4"/>
  <c r="J21" i="4"/>
  <c r="I21" i="4"/>
  <c r="H21" i="4"/>
  <c r="W20" i="4"/>
  <c r="U20" i="4"/>
  <c r="M20" i="4"/>
  <c r="L20" i="4"/>
  <c r="K20" i="4"/>
  <c r="J20" i="4"/>
  <c r="I20" i="4"/>
  <c r="H20" i="4"/>
  <c r="W19" i="4"/>
  <c r="U19" i="4"/>
  <c r="M19" i="4"/>
  <c r="L19" i="4"/>
  <c r="K19" i="4"/>
  <c r="J19" i="4"/>
  <c r="I19" i="4"/>
  <c r="H19" i="4"/>
  <c r="W18" i="4"/>
  <c r="U18" i="4"/>
  <c r="M18" i="4"/>
  <c r="L18" i="4"/>
  <c r="K18" i="4"/>
  <c r="J18" i="4"/>
  <c r="I18" i="4"/>
  <c r="H18" i="4"/>
  <c r="W17" i="4"/>
  <c r="U17" i="4"/>
  <c r="M17" i="4"/>
  <c r="L17" i="4"/>
  <c r="K17" i="4"/>
  <c r="J17" i="4"/>
  <c r="I17" i="4"/>
  <c r="H17" i="4"/>
  <c r="W16" i="4"/>
  <c r="U16" i="4"/>
  <c r="M16" i="4"/>
  <c r="L16" i="4"/>
  <c r="K16" i="4"/>
  <c r="J16" i="4"/>
  <c r="I16" i="4"/>
  <c r="H16" i="4"/>
  <c r="W15" i="4"/>
  <c r="U15" i="4"/>
  <c r="M15" i="4"/>
  <c r="L15" i="4"/>
  <c r="K15" i="4"/>
  <c r="J15" i="4"/>
  <c r="I15" i="4"/>
  <c r="H15" i="4"/>
  <c r="W14" i="4"/>
  <c r="U14" i="4"/>
  <c r="M14" i="4"/>
  <c r="L14" i="4"/>
  <c r="K14" i="4"/>
  <c r="J14" i="4"/>
  <c r="I14" i="4"/>
  <c r="H14" i="4"/>
  <c r="W13" i="4"/>
  <c r="U13" i="4"/>
  <c r="M13" i="4"/>
  <c r="L13" i="4"/>
  <c r="K13" i="4"/>
  <c r="J13" i="4"/>
  <c r="I13" i="4"/>
  <c r="H13" i="4"/>
  <c r="W12" i="4"/>
  <c r="U12" i="4"/>
  <c r="M12" i="4"/>
  <c r="L12" i="4"/>
  <c r="K12" i="4"/>
  <c r="J12" i="4"/>
  <c r="I12" i="4"/>
  <c r="H12" i="4"/>
  <c r="W11" i="4"/>
  <c r="U11" i="4"/>
  <c r="M11" i="4"/>
  <c r="L11" i="4"/>
  <c r="K11" i="4"/>
  <c r="J11" i="4"/>
  <c r="I11" i="4"/>
  <c r="H11" i="4"/>
  <c r="W10" i="4"/>
  <c r="U10" i="4"/>
  <c r="M10" i="4"/>
  <c r="L10" i="4"/>
  <c r="K10" i="4"/>
  <c r="J10" i="4"/>
  <c r="I10" i="4"/>
  <c r="H10" i="4"/>
  <c r="W9" i="4"/>
  <c r="U9" i="4"/>
  <c r="M9" i="4"/>
  <c r="L9" i="4"/>
  <c r="K9" i="4"/>
  <c r="J9" i="4"/>
  <c r="I9" i="4"/>
  <c r="H9" i="4"/>
  <c r="W8" i="4"/>
  <c r="U8" i="4"/>
  <c r="M8" i="4"/>
  <c r="L8" i="4"/>
  <c r="K8" i="4"/>
  <c r="J8" i="4"/>
  <c r="I8" i="4"/>
  <c r="H8" i="4"/>
  <c r="W7" i="4"/>
  <c r="U7" i="4"/>
  <c r="M7" i="4"/>
  <c r="L7" i="4"/>
  <c r="K7" i="4"/>
  <c r="J7" i="4"/>
  <c r="I7" i="4"/>
  <c r="H7" i="4"/>
  <c r="W6" i="4"/>
  <c r="U6" i="4"/>
  <c r="M6" i="4"/>
  <c r="L6" i="4"/>
  <c r="K6" i="4"/>
  <c r="J6" i="4"/>
  <c r="I6" i="4"/>
  <c r="H6" i="4"/>
  <c r="W5" i="4"/>
  <c r="U5" i="4"/>
  <c r="M5" i="4"/>
  <c r="L5" i="4"/>
  <c r="K5" i="4"/>
  <c r="J5" i="4"/>
  <c r="I5" i="4"/>
  <c r="H5" i="4"/>
  <c r="W4" i="4"/>
  <c r="U4" i="4"/>
  <c r="M4" i="4"/>
  <c r="S23" i="4" s="1"/>
  <c r="L4" i="4"/>
  <c r="R23" i="4" s="1"/>
  <c r="K4" i="4"/>
  <c r="Q23" i="4" s="1"/>
  <c r="J4" i="4"/>
  <c r="I4" i="4"/>
  <c r="O23" i="4" s="1"/>
  <c r="H4" i="4"/>
  <c r="N23" i="4" s="1"/>
  <c r="W3" i="4"/>
  <c r="U3" i="4"/>
  <c r="M3" i="4"/>
  <c r="L3" i="4"/>
  <c r="K3" i="4"/>
  <c r="J3" i="4"/>
  <c r="P23" i="4" s="1"/>
  <c r="I3" i="4"/>
  <c r="H3" i="4"/>
  <c r="Y23" i="4" l="1"/>
  <c r="Y24" i="4"/>
  <c r="AA24" i="4"/>
  <c r="AA23" i="4"/>
  <c r="K11" i="3" l="1"/>
  <c r="H11" i="3"/>
  <c r="E11" i="3"/>
  <c r="B11" i="3"/>
  <c r="K10" i="3"/>
  <c r="K9" i="3"/>
  <c r="H10" i="3"/>
  <c r="H9" i="3"/>
  <c r="E10" i="3"/>
  <c r="E9" i="3"/>
  <c r="B10" i="3"/>
  <c r="B9" i="3"/>
  <c r="G46" i="1" l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J40" i="1" l="1"/>
  <c r="L46" i="1" l="1"/>
  <c r="L45" i="1"/>
  <c r="L44" i="1"/>
  <c r="L43" i="1"/>
  <c r="L42" i="1"/>
  <c r="L41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J30" i="1"/>
  <c r="J46" i="1"/>
  <c r="J45" i="1"/>
  <c r="J44" i="1"/>
  <c r="J43" i="1"/>
  <c r="J42" i="1"/>
  <c r="J41" i="1"/>
  <c r="J39" i="1"/>
  <c r="J38" i="1"/>
  <c r="J37" i="1"/>
  <c r="J36" i="1"/>
  <c r="J35" i="1"/>
  <c r="J34" i="1"/>
  <c r="J33" i="1"/>
  <c r="J32" i="1"/>
  <c r="J31" i="1"/>
  <c r="J29" i="1"/>
  <c r="J28" i="1"/>
  <c r="J27" i="1"/>
  <c r="B26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L2" i="1"/>
  <c r="J2" i="1"/>
</calcChain>
</file>

<file path=xl/sharedStrings.xml><?xml version="1.0" encoding="utf-8"?>
<sst xmlns="http://schemas.openxmlformats.org/spreadsheetml/2006/main" count="135" uniqueCount="73">
  <si>
    <t>DPBS</t>
  </si>
  <si>
    <t>Plasma</t>
  </si>
  <si>
    <t>0:00:00</t>
  </si>
  <si>
    <t>1:00:00</t>
  </si>
  <si>
    <t>2:00:00</t>
  </si>
  <si>
    <t>3:00:00</t>
  </si>
  <si>
    <t>4:00:00</t>
  </si>
  <si>
    <t>5:00:00</t>
  </si>
  <si>
    <t>6:00:00</t>
  </si>
  <si>
    <t>8:00:00</t>
  </si>
  <si>
    <t>10:00:00</t>
  </si>
  <si>
    <t>13:00:00</t>
  </si>
  <si>
    <t>17:00:00</t>
  </si>
  <si>
    <t>22:00:00</t>
  </si>
  <si>
    <t>27:00:00</t>
  </si>
  <si>
    <t>34:00:00</t>
  </si>
  <si>
    <t>42:00:00</t>
  </si>
  <si>
    <t>48:00:00</t>
  </si>
  <si>
    <t>58:00:00</t>
  </si>
  <si>
    <t>66:00:00</t>
  </si>
  <si>
    <t>72:00:00</t>
  </si>
  <si>
    <t>84:00:00</t>
  </si>
  <si>
    <t>96:00:00</t>
  </si>
  <si>
    <t>AgNP DPBS</t>
  </si>
  <si>
    <t>AgNP specimen in DPBS</t>
  </si>
  <si>
    <t>AgNP plasma</t>
  </si>
  <si>
    <t>AgNP specimen in plasma</t>
  </si>
  <si>
    <t>DPBS direct sample</t>
  </si>
  <si>
    <t>DPBS probe sample</t>
  </si>
  <si>
    <t>Plasma direct sample</t>
  </si>
  <si>
    <t>Plasma probe sample</t>
  </si>
  <si>
    <t>0:05:00</t>
  </si>
  <si>
    <t>0:10:00</t>
  </si>
  <si>
    <t>0:15:00</t>
  </si>
  <si>
    <t>0:30:00</t>
  </si>
  <si>
    <t>one specimen was deflated, and probably leaked - without this specimen:</t>
  </si>
  <si>
    <t>DPBS mean</t>
  </si>
  <si>
    <t>Plasma mean</t>
  </si>
  <si>
    <t>increase/hr</t>
  </si>
  <si>
    <t>0-1</t>
  </si>
  <si>
    <t>1-2</t>
  </si>
  <si>
    <t>2-3</t>
  </si>
  <si>
    <t>3-4</t>
  </si>
  <si>
    <t>4-5</t>
  </si>
  <si>
    <t>5-6</t>
  </si>
  <si>
    <t>6-8</t>
  </si>
  <si>
    <t>8-10</t>
  </si>
  <si>
    <t>10-13</t>
  </si>
  <si>
    <t>13-17</t>
  </si>
  <si>
    <t>17-22</t>
  </si>
  <si>
    <t>22-27</t>
  </si>
  <si>
    <t>27-34</t>
  </si>
  <si>
    <t>42-48</t>
  </si>
  <si>
    <t>58-66</t>
  </si>
  <si>
    <t>66-72</t>
  </si>
  <si>
    <t>72-84</t>
  </si>
  <si>
    <t>84-96</t>
  </si>
  <si>
    <t>base</t>
  </si>
  <si>
    <t>34-42</t>
  </si>
  <si>
    <t>48-58</t>
  </si>
  <si>
    <t>mean</t>
  </si>
  <si>
    <t>SD</t>
  </si>
  <si>
    <t>RSD</t>
  </si>
  <si>
    <t>measured in ppb or ng/ml</t>
  </si>
  <si>
    <t>removed in sample</t>
  </si>
  <si>
    <t>total removed</t>
  </si>
  <si>
    <t>measured</t>
  </si>
  <si>
    <t>dPBS</t>
  </si>
  <si>
    <t>plasma</t>
  </si>
  <si>
    <t>formula for correction:</t>
  </si>
  <si>
    <t>0.15ml removed; ppb=ng/ml; so amount removed is amount noted*0.15</t>
  </si>
  <si>
    <t>summary:</t>
  </si>
  <si>
    <t>peak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</si>
</sst>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7" xfId="0" applyFont="1" applyBorder="1"/>
    <xf numFmtId="0" fontId="2" fillId="0" borderId="8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49" fontId="2" fillId="0" borderId="0" xfId="0" applyNumberFormat="1" applyFont="1"/>
    <xf numFmtId="49" fontId="0" fillId="0" borderId="0" xfId="0" applyNumberFormat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3" fillId="0" borderId="0" xfId="0" applyFont="1"/>
    <xf numFmtId="9" fontId="0" fillId="0" borderId="0" xfId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/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workbookViewId="0">
      <selection activeCell="P20" sqref="O20:P20"/>
    </sheetView>
  </sheetViews>
  <sheetFormatPr defaultRowHeight="15" x14ac:dyDescent="0.25"/>
  <sheetData>
    <row r="1" spans="1:12" x14ac:dyDescent="0.25">
      <c r="A1" s="2"/>
      <c r="B1" s="21" t="s">
        <v>0</v>
      </c>
      <c r="C1" s="22"/>
      <c r="D1" s="23"/>
      <c r="E1" s="21" t="s">
        <v>1</v>
      </c>
      <c r="F1" s="22"/>
      <c r="G1" s="23"/>
      <c r="J1" t="s">
        <v>36</v>
      </c>
      <c r="L1" t="s">
        <v>37</v>
      </c>
    </row>
    <row r="2" spans="1:12" x14ac:dyDescent="0.25">
      <c r="A2" s="1" t="s">
        <v>2</v>
      </c>
      <c r="B2" s="6">
        <v>0.77</v>
      </c>
      <c r="C2" s="1">
        <v>0.95</v>
      </c>
      <c r="D2" s="7">
        <v>0.46</v>
      </c>
      <c r="E2" s="6">
        <v>0.3</v>
      </c>
      <c r="F2" s="1">
        <v>12.09</v>
      </c>
      <c r="G2" s="7">
        <v>0.42</v>
      </c>
      <c r="J2">
        <f>AVERAGE(B2:D2)</f>
        <v>0.72666666666666668</v>
      </c>
      <c r="L2">
        <f>AVERAGE(E2:G2)</f>
        <v>4.2700000000000005</v>
      </c>
    </row>
    <row r="3" spans="1:12" x14ac:dyDescent="0.25">
      <c r="A3" s="1" t="s">
        <v>3</v>
      </c>
      <c r="B3" s="6">
        <v>1.54</v>
      </c>
      <c r="C3" s="1">
        <v>1.58</v>
      </c>
      <c r="D3" s="7">
        <v>0.93</v>
      </c>
      <c r="E3" s="6">
        <v>11.19</v>
      </c>
      <c r="F3" s="1">
        <v>13.12</v>
      </c>
      <c r="G3" s="7">
        <v>1.06</v>
      </c>
      <c r="J3">
        <f t="shared" ref="J3:J22" si="0">AVERAGE(B3:D3)</f>
        <v>1.3499999999999999</v>
      </c>
      <c r="L3">
        <f t="shared" ref="L3:L22" si="1">AVERAGE(E3:G3)</f>
        <v>8.4566666666666652</v>
      </c>
    </row>
    <row r="4" spans="1:12" x14ac:dyDescent="0.25">
      <c r="A4" s="1" t="s">
        <v>4</v>
      </c>
      <c r="B4" s="6">
        <v>2.2000000000000002</v>
      </c>
      <c r="C4" s="1">
        <v>3.44</v>
      </c>
      <c r="D4" s="7">
        <v>0.43</v>
      </c>
      <c r="E4" s="6">
        <v>7.86</v>
      </c>
      <c r="F4" s="1">
        <v>15.2</v>
      </c>
      <c r="G4" s="7">
        <v>2.31</v>
      </c>
      <c r="J4">
        <f t="shared" si="0"/>
        <v>2.0233333333333334</v>
      </c>
      <c r="L4">
        <f t="shared" si="1"/>
        <v>8.4566666666666652</v>
      </c>
    </row>
    <row r="5" spans="1:12" x14ac:dyDescent="0.25">
      <c r="A5" s="1" t="s">
        <v>5</v>
      </c>
      <c r="B5" s="6">
        <v>4.5999999999999996</v>
      </c>
      <c r="C5" s="1">
        <v>7.43</v>
      </c>
      <c r="D5" s="7">
        <v>2.74</v>
      </c>
      <c r="E5" s="6">
        <v>18.77</v>
      </c>
      <c r="F5" s="1">
        <v>23.26</v>
      </c>
      <c r="G5" s="7">
        <v>5.12</v>
      </c>
      <c r="J5">
        <f t="shared" si="0"/>
        <v>4.9233333333333329</v>
      </c>
      <c r="L5">
        <f t="shared" si="1"/>
        <v>15.716666666666667</v>
      </c>
    </row>
    <row r="6" spans="1:12" x14ac:dyDescent="0.25">
      <c r="A6" s="1" t="s">
        <v>6</v>
      </c>
      <c r="B6" s="6">
        <v>10.15</v>
      </c>
      <c r="C6" s="1">
        <v>13.13</v>
      </c>
      <c r="D6" s="7">
        <v>3.27</v>
      </c>
      <c r="E6" s="6">
        <v>26.16</v>
      </c>
      <c r="F6" s="1">
        <v>30.93</v>
      </c>
      <c r="G6" s="7">
        <v>7.8</v>
      </c>
      <c r="J6">
        <f t="shared" si="0"/>
        <v>8.85</v>
      </c>
      <c r="L6">
        <f t="shared" si="1"/>
        <v>21.63</v>
      </c>
    </row>
    <row r="7" spans="1:12" x14ac:dyDescent="0.25">
      <c r="A7" s="1" t="s">
        <v>7</v>
      </c>
      <c r="B7" s="6">
        <v>13.01</v>
      </c>
      <c r="C7" s="1">
        <v>27.44</v>
      </c>
      <c r="D7" s="7">
        <v>5</v>
      </c>
      <c r="E7" s="6">
        <v>32.69</v>
      </c>
      <c r="F7" s="1">
        <v>40.43</v>
      </c>
      <c r="G7" s="7">
        <v>9.52</v>
      </c>
      <c r="J7">
        <f t="shared" si="0"/>
        <v>15.15</v>
      </c>
      <c r="L7">
        <f t="shared" si="1"/>
        <v>27.546666666666667</v>
      </c>
    </row>
    <row r="8" spans="1:12" x14ac:dyDescent="0.25">
      <c r="A8" s="1" t="s">
        <v>8</v>
      </c>
      <c r="B8" s="6">
        <v>22.49</v>
      </c>
      <c r="C8" s="1">
        <v>41.44</v>
      </c>
      <c r="D8" s="7">
        <v>9.16</v>
      </c>
      <c r="E8" s="6">
        <v>38.94</v>
      </c>
      <c r="F8" s="1">
        <v>50.37</v>
      </c>
      <c r="G8" s="7"/>
      <c r="J8">
        <f t="shared" si="0"/>
        <v>24.36333333333333</v>
      </c>
      <c r="L8">
        <f t="shared" si="1"/>
        <v>44.655000000000001</v>
      </c>
    </row>
    <row r="9" spans="1:12" x14ac:dyDescent="0.25">
      <c r="A9" s="1" t="s">
        <v>9</v>
      </c>
      <c r="B9" s="6">
        <v>38.81</v>
      </c>
      <c r="C9" s="1">
        <v>65.48</v>
      </c>
      <c r="D9" s="7">
        <v>26.32</v>
      </c>
      <c r="E9" s="6">
        <v>61.59</v>
      </c>
      <c r="F9" s="1">
        <v>75.41</v>
      </c>
      <c r="G9" s="7">
        <v>26.18</v>
      </c>
      <c r="J9">
        <f t="shared" si="0"/>
        <v>43.536666666666669</v>
      </c>
      <c r="L9">
        <f t="shared" si="1"/>
        <v>54.393333333333338</v>
      </c>
    </row>
    <row r="10" spans="1:12" x14ac:dyDescent="0.25">
      <c r="A10" s="1" t="s">
        <v>10</v>
      </c>
      <c r="B10" s="6">
        <v>54.61</v>
      </c>
      <c r="C10" s="1">
        <v>88.62</v>
      </c>
      <c r="D10" s="7">
        <v>39.979999999999997</v>
      </c>
      <c r="E10" s="6">
        <v>63.88</v>
      </c>
      <c r="F10" s="1">
        <v>45.45</v>
      </c>
      <c r="G10" s="7">
        <v>29.63</v>
      </c>
      <c r="J10">
        <f t="shared" si="0"/>
        <v>61.07</v>
      </c>
      <c r="L10">
        <f t="shared" si="1"/>
        <v>46.32</v>
      </c>
    </row>
    <row r="11" spans="1:12" x14ac:dyDescent="0.25">
      <c r="A11" s="1" t="s">
        <v>11</v>
      </c>
      <c r="B11" s="6">
        <v>108.66</v>
      </c>
      <c r="C11" s="1">
        <v>165.03</v>
      </c>
      <c r="D11" s="7">
        <v>95.47</v>
      </c>
      <c r="E11" s="6">
        <v>52.54</v>
      </c>
      <c r="F11" s="1">
        <v>54.12</v>
      </c>
      <c r="G11" s="7">
        <v>52.96</v>
      </c>
      <c r="J11">
        <f t="shared" si="0"/>
        <v>123.05333333333333</v>
      </c>
      <c r="L11">
        <f t="shared" si="1"/>
        <v>53.206666666666671</v>
      </c>
    </row>
    <row r="12" spans="1:12" x14ac:dyDescent="0.25">
      <c r="A12" s="1" t="s">
        <v>12</v>
      </c>
      <c r="B12" s="6">
        <v>154.36000000000001</v>
      </c>
      <c r="C12" s="1">
        <v>194.96</v>
      </c>
      <c r="D12" s="7">
        <v>122.95</v>
      </c>
      <c r="E12" s="6">
        <v>49.1</v>
      </c>
      <c r="F12" s="1">
        <v>159.87</v>
      </c>
      <c r="G12" s="7">
        <v>116.87</v>
      </c>
      <c r="J12">
        <f t="shared" si="0"/>
        <v>157.42333333333335</v>
      </c>
      <c r="L12">
        <f t="shared" si="1"/>
        <v>108.61333333333334</v>
      </c>
    </row>
    <row r="13" spans="1:12" x14ac:dyDescent="0.25">
      <c r="A13" s="1" t="s">
        <v>13</v>
      </c>
      <c r="B13" s="6">
        <v>177.41</v>
      </c>
      <c r="C13" s="1">
        <v>159.71</v>
      </c>
      <c r="D13" s="7">
        <v>135.52000000000001</v>
      </c>
      <c r="E13" s="6">
        <v>62.09</v>
      </c>
      <c r="F13" s="1">
        <v>196.25</v>
      </c>
      <c r="G13" s="7"/>
      <c r="J13">
        <f t="shared" si="0"/>
        <v>157.54666666666665</v>
      </c>
      <c r="L13">
        <f t="shared" si="1"/>
        <v>129.17000000000002</v>
      </c>
    </row>
    <row r="14" spans="1:12" x14ac:dyDescent="0.25">
      <c r="A14" s="1" t="s">
        <v>14</v>
      </c>
      <c r="B14" s="6">
        <v>191.58</v>
      </c>
      <c r="C14" s="1">
        <v>234.08</v>
      </c>
      <c r="D14" s="7">
        <v>157.22999999999999</v>
      </c>
      <c r="E14" s="6">
        <v>60.67</v>
      </c>
      <c r="F14" s="1">
        <v>167.43</v>
      </c>
      <c r="G14" s="7">
        <v>70.94</v>
      </c>
      <c r="J14">
        <f t="shared" si="0"/>
        <v>194.29666666666665</v>
      </c>
      <c r="L14">
        <f t="shared" si="1"/>
        <v>99.68</v>
      </c>
    </row>
    <row r="15" spans="1:12" x14ac:dyDescent="0.25">
      <c r="A15" s="1" t="s">
        <v>15</v>
      </c>
      <c r="B15" s="6">
        <v>217.52</v>
      </c>
      <c r="C15" s="1">
        <v>191.82</v>
      </c>
      <c r="D15" s="7">
        <v>179.12</v>
      </c>
      <c r="E15" s="6">
        <v>124.97</v>
      </c>
      <c r="F15" s="1">
        <v>148.91999999999999</v>
      </c>
      <c r="G15" s="7">
        <v>150.97999999999999</v>
      </c>
      <c r="J15">
        <f t="shared" si="0"/>
        <v>196.15333333333334</v>
      </c>
      <c r="L15">
        <f t="shared" si="1"/>
        <v>141.62333333333333</v>
      </c>
    </row>
    <row r="16" spans="1:12" x14ac:dyDescent="0.25">
      <c r="A16" s="1" t="s">
        <v>16</v>
      </c>
      <c r="B16" s="6">
        <v>236.38</v>
      </c>
      <c r="C16" s="1">
        <v>197.05</v>
      </c>
      <c r="D16" s="7">
        <v>160.47</v>
      </c>
      <c r="E16" s="6">
        <v>82.26</v>
      </c>
      <c r="F16" s="1">
        <v>169.43</v>
      </c>
      <c r="G16" s="7">
        <v>49.55</v>
      </c>
      <c r="J16">
        <f t="shared" si="0"/>
        <v>197.96666666666667</v>
      </c>
      <c r="L16">
        <f t="shared" si="1"/>
        <v>100.41333333333334</v>
      </c>
    </row>
    <row r="17" spans="1:12" x14ac:dyDescent="0.25">
      <c r="A17" s="1" t="s">
        <v>17</v>
      </c>
      <c r="B17" s="6">
        <v>190.81</v>
      </c>
      <c r="C17" s="1">
        <v>202.97</v>
      </c>
      <c r="D17" s="7">
        <v>164.8</v>
      </c>
      <c r="E17" s="6">
        <v>88.55</v>
      </c>
      <c r="F17" s="1">
        <v>144.68</v>
      </c>
      <c r="G17" s="7">
        <v>171.62</v>
      </c>
      <c r="J17">
        <f t="shared" si="0"/>
        <v>186.1933333333333</v>
      </c>
      <c r="L17">
        <f t="shared" si="1"/>
        <v>134.95000000000002</v>
      </c>
    </row>
    <row r="18" spans="1:12" x14ac:dyDescent="0.25">
      <c r="A18" s="1" t="s">
        <v>18</v>
      </c>
      <c r="B18" s="6">
        <v>191.7</v>
      </c>
      <c r="C18" s="1">
        <v>222.25</v>
      </c>
      <c r="D18" s="7">
        <v>176.73</v>
      </c>
      <c r="E18" s="6">
        <v>159.68</v>
      </c>
      <c r="F18" s="1">
        <v>183.98</v>
      </c>
      <c r="G18" s="7">
        <v>163.71</v>
      </c>
      <c r="J18">
        <f t="shared" si="0"/>
        <v>196.89333333333332</v>
      </c>
      <c r="L18">
        <f t="shared" si="1"/>
        <v>169.12333333333333</v>
      </c>
    </row>
    <row r="19" spans="1:12" x14ac:dyDescent="0.25">
      <c r="A19" s="1" t="s">
        <v>19</v>
      </c>
      <c r="B19" s="6">
        <v>210.65</v>
      </c>
      <c r="C19" s="1">
        <v>225.58</v>
      </c>
      <c r="D19" s="7">
        <v>183.34</v>
      </c>
      <c r="E19" s="6">
        <v>29.63</v>
      </c>
      <c r="F19" s="1">
        <v>73.59</v>
      </c>
      <c r="G19" s="7">
        <v>74.19</v>
      </c>
      <c r="J19">
        <f t="shared" si="0"/>
        <v>206.52333333333334</v>
      </c>
      <c r="L19">
        <f t="shared" si="1"/>
        <v>59.136666666666663</v>
      </c>
    </row>
    <row r="20" spans="1:12" x14ac:dyDescent="0.25">
      <c r="A20" s="1" t="s">
        <v>20</v>
      </c>
      <c r="B20" s="6">
        <v>206.07</v>
      </c>
      <c r="C20" s="1">
        <v>231.51</v>
      </c>
      <c r="D20" s="7">
        <v>184.9</v>
      </c>
      <c r="E20" s="6">
        <v>15.49</v>
      </c>
      <c r="F20" s="1">
        <v>185.34</v>
      </c>
      <c r="G20" s="7">
        <v>56.9</v>
      </c>
      <c r="J20">
        <f t="shared" si="0"/>
        <v>207.49333333333334</v>
      </c>
      <c r="L20">
        <f t="shared" si="1"/>
        <v>85.910000000000011</v>
      </c>
    </row>
    <row r="21" spans="1:12" x14ac:dyDescent="0.25">
      <c r="A21" s="1" t="s">
        <v>21</v>
      </c>
      <c r="B21" s="6">
        <v>196.84</v>
      </c>
      <c r="C21" s="1">
        <v>249.61</v>
      </c>
      <c r="D21" s="7">
        <v>196.94</v>
      </c>
      <c r="E21" s="6">
        <v>52.91</v>
      </c>
      <c r="F21" s="1">
        <v>77.62</v>
      </c>
      <c r="G21" s="7">
        <v>65.48</v>
      </c>
      <c r="J21">
        <f t="shared" si="0"/>
        <v>214.46333333333337</v>
      </c>
      <c r="L21">
        <f t="shared" si="1"/>
        <v>65.336666666666659</v>
      </c>
    </row>
    <row r="22" spans="1:12" x14ac:dyDescent="0.25">
      <c r="A22" s="1" t="s">
        <v>22</v>
      </c>
      <c r="B22" s="8"/>
      <c r="C22" s="9">
        <v>293.18</v>
      </c>
      <c r="D22" s="10">
        <v>248.75</v>
      </c>
      <c r="E22" s="8">
        <v>25</v>
      </c>
      <c r="F22" s="9">
        <v>20.02</v>
      </c>
      <c r="G22" s="10">
        <v>23.36</v>
      </c>
      <c r="J22">
        <f t="shared" si="0"/>
        <v>270.96500000000003</v>
      </c>
      <c r="L22">
        <f t="shared" si="1"/>
        <v>22.793333333333333</v>
      </c>
    </row>
    <row r="25" spans="1:12" x14ac:dyDescent="0.25">
      <c r="A25" s="1" t="s">
        <v>38</v>
      </c>
      <c r="J25" t="s">
        <v>38</v>
      </c>
      <c r="L25" t="s">
        <v>38</v>
      </c>
    </row>
    <row r="26" spans="1:12" x14ac:dyDescent="0.25">
      <c r="A26" s="1" t="s">
        <v>57</v>
      </c>
      <c r="B26" s="15">
        <f>(B2)/1</f>
        <v>0.77</v>
      </c>
      <c r="C26" s="16">
        <f t="shared" ref="C26:G26" si="2">(C2)/1</f>
        <v>0.95</v>
      </c>
      <c r="D26" s="17">
        <f t="shared" si="2"/>
        <v>0.46</v>
      </c>
      <c r="E26" s="15">
        <f t="shared" si="2"/>
        <v>0.3</v>
      </c>
      <c r="F26" s="16">
        <f t="shared" si="2"/>
        <v>12.09</v>
      </c>
      <c r="G26" s="17">
        <f t="shared" si="2"/>
        <v>0.42</v>
      </c>
    </row>
    <row r="27" spans="1:12" x14ac:dyDescent="0.25">
      <c r="A27" s="11" t="s">
        <v>39</v>
      </c>
      <c r="B27" s="13">
        <f t="shared" ref="B27:B32" si="3">(B3-B2)/1</f>
        <v>0.77</v>
      </c>
      <c r="C27">
        <f t="shared" ref="C27:G27" si="4">(C3-C2)/1</f>
        <v>0.63000000000000012</v>
      </c>
      <c r="D27" s="14">
        <f t="shared" si="4"/>
        <v>0.47000000000000003</v>
      </c>
      <c r="E27" s="13">
        <f t="shared" si="4"/>
        <v>10.889999999999999</v>
      </c>
      <c r="F27">
        <f t="shared" si="4"/>
        <v>1.0299999999999994</v>
      </c>
      <c r="G27" s="14">
        <f t="shared" si="4"/>
        <v>0.64000000000000012</v>
      </c>
      <c r="J27">
        <f t="shared" ref="J27:J39" si="5">AVERAGE(B27:D27)</f>
        <v>0.62333333333333341</v>
      </c>
      <c r="L27">
        <f t="shared" ref="L27:L39" si="6">AVERAGE(E27:G27)</f>
        <v>4.1866666666666665</v>
      </c>
    </row>
    <row r="28" spans="1:12" x14ac:dyDescent="0.25">
      <c r="A28" s="12" t="s">
        <v>40</v>
      </c>
      <c r="B28" s="13">
        <f t="shared" si="3"/>
        <v>0.66000000000000014</v>
      </c>
      <c r="C28">
        <f t="shared" ref="C28:G28" si="7">(C4-C3)/1</f>
        <v>1.8599999999999999</v>
      </c>
      <c r="D28" s="14">
        <f t="shared" si="7"/>
        <v>-0.5</v>
      </c>
      <c r="E28" s="13">
        <f t="shared" si="7"/>
        <v>-3.3299999999999992</v>
      </c>
      <c r="F28">
        <f t="shared" si="7"/>
        <v>2.08</v>
      </c>
      <c r="G28" s="14">
        <f t="shared" si="7"/>
        <v>1.25</v>
      </c>
      <c r="J28">
        <f t="shared" si="5"/>
        <v>0.67333333333333334</v>
      </c>
      <c r="L28">
        <f t="shared" si="6"/>
        <v>0</v>
      </c>
    </row>
    <row r="29" spans="1:12" x14ac:dyDescent="0.25">
      <c r="A29" s="12" t="s">
        <v>41</v>
      </c>
      <c r="B29" s="13">
        <f t="shared" si="3"/>
        <v>2.3999999999999995</v>
      </c>
      <c r="C29">
        <f t="shared" ref="C29:G29" si="8">(C5-C4)/1</f>
        <v>3.9899999999999998</v>
      </c>
      <c r="D29" s="14">
        <f t="shared" si="8"/>
        <v>2.31</v>
      </c>
      <c r="E29" s="13">
        <f t="shared" si="8"/>
        <v>10.91</v>
      </c>
      <c r="F29">
        <f t="shared" si="8"/>
        <v>8.0600000000000023</v>
      </c>
      <c r="G29" s="14">
        <f t="shared" si="8"/>
        <v>2.81</v>
      </c>
      <c r="J29">
        <f t="shared" si="5"/>
        <v>2.9</v>
      </c>
      <c r="L29">
        <f t="shared" si="6"/>
        <v>7.2600000000000007</v>
      </c>
    </row>
    <row r="30" spans="1:12" x14ac:dyDescent="0.25">
      <c r="A30" s="12" t="s">
        <v>42</v>
      </c>
      <c r="B30" s="13">
        <f t="shared" si="3"/>
        <v>5.5500000000000007</v>
      </c>
      <c r="C30">
        <f t="shared" ref="C30:G30" si="9">(C6-C5)/1</f>
        <v>5.7000000000000011</v>
      </c>
      <c r="D30" s="14">
        <f t="shared" si="9"/>
        <v>0.5299999999999998</v>
      </c>
      <c r="E30" s="13">
        <f t="shared" si="9"/>
        <v>7.3900000000000006</v>
      </c>
      <c r="F30">
        <f t="shared" si="9"/>
        <v>7.6699999999999982</v>
      </c>
      <c r="G30" s="14">
        <f t="shared" si="9"/>
        <v>2.6799999999999997</v>
      </c>
      <c r="J30">
        <f>AVERAGE(B30:D30)</f>
        <v>3.9266666666666672</v>
      </c>
      <c r="L30">
        <f t="shared" si="6"/>
        <v>5.9133333333333331</v>
      </c>
    </row>
    <row r="31" spans="1:12" x14ac:dyDescent="0.25">
      <c r="A31" s="12" t="s">
        <v>43</v>
      </c>
      <c r="B31" s="13">
        <f t="shared" si="3"/>
        <v>2.8599999999999994</v>
      </c>
      <c r="C31">
        <f t="shared" ref="C31:G31" si="10">(C7-C6)/1</f>
        <v>14.31</v>
      </c>
      <c r="D31" s="14">
        <f t="shared" si="10"/>
        <v>1.73</v>
      </c>
      <c r="E31" s="13">
        <f t="shared" si="10"/>
        <v>6.5299999999999976</v>
      </c>
      <c r="F31">
        <f t="shared" si="10"/>
        <v>9.5</v>
      </c>
      <c r="G31" s="14">
        <f t="shared" si="10"/>
        <v>1.7199999999999998</v>
      </c>
      <c r="J31">
        <f t="shared" si="5"/>
        <v>6.3000000000000007</v>
      </c>
      <c r="L31" s="19">
        <f t="shared" si="6"/>
        <v>5.9166666666666652</v>
      </c>
    </row>
    <row r="32" spans="1:12" x14ac:dyDescent="0.25">
      <c r="A32" s="12" t="s">
        <v>44</v>
      </c>
      <c r="B32" s="13">
        <f t="shared" si="3"/>
        <v>9.4799999999999986</v>
      </c>
      <c r="C32">
        <f t="shared" ref="C32:G32" si="11">(C8-C7)/1</f>
        <v>13.999999999999996</v>
      </c>
      <c r="D32" s="14">
        <f t="shared" si="11"/>
        <v>4.16</v>
      </c>
      <c r="E32" s="13">
        <f t="shared" si="11"/>
        <v>6.25</v>
      </c>
      <c r="F32">
        <f t="shared" si="11"/>
        <v>9.9399999999999977</v>
      </c>
      <c r="G32" s="14">
        <f t="shared" si="11"/>
        <v>-9.52</v>
      </c>
      <c r="J32">
        <f t="shared" si="5"/>
        <v>9.2133333333333329</v>
      </c>
      <c r="L32" s="19">
        <f t="shared" si="6"/>
        <v>2.2233333333333327</v>
      </c>
    </row>
    <row r="33" spans="1:12" x14ac:dyDescent="0.25">
      <c r="A33" s="12" t="s">
        <v>45</v>
      </c>
      <c r="B33" s="13">
        <f>(B9-B8)/2</f>
        <v>8.1600000000000019</v>
      </c>
      <c r="C33">
        <f t="shared" ref="C33:G33" si="12">(C9-C8)/2</f>
        <v>12.020000000000003</v>
      </c>
      <c r="D33" s="14">
        <f t="shared" si="12"/>
        <v>8.58</v>
      </c>
      <c r="E33" s="13">
        <f t="shared" si="12"/>
        <v>11.325000000000003</v>
      </c>
      <c r="F33">
        <f t="shared" si="12"/>
        <v>12.52</v>
      </c>
      <c r="G33" s="14">
        <f t="shared" si="12"/>
        <v>13.09</v>
      </c>
      <c r="J33">
        <f t="shared" si="5"/>
        <v>9.5866666666666678</v>
      </c>
      <c r="L33" s="18">
        <f t="shared" si="6"/>
        <v>12.311666666666667</v>
      </c>
    </row>
    <row r="34" spans="1:12" x14ac:dyDescent="0.25">
      <c r="A34" s="12" t="s">
        <v>46</v>
      </c>
      <c r="B34" s="13">
        <f>(B10-B9)/2</f>
        <v>7.8999999999999986</v>
      </c>
      <c r="C34">
        <f t="shared" ref="C34:G34" si="13">(C10-C9)/2</f>
        <v>11.57</v>
      </c>
      <c r="D34" s="14">
        <f t="shared" si="13"/>
        <v>6.8299999999999983</v>
      </c>
      <c r="E34" s="13">
        <f t="shared" si="13"/>
        <v>1.1449999999999996</v>
      </c>
      <c r="F34">
        <f t="shared" si="13"/>
        <v>-14.979999999999997</v>
      </c>
      <c r="G34" s="14">
        <f t="shared" si="13"/>
        <v>1.7249999999999996</v>
      </c>
      <c r="J34">
        <f t="shared" si="5"/>
        <v>8.7666666666666657</v>
      </c>
      <c r="L34">
        <f t="shared" si="6"/>
        <v>-4.0366666666666662</v>
      </c>
    </row>
    <row r="35" spans="1:12" x14ac:dyDescent="0.25">
      <c r="A35" s="12" t="s">
        <v>47</v>
      </c>
      <c r="B35" s="13">
        <f>(B11-B10)/3</f>
        <v>18.016666666666666</v>
      </c>
      <c r="C35">
        <f t="shared" ref="C35:G35" si="14">(C11-C10)/3</f>
        <v>25.47</v>
      </c>
      <c r="D35" s="14">
        <f t="shared" si="14"/>
        <v>18.496666666666666</v>
      </c>
      <c r="E35" s="13">
        <f t="shared" si="14"/>
        <v>-3.7800000000000011</v>
      </c>
      <c r="F35">
        <f t="shared" si="14"/>
        <v>2.8899999999999983</v>
      </c>
      <c r="G35" s="14">
        <f t="shared" si="14"/>
        <v>7.7766666666666673</v>
      </c>
      <c r="J35" s="18">
        <f t="shared" si="5"/>
        <v>20.661111111111111</v>
      </c>
      <c r="L35">
        <f t="shared" si="6"/>
        <v>2.2955555555555551</v>
      </c>
    </row>
    <row r="36" spans="1:12" x14ac:dyDescent="0.25">
      <c r="A36" s="12" t="s">
        <v>48</v>
      </c>
      <c r="B36" s="13">
        <f>(B12-B11)/4</f>
        <v>11.425000000000004</v>
      </c>
      <c r="C36">
        <f t="shared" ref="C36:G36" si="15">(C12-C11)/4</f>
        <v>7.4825000000000017</v>
      </c>
      <c r="D36" s="14">
        <f t="shared" si="15"/>
        <v>6.870000000000001</v>
      </c>
      <c r="E36" s="13">
        <f t="shared" si="15"/>
        <v>-0.85999999999999943</v>
      </c>
      <c r="F36">
        <f t="shared" si="15"/>
        <v>26.4375</v>
      </c>
      <c r="G36" s="14">
        <f t="shared" si="15"/>
        <v>15.977500000000001</v>
      </c>
      <c r="J36">
        <f t="shared" si="5"/>
        <v>8.5925000000000029</v>
      </c>
      <c r="L36" s="18">
        <f t="shared" si="6"/>
        <v>13.851666666666667</v>
      </c>
    </row>
    <row r="37" spans="1:12" x14ac:dyDescent="0.25">
      <c r="A37" s="12" t="s">
        <v>49</v>
      </c>
      <c r="B37" s="13">
        <f>(B13-B12)/5</f>
        <v>4.6099999999999968</v>
      </c>
      <c r="C37">
        <f t="shared" ref="C37:G37" si="16">(C13-C12)/5</f>
        <v>-7.05</v>
      </c>
      <c r="D37" s="14">
        <f t="shared" si="16"/>
        <v>2.5140000000000016</v>
      </c>
      <c r="E37" s="13">
        <f t="shared" si="16"/>
        <v>2.5980000000000003</v>
      </c>
      <c r="F37">
        <f t="shared" si="16"/>
        <v>7.2759999999999989</v>
      </c>
      <c r="G37" s="14">
        <f t="shared" si="16"/>
        <v>-23.374000000000002</v>
      </c>
      <c r="J37">
        <f t="shared" si="5"/>
        <v>2.466666666666617E-2</v>
      </c>
      <c r="L37">
        <f t="shared" si="6"/>
        <v>-4.5000000000000009</v>
      </c>
    </row>
    <row r="38" spans="1:12" x14ac:dyDescent="0.25">
      <c r="A38" s="12" t="s">
        <v>50</v>
      </c>
      <c r="B38" s="13">
        <f>(B14-B13)/5</f>
        <v>2.8340000000000032</v>
      </c>
      <c r="C38">
        <f t="shared" ref="C38:G38" si="17">(C14-C13)/5</f>
        <v>14.874000000000001</v>
      </c>
      <c r="D38" s="14">
        <f t="shared" si="17"/>
        <v>4.3419999999999961</v>
      </c>
      <c r="E38" s="13">
        <f t="shared" si="17"/>
        <v>-0.28400000000000036</v>
      </c>
      <c r="F38">
        <f t="shared" si="17"/>
        <v>-5.7639999999999985</v>
      </c>
      <c r="G38" s="14">
        <f t="shared" si="17"/>
        <v>14.187999999999999</v>
      </c>
      <c r="J38">
        <f t="shared" si="5"/>
        <v>7.3500000000000005</v>
      </c>
      <c r="L38">
        <f t="shared" si="6"/>
        <v>2.7133333333333334</v>
      </c>
    </row>
    <row r="39" spans="1:12" x14ac:dyDescent="0.25">
      <c r="A39" s="12" t="s">
        <v>51</v>
      </c>
      <c r="B39" s="13">
        <f>(B15-B14)/7</f>
        <v>3.7057142857142855</v>
      </c>
      <c r="C39">
        <f t="shared" ref="C39:G39" si="18">(C15-C14)/7</f>
        <v>-6.03714285714286</v>
      </c>
      <c r="D39" s="14">
        <f t="shared" si="18"/>
        <v>3.1271428571428594</v>
      </c>
      <c r="E39" s="13">
        <f t="shared" si="18"/>
        <v>9.1857142857142851</v>
      </c>
      <c r="F39">
        <f t="shared" si="18"/>
        <v>-2.6442857142857172</v>
      </c>
      <c r="G39" s="14">
        <f t="shared" si="18"/>
        <v>11.434285714285712</v>
      </c>
      <c r="J39">
        <f t="shared" si="5"/>
        <v>0.265238095238095</v>
      </c>
      <c r="L39">
        <f t="shared" si="6"/>
        <v>5.9919047619047605</v>
      </c>
    </row>
    <row r="40" spans="1:12" x14ac:dyDescent="0.25">
      <c r="A40" s="12" t="s">
        <v>58</v>
      </c>
      <c r="B40">
        <f>(B16-B15)/8</f>
        <v>2.3574999999999982</v>
      </c>
      <c r="C40">
        <f t="shared" ref="C40:G40" si="19">(C16-C15)/8</f>
        <v>0.65375000000000227</v>
      </c>
      <c r="D40">
        <f t="shared" si="19"/>
        <v>-2.3312500000000007</v>
      </c>
      <c r="E40">
        <f t="shared" si="19"/>
        <v>-5.3387499999999992</v>
      </c>
      <c r="F40">
        <f t="shared" si="19"/>
        <v>2.5637500000000024</v>
      </c>
      <c r="G40">
        <f t="shared" si="19"/>
        <v>-12.678749999999999</v>
      </c>
      <c r="J40">
        <f t="shared" ref="J40:J46" si="20">AVERAGE(B40:D40)</f>
        <v>0.22666666666666657</v>
      </c>
    </row>
    <row r="41" spans="1:12" x14ac:dyDescent="0.25">
      <c r="A41" s="12" t="s">
        <v>52</v>
      </c>
      <c r="B41" s="13">
        <f>(B17-B16)/6</f>
        <v>-7.5949999999999989</v>
      </c>
      <c r="C41">
        <f t="shared" ref="C41:G41" si="21">(C17-C16)/6</f>
        <v>0.98666666666666458</v>
      </c>
      <c r="D41" s="14">
        <f t="shared" si="21"/>
        <v>0.72166666666666879</v>
      </c>
      <c r="E41" s="13">
        <f t="shared" si="21"/>
        <v>1.048333333333332</v>
      </c>
      <c r="F41">
        <f t="shared" si="21"/>
        <v>-4.125</v>
      </c>
      <c r="G41" s="14">
        <f t="shared" si="21"/>
        <v>20.345000000000002</v>
      </c>
      <c r="J41">
        <f t="shared" si="20"/>
        <v>-1.9622222222222219</v>
      </c>
      <c r="L41">
        <f t="shared" ref="L41:L46" si="22">AVERAGE(E41:G41)</f>
        <v>5.7561111111111112</v>
      </c>
    </row>
    <row r="42" spans="1:12" x14ac:dyDescent="0.25">
      <c r="A42" s="12" t="s">
        <v>59</v>
      </c>
      <c r="B42" s="13">
        <f>(B18-B17)/10</f>
        <v>8.8999999999998636E-2</v>
      </c>
      <c r="C42">
        <f t="shared" ref="C42:G42" si="23">(C18-C17)/10</f>
        <v>1.9280000000000002</v>
      </c>
      <c r="D42" s="14">
        <f t="shared" si="23"/>
        <v>1.1929999999999978</v>
      </c>
      <c r="E42" s="13">
        <f t="shared" si="23"/>
        <v>7.1130000000000013</v>
      </c>
      <c r="F42">
        <f t="shared" si="23"/>
        <v>3.9299999999999984</v>
      </c>
      <c r="G42" s="14">
        <f t="shared" si="23"/>
        <v>-0.7909999999999997</v>
      </c>
      <c r="J42">
        <f t="shared" si="20"/>
        <v>1.0699999999999987</v>
      </c>
      <c r="L42">
        <f t="shared" si="22"/>
        <v>3.4173333333333331</v>
      </c>
    </row>
    <row r="43" spans="1:12" x14ac:dyDescent="0.25">
      <c r="A43" s="12" t="s">
        <v>53</v>
      </c>
      <c r="B43" s="13">
        <f>(B18-B19)/8</f>
        <v>-2.3687500000000021</v>
      </c>
      <c r="C43">
        <f t="shared" ref="C43:G43" si="24">(C18-C19)/8</f>
        <v>-0.41625000000000156</v>
      </c>
      <c r="D43" s="14">
        <f t="shared" si="24"/>
        <v>-0.82625000000000171</v>
      </c>
      <c r="E43" s="13">
        <f t="shared" si="24"/>
        <v>16.256250000000001</v>
      </c>
      <c r="F43">
        <f t="shared" si="24"/>
        <v>13.798749999999998</v>
      </c>
      <c r="G43" s="14">
        <f t="shared" si="24"/>
        <v>11.190000000000001</v>
      </c>
      <c r="J43">
        <f t="shared" si="20"/>
        <v>-1.2037500000000019</v>
      </c>
      <c r="L43">
        <f t="shared" si="22"/>
        <v>13.748333333333335</v>
      </c>
    </row>
    <row r="44" spans="1:12" x14ac:dyDescent="0.25">
      <c r="A44" s="12" t="s">
        <v>54</v>
      </c>
      <c r="B44" s="13">
        <f>(B20-B21)/6</f>
        <v>1.5383333333333316</v>
      </c>
      <c r="C44">
        <f t="shared" ref="C44:G44" si="25">(C20-C21)/6</f>
        <v>-3.0166666666666706</v>
      </c>
      <c r="D44" s="14">
        <f t="shared" si="25"/>
        <v>-2.0066666666666655</v>
      </c>
      <c r="E44" s="13">
        <f t="shared" si="25"/>
        <v>-6.2366666666666655</v>
      </c>
      <c r="F44">
        <f t="shared" si="25"/>
        <v>17.953333333333333</v>
      </c>
      <c r="G44" s="14">
        <f t="shared" si="25"/>
        <v>-1.4300000000000008</v>
      </c>
      <c r="J44">
        <f t="shared" si="20"/>
        <v>-1.1616666666666682</v>
      </c>
      <c r="L44">
        <f t="shared" si="22"/>
        <v>3.4288888888888889</v>
      </c>
    </row>
    <row r="45" spans="1:12" x14ac:dyDescent="0.25">
      <c r="A45" s="12" t="s">
        <v>55</v>
      </c>
      <c r="B45" s="13">
        <f>(B21-B20)/12</f>
        <v>-0.76916666666666578</v>
      </c>
      <c r="C45">
        <f t="shared" ref="C45:G45" si="26">(C21-C20)/12</f>
        <v>1.5083333333333353</v>
      </c>
      <c r="D45" s="14">
        <f t="shared" si="26"/>
        <v>1.0033333333333327</v>
      </c>
      <c r="E45" s="13">
        <f t="shared" si="26"/>
        <v>3.1183333333333327</v>
      </c>
      <c r="F45">
        <f t="shared" si="26"/>
        <v>-8.9766666666666666</v>
      </c>
      <c r="G45" s="14">
        <f t="shared" si="26"/>
        <v>0.71500000000000041</v>
      </c>
      <c r="J45">
        <f t="shared" si="20"/>
        <v>0.58083333333333409</v>
      </c>
      <c r="L45">
        <f t="shared" si="22"/>
        <v>-1.7144444444444444</v>
      </c>
    </row>
    <row r="46" spans="1:12" x14ac:dyDescent="0.25">
      <c r="A46" s="12" t="s">
        <v>56</v>
      </c>
      <c r="B46" s="3">
        <f>(B22-B21)/12</f>
        <v>-16.403333333333332</v>
      </c>
      <c r="C46" s="4">
        <f t="shared" ref="C46:G46" si="27">(C22-C21)/12</f>
        <v>3.6308333333333329</v>
      </c>
      <c r="D46" s="5">
        <f t="shared" si="27"/>
        <v>4.3174999999999999</v>
      </c>
      <c r="E46" s="3">
        <f t="shared" si="27"/>
        <v>-2.3258333333333332</v>
      </c>
      <c r="F46" s="4">
        <f t="shared" si="27"/>
        <v>-4.8000000000000007</v>
      </c>
      <c r="G46" s="5">
        <f t="shared" si="27"/>
        <v>-3.5100000000000002</v>
      </c>
      <c r="J46">
        <f t="shared" si="20"/>
        <v>-2.8183333333333329</v>
      </c>
      <c r="L46">
        <f t="shared" si="22"/>
        <v>-3.5452777777777782</v>
      </c>
    </row>
    <row r="47" spans="1:12" x14ac:dyDescent="0.25">
      <c r="A47" s="12"/>
    </row>
    <row r="48" spans="1:12" x14ac:dyDescent="0.25">
      <c r="A48" s="12"/>
    </row>
    <row r="49" spans="1:1" x14ac:dyDescent="0.25">
      <c r="A49" s="12"/>
    </row>
    <row r="50" spans="1:1" x14ac:dyDescent="0.25">
      <c r="A50" s="12"/>
    </row>
    <row r="51" spans="1:1" x14ac:dyDescent="0.25">
      <c r="A51" s="12"/>
    </row>
    <row r="52" spans="1:1" x14ac:dyDescent="0.25">
      <c r="A52" s="12"/>
    </row>
    <row r="53" spans="1:1" x14ac:dyDescent="0.25">
      <c r="A53" s="12"/>
    </row>
  </sheetData>
  <mergeCells count="2">
    <mergeCell ref="B1:D1"/>
    <mergeCell ref="E1:G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9CFA9-95A8-4C62-9C43-0C84DD8DF515}">
  <dimension ref="A1:AB54"/>
  <sheetViews>
    <sheetView tabSelected="1" workbookViewId="0">
      <selection activeCell="Y31" sqref="Y31"/>
    </sheetView>
  </sheetViews>
  <sheetFormatPr defaultRowHeight="15" x14ac:dyDescent="0.25"/>
  <cols>
    <col min="14" max="14" width="9" customWidth="1"/>
  </cols>
  <sheetData>
    <row r="1" spans="1:28" x14ac:dyDescent="0.25">
      <c r="B1" t="s">
        <v>63</v>
      </c>
      <c r="H1" s="27" t="s">
        <v>64</v>
      </c>
      <c r="I1" s="27"/>
      <c r="J1" s="27"/>
      <c r="K1" s="27"/>
      <c r="L1" s="27"/>
      <c r="M1" s="27"/>
      <c r="N1" s="28" t="s">
        <v>65</v>
      </c>
      <c r="O1" s="28"/>
      <c r="P1" s="28"/>
      <c r="Q1" s="28"/>
      <c r="R1" s="28"/>
      <c r="S1" s="28"/>
      <c r="U1" s="27" t="s">
        <v>66</v>
      </c>
      <c r="V1" s="27"/>
      <c r="W1" s="27"/>
      <c r="Y1" s="27" t="s">
        <v>65</v>
      </c>
      <c r="Z1" s="27"/>
      <c r="AA1" s="27"/>
    </row>
    <row r="2" spans="1:28" x14ac:dyDescent="0.25">
      <c r="A2" s="2"/>
      <c r="B2" s="21" t="s">
        <v>0</v>
      </c>
      <c r="C2" s="22"/>
      <c r="D2" s="23"/>
      <c r="E2" s="21" t="s">
        <v>1</v>
      </c>
      <c r="F2" s="22"/>
      <c r="G2" s="23"/>
      <c r="H2" s="21" t="s">
        <v>67</v>
      </c>
      <c r="I2" s="22"/>
      <c r="J2" s="23"/>
      <c r="K2" s="21" t="s">
        <v>68</v>
      </c>
      <c r="L2" s="22"/>
      <c r="M2" s="23"/>
      <c r="N2" s="21" t="s">
        <v>67</v>
      </c>
      <c r="O2" s="22"/>
      <c r="P2" s="23"/>
      <c r="Q2" s="21" t="s">
        <v>68</v>
      </c>
      <c r="R2" s="22"/>
      <c r="S2" s="23"/>
      <c r="U2" t="s">
        <v>36</v>
      </c>
      <c r="W2" t="s">
        <v>37</v>
      </c>
    </row>
    <row r="3" spans="1:28" x14ac:dyDescent="0.25">
      <c r="A3" s="1" t="s">
        <v>2</v>
      </c>
      <c r="B3" s="6">
        <v>0.77</v>
      </c>
      <c r="C3" s="1">
        <v>0.95</v>
      </c>
      <c r="D3" s="7">
        <v>0.46</v>
      </c>
      <c r="E3" s="6">
        <v>0.3</v>
      </c>
      <c r="F3" s="1">
        <v>12.09</v>
      </c>
      <c r="G3" s="7">
        <v>0.42</v>
      </c>
      <c r="H3" s="6">
        <f>(B3)*0.15</f>
        <v>0.11549999999999999</v>
      </c>
      <c r="I3" s="1">
        <f t="shared" ref="I3:M23" si="0">(C3)*0.15</f>
        <v>0.14249999999999999</v>
      </c>
      <c r="J3" s="7">
        <f t="shared" si="0"/>
        <v>6.9000000000000006E-2</v>
      </c>
      <c r="K3" s="6">
        <f t="shared" si="0"/>
        <v>4.4999999999999998E-2</v>
      </c>
      <c r="L3" s="1">
        <f t="shared" si="0"/>
        <v>1.8134999999999999</v>
      </c>
      <c r="M3" s="7">
        <f t="shared" si="0"/>
        <v>6.3E-2</v>
      </c>
      <c r="N3" s="1"/>
      <c r="O3" s="1"/>
      <c r="P3" s="1"/>
      <c r="Q3" s="1"/>
      <c r="R3" s="1"/>
      <c r="U3">
        <f>AVERAGE(B3:D3)</f>
        <v>0.72666666666666668</v>
      </c>
      <c r="W3">
        <f>AVERAGE(E3:G3)</f>
        <v>4.2700000000000005</v>
      </c>
      <c r="AB3" t="s">
        <v>69</v>
      </c>
    </row>
    <row r="4" spans="1:28" x14ac:dyDescent="0.25">
      <c r="A4" s="1" t="s">
        <v>3</v>
      </c>
      <c r="B4" s="6">
        <v>1.54</v>
      </c>
      <c r="C4" s="1">
        <v>1.58</v>
      </c>
      <c r="D4" s="7">
        <v>0.93</v>
      </c>
      <c r="E4" s="6">
        <v>11.19</v>
      </c>
      <c r="F4" s="1">
        <v>13.12</v>
      </c>
      <c r="G4" s="7">
        <v>1.06</v>
      </c>
      <c r="H4" s="6">
        <f t="shared" ref="H4:H23" si="1">(B4)*0.15</f>
        <v>0.23099999999999998</v>
      </c>
      <c r="I4" s="1">
        <f t="shared" si="0"/>
        <v>0.23699999999999999</v>
      </c>
      <c r="J4" s="7">
        <f t="shared" si="0"/>
        <v>0.13950000000000001</v>
      </c>
      <c r="K4" s="6">
        <f t="shared" si="0"/>
        <v>1.6784999999999999</v>
      </c>
      <c r="L4" s="1">
        <f t="shared" si="0"/>
        <v>1.9679999999999997</v>
      </c>
      <c r="M4" s="7">
        <f t="shared" si="0"/>
        <v>0.159</v>
      </c>
      <c r="N4" s="1"/>
      <c r="O4" s="1"/>
      <c r="P4" s="1"/>
      <c r="Q4" s="1"/>
      <c r="R4" s="1"/>
      <c r="U4">
        <f t="shared" ref="U4:U23" si="2">AVERAGE(B4:D4)</f>
        <v>1.3499999999999999</v>
      </c>
      <c r="W4">
        <f t="shared" ref="W4:W23" si="3">AVERAGE(E4:G4)</f>
        <v>8.4566666666666652</v>
      </c>
      <c r="AB4" t="s">
        <v>70</v>
      </c>
    </row>
    <row r="5" spans="1:28" x14ac:dyDescent="0.25">
      <c r="A5" s="1" t="s">
        <v>4</v>
      </c>
      <c r="B5" s="6">
        <v>2.2000000000000002</v>
      </c>
      <c r="C5" s="1">
        <v>3.44</v>
      </c>
      <c r="D5" s="7">
        <v>0.43</v>
      </c>
      <c r="E5" s="6">
        <v>7.86</v>
      </c>
      <c r="F5" s="1">
        <v>15.2</v>
      </c>
      <c r="G5" s="7">
        <v>2.31</v>
      </c>
      <c r="H5" s="6">
        <f t="shared" si="1"/>
        <v>0.33</v>
      </c>
      <c r="I5" s="1">
        <f t="shared" si="0"/>
        <v>0.51600000000000001</v>
      </c>
      <c r="J5" s="7">
        <f t="shared" si="0"/>
        <v>6.4500000000000002E-2</v>
      </c>
      <c r="K5" s="6">
        <f t="shared" si="0"/>
        <v>1.179</v>
      </c>
      <c r="L5" s="1">
        <f t="shared" si="0"/>
        <v>2.2799999999999998</v>
      </c>
      <c r="M5" s="7">
        <f t="shared" si="0"/>
        <v>0.34649999999999997</v>
      </c>
      <c r="N5" s="1"/>
      <c r="O5" s="1"/>
      <c r="P5" s="1"/>
      <c r="Q5" s="1"/>
      <c r="R5" s="1"/>
      <c r="U5">
        <f t="shared" si="2"/>
        <v>2.0233333333333334</v>
      </c>
      <c r="W5">
        <f t="shared" si="3"/>
        <v>8.4566666666666652</v>
      </c>
    </row>
    <row r="6" spans="1:28" x14ac:dyDescent="0.25">
      <c r="A6" s="1" t="s">
        <v>5</v>
      </c>
      <c r="B6" s="6">
        <v>4.5999999999999996</v>
      </c>
      <c r="C6" s="1">
        <v>7.43</v>
      </c>
      <c r="D6" s="7">
        <v>2.74</v>
      </c>
      <c r="E6" s="6">
        <v>18.77</v>
      </c>
      <c r="F6" s="1">
        <v>23.26</v>
      </c>
      <c r="G6" s="7">
        <v>5.12</v>
      </c>
      <c r="H6" s="6">
        <f t="shared" si="1"/>
        <v>0.69</v>
      </c>
      <c r="I6" s="1">
        <f t="shared" si="0"/>
        <v>1.1144999999999998</v>
      </c>
      <c r="J6" s="7">
        <f t="shared" si="0"/>
        <v>0.41100000000000003</v>
      </c>
      <c r="K6" s="6">
        <f t="shared" si="0"/>
        <v>2.8154999999999997</v>
      </c>
      <c r="L6" s="1">
        <f t="shared" si="0"/>
        <v>3.4890000000000003</v>
      </c>
      <c r="M6" s="7">
        <f t="shared" si="0"/>
        <v>0.76800000000000002</v>
      </c>
      <c r="N6" s="1"/>
      <c r="O6" s="1"/>
      <c r="P6" s="1"/>
      <c r="Q6" s="1"/>
      <c r="R6" s="1"/>
      <c r="U6">
        <f t="shared" si="2"/>
        <v>4.9233333333333329</v>
      </c>
      <c r="W6">
        <f t="shared" si="3"/>
        <v>15.716666666666667</v>
      </c>
    </row>
    <row r="7" spans="1:28" x14ac:dyDescent="0.25">
      <c r="A7" s="1" t="s">
        <v>6</v>
      </c>
      <c r="B7" s="6">
        <v>10.15</v>
      </c>
      <c r="C7" s="1">
        <v>13.13</v>
      </c>
      <c r="D7" s="7">
        <v>3.27</v>
      </c>
      <c r="E7" s="6">
        <v>26.16</v>
      </c>
      <c r="F7" s="1">
        <v>30.93</v>
      </c>
      <c r="G7" s="7">
        <v>7.8</v>
      </c>
      <c r="H7" s="6">
        <f t="shared" si="1"/>
        <v>1.5225</v>
      </c>
      <c r="I7" s="1">
        <f t="shared" si="0"/>
        <v>1.9695</v>
      </c>
      <c r="J7" s="7">
        <f t="shared" si="0"/>
        <v>0.49049999999999999</v>
      </c>
      <c r="K7" s="6">
        <f t="shared" si="0"/>
        <v>3.9239999999999999</v>
      </c>
      <c r="L7" s="1">
        <f t="shared" si="0"/>
        <v>4.6395</v>
      </c>
      <c r="M7" s="7">
        <f t="shared" si="0"/>
        <v>1.17</v>
      </c>
      <c r="N7" s="1"/>
      <c r="O7" s="1"/>
      <c r="P7" s="1"/>
      <c r="Q7" s="1"/>
      <c r="R7" s="1"/>
      <c r="U7">
        <f t="shared" si="2"/>
        <v>8.85</v>
      </c>
      <c r="W7">
        <f t="shared" si="3"/>
        <v>21.63</v>
      </c>
    </row>
    <row r="8" spans="1:28" x14ac:dyDescent="0.25">
      <c r="A8" s="1" t="s">
        <v>7</v>
      </c>
      <c r="B8" s="6">
        <v>13.01</v>
      </c>
      <c r="C8" s="1">
        <v>27.44</v>
      </c>
      <c r="D8" s="7">
        <v>5</v>
      </c>
      <c r="E8" s="6">
        <v>32.69</v>
      </c>
      <c r="F8" s="1">
        <v>40.43</v>
      </c>
      <c r="G8" s="7">
        <v>9.52</v>
      </c>
      <c r="H8" s="6">
        <f t="shared" si="1"/>
        <v>1.9514999999999998</v>
      </c>
      <c r="I8" s="1">
        <f t="shared" si="0"/>
        <v>4.1159999999999997</v>
      </c>
      <c r="J8" s="7">
        <f t="shared" si="0"/>
        <v>0.75</v>
      </c>
      <c r="K8" s="6">
        <f t="shared" si="0"/>
        <v>4.9034999999999993</v>
      </c>
      <c r="L8" s="1">
        <f t="shared" si="0"/>
        <v>6.0644999999999998</v>
      </c>
      <c r="M8" s="7">
        <f t="shared" si="0"/>
        <v>1.4279999999999999</v>
      </c>
      <c r="N8" s="1"/>
      <c r="O8" s="1"/>
      <c r="P8" s="1"/>
      <c r="Q8" s="1"/>
      <c r="R8" s="1"/>
      <c r="U8">
        <f t="shared" si="2"/>
        <v>15.15</v>
      </c>
      <c r="W8">
        <f t="shared" si="3"/>
        <v>27.546666666666667</v>
      </c>
    </row>
    <row r="9" spans="1:28" x14ac:dyDescent="0.25">
      <c r="A9" s="1" t="s">
        <v>8</v>
      </c>
      <c r="B9" s="6">
        <v>22.49</v>
      </c>
      <c r="C9" s="1">
        <v>41.44</v>
      </c>
      <c r="D9" s="7">
        <v>9.16</v>
      </c>
      <c r="E9" s="6">
        <v>38.94</v>
      </c>
      <c r="F9" s="1">
        <v>50.37</v>
      </c>
      <c r="G9" s="7"/>
      <c r="H9" s="6">
        <f t="shared" si="1"/>
        <v>3.3734999999999995</v>
      </c>
      <c r="I9" s="1">
        <f t="shared" si="0"/>
        <v>6.2159999999999993</v>
      </c>
      <c r="J9" s="7">
        <f t="shared" si="0"/>
        <v>1.3739999999999999</v>
      </c>
      <c r="K9" s="6">
        <f t="shared" si="0"/>
        <v>5.8409999999999993</v>
      </c>
      <c r="L9" s="1">
        <f t="shared" si="0"/>
        <v>7.5554999999999994</v>
      </c>
      <c r="M9" s="7">
        <f t="shared" si="0"/>
        <v>0</v>
      </c>
      <c r="N9" s="1"/>
      <c r="O9" s="1"/>
      <c r="P9" s="1"/>
      <c r="Q9" s="1"/>
      <c r="R9" s="1"/>
      <c r="U9">
        <f t="shared" si="2"/>
        <v>24.36333333333333</v>
      </c>
      <c r="W9">
        <f t="shared" si="3"/>
        <v>44.655000000000001</v>
      </c>
    </row>
    <row r="10" spans="1:28" x14ac:dyDescent="0.25">
      <c r="A10" s="1" t="s">
        <v>9</v>
      </c>
      <c r="B10" s="6">
        <v>38.81</v>
      </c>
      <c r="C10" s="1">
        <v>65.48</v>
      </c>
      <c r="D10" s="7">
        <v>26.32</v>
      </c>
      <c r="E10" s="6">
        <v>61.59</v>
      </c>
      <c r="F10" s="1">
        <v>75.41</v>
      </c>
      <c r="G10" s="7">
        <v>26.18</v>
      </c>
      <c r="H10" s="6">
        <f t="shared" si="1"/>
        <v>5.8215000000000003</v>
      </c>
      <c r="I10" s="1">
        <f t="shared" si="0"/>
        <v>9.822000000000001</v>
      </c>
      <c r="J10" s="7">
        <f t="shared" si="0"/>
        <v>3.948</v>
      </c>
      <c r="K10" s="6">
        <f t="shared" si="0"/>
        <v>9.2385000000000002</v>
      </c>
      <c r="L10" s="1">
        <f t="shared" si="0"/>
        <v>11.311499999999999</v>
      </c>
      <c r="M10" s="7">
        <f t="shared" si="0"/>
        <v>3.9269999999999996</v>
      </c>
      <c r="N10" s="1"/>
      <c r="O10" s="1"/>
      <c r="P10" s="1"/>
      <c r="Q10" s="1"/>
      <c r="R10" s="1"/>
      <c r="U10">
        <f t="shared" si="2"/>
        <v>43.536666666666669</v>
      </c>
      <c r="W10">
        <f t="shared" si="3"/>
        <v>54.393333333333338</v>
      </c>
    </row>
    <row r="11" spans="1:28" x14ac:dyDescent="0.25">
      <c r="A11" s="1" t="s">
        <v>10</v>
      </c>
      <c r="B11" s="6">
        <v>54.61</v>
      </c>
      <c r="C11" s="1">
        <v>88.62</v>
      </c>
      <c r="D11" s="7">
        <v>39.979999999999997</v>
      </c>
      <c r="E11" s="6">
        <v>63.88</v>
      </c>
      <c r="F11" s="1">
        <v>45.45</v>
      </c>
      <c r="G11" s="7">
        <v>29.63</v>
      </c>
      <c r="H11" s="6">
        <f t="shared" si="1"/>
        <v>8.1914999999999996</v>
      </c>
      <c r="I11" s="1">
        <f t="shared" si="0"/>
        <v>13.293000000000001</v>
      </c>
      <c r="J11" s="7">
        <f t="shared" si="0"/>
        <v>5.996999999999999</v>
      </c>
      <c r="K11" s="6">
        <f t="shared" si="0"/>
        <v>9.5820000000000007</v>
      </c>
      <c r="L11" s="1">
        <f t="shared" si="0"/>
        <v>6.8174999999999999</v>
      </c>
      <c r="M11" s="7">
        <f t="shared" si="0"/>
        <v>4.4444999999999997</v>
      </c>
      <c r="N11" s="1"/>
      <c r="O11" s="1"/>
      <c r="P11" s="1"/>
      <c r="Q11" s="1"/>
      <c r="R11" s="1"/>
      <c r="U11">
        <f t="shared" si="2"/>
        <v>61.07</v>
      </c>
      <c r="W11">
        <f t="shared" si="3"/>
        <v>46.32</v>
      </c>
    </row>
    <row r="12" spans="1:28" x14ac:dyDescent="0.25">
      <c r="A12" s="1" t="s">
        <v>11</v>
      </c>
      <c r="B12" s="6">
        <v>108.66</v>
      </c>
      <c r="C12" s="1">
        <v>165.03</v>
      </c>
      <c r="D12" s="7">
        <v>95.47</v>
      </c>
      <c r="E12" s="6">
        <v>52.54</v>
      </c>
      <c r="F12" s="1">
        <v>54.12</v>
      </c>
      <c r="G12" s="7">
        <v>52.96</v>
      </c>
      <c r="H12" s="6">
        <f t="shared" si="1"/>
        <v>16.298999999999999</v>
      </c>
      <c r="I12" s="1">
        <f t="shared" si="0"/>
        <v>24.7545</v>
      </c>
      <c r="J12" s="7">
        <f t="shared" si="0"/>
        <v>14.320499999999999</v>
      </c>
      <c r="K12" s="6">
        <f t="shared" si="0"/>
        <v>7.8809999999999993</v>
      </c>
      <c r="L12" s="1">
        <f t="shared" si="0"/>
        <v>8.1179999999999986</v>
      </c>
      <c r="M12" s="7">
        <f t="shared" si="0"/>
        <v>7.944</v>
      </c>
      <c r="N12" s="1"/>
      <c r="O12" s="1"/>
      <c r="P12" s="1"/>
      <c r="Q12" s="1"/>
      <c r="R12" s="1"/>
      <c r="U12">
        <f t="shared" si="2"/>
        <v>123.05333333333333</v>
      </c>
      <c r="W12">
        <f t="shared" si="3"/>
        <v>53.206666666666671</v>
      </c>
    </row>
    <row r="13" spans="1:28" x14ac:dyDescent="0.25">
      <c r="A13" s="1" t="s">
        <v>12</v>
      </c>
      <c r="B13" s="6">
        <v>154.36000000000001</v>
      </c>
      <c r="C13" s="1">
        <v>194.96</v>
      </c>
      <c r="D13" s="7">
        <v>122.95</v>
      </c>
      <c r="E13" s="6">
        <v>49.1</v>
      </c>
      <c r="F13" s="1">
        <v>159.87</v>
      </c>
      <c r="G13" s="7">
        <v>116.87</v>
      </c>
      <c r="H13" s="6">
        <f t="shared" si="1"/>
        <v>23.154</v>
      </c>
      <c r="I13" s="1">
        <f t="shared" si="0"/>
        <v>29.244</v>
      </c>
      <c r="J13" s="7">
        <f t="shared" si="0"/>
        <v>18.442499999999999</v>
      </c>
      <c r="K13" s="6">
        <f t="shared" si="0"/>
        <v>7.3650000000000002</v>
      </c>
      <c r="L13" s="1">
        <f t="shared" si="0"/>
        <v>23.980499999999999</v>
      </c>
      <c r="M13" s="7">
        <f t="shared" si="0"/>
        <v>17.5305</v>
      </c>
      <c r="N13" s="1"/>
      <c r="O13" s="1"/>
      <c r="P13" s="1"/>
      <c r="Q13" s="1"/>
      <c r="R13" s="1"/>
      <c r="U13">
        <f t="shared" si="2"/>
        <v>157.42333333333335</v>
      </c>
      <c r="W13">
        <f t="shared" si="3"/>
        <v>108.61333333333334</v>
      </c>
      <c r="AB13" t="s">
        <v>71</v>
      </c>
    </row>
    <row r="14" spans="1:28" x14ac:dyDescent="0.25">
      <c r="A14" s="1" t="s">
        <v>13</v>
      </c>
      <c r="B14" s="6">
        <v>177.41</v>
      </c>
      <c r="C14" s="1">
        <v>159.71</v>
      </c>
      <c r="D14" s="7">
        <v>135.52000000000001</v>
      </c>
      <c r="E14" s="6">
        <v>62.09</v>
      </c>
      <c r="F14" s="1">
        <v>196.25</v>
      </c>
      <c r="G14" s="7"/>
      <c r="H14" s="6">
        <f t="shared" si="1"/>
        <v>26.611499999999999</v>
      </c>
      <c r="I14" s="1">
        <f t="shared" si="0"/>
        <v>23.956500000000002</v>
      </c>
      <c r="J14" s="7">
        <f t="shared" si="0"/>
        <v>20.327999999999999</v>
      </c>
      <c r="K14" s="6">
        <f t="shared" si="0"/>
        <v>9.3134999999999994</v>
      </c>
      <c r="L14" s="1">
        <f t="shared" si="0"/>
        <v>29.4375</v>
      </c>
      <c r="M14" s="7">
        <f t="shared" si="0"/>
        <v>0</v>
      </c>
      <c r="N14" s="1"/>
      <c r="O14" s="1"/>
      <c r="P14" s="1"/>
      <c r="Q14" s="1"/>
      <c r="R14" s="1"/>
      <c r="U14">
        <f t="shared" si="2"/>
        <v>157.54666666666665</v>
      </c>
      <c r="W14">
        <f t="shared" si="3"/>
        <v>129.17000000000002</v>
      </c>
      <c r="AB14" t="s">
        <v>72</v>
      </c>
    </row>
    <row r="15" spans="1:28" x14ac:dyDescent="0.25">
      <c r="A15" s="1" t="s">
        <v>14</v>
      </c>
      <c r="B15" s="6">
        <v>191.58</v>
      </c>
      <c r="C15" s="1">
        <v>234.08</v>
      </c>
      <c r="D15" s="7">
        <v>157.22999999999999</v>
      </c>
      <c r="E15" s="6">
        <v>60.67</v>
      </c>
      <c r="F15" s="1">
        <v>167.43</v>
      </c>
      <c r="G15" s="7">
        <v>70.94</v>
      </c>
      <c r="H15" s="6">
        <f t="shared" si="1"/>
        <v>28.737000000000002</v>
      </c>
      <c r="I15" s="1">
        <f t="shared" si="0"/>
        <v>35.112000000000002</v>
      </c>
      <c r="J15" s="7">
        <f t="shared" si="0"/>
        <v>23.584499999999998</v>
      </c>
      <c r="K15" s="6">
        <f t="shared" si="0"/>
        <v>9.1005000000000003</v>
      </c>
      <c r="L15" s="1">
        <f t="shared" si="0"/>
        <v>25.1145</v>
      </c>
      <c r="M15" s="7">
        <f t="shared" si="0"/>
        <v>10.641</v>
      </c>
      <c r="N15" s="1"/>
      <c r="O15" s="1"/>
      <c r="P15" s="1"/>
      <c r="Q15" s="1"/>
      <c r="R15" s="1"/>
      <c r="U15">
        <f t="shared" si="2"/>
        <v>194.29666666666665</v>
      </c>
      <c r="W15">
        <f t="shared" si="3"/>
        <v>99.68</v>
      </c>
    </row>
    <row r="16" spans="1:28" x14ac:dyDescent="0.25">
      <c r="A16" s="1" t="s">
        <v>15</v>
      </c>
      <c r="B16" s="6">
        <v>217.52</v>
      </c>
      <c r="C16" s="1">
        <v>191.82</v>
      </c>
      <c r="D16" s="7">
        <v>179.12</v>
      </c>
      <c r="E16" s="6">
        <v>124.97</v>
      </c>
      <c r="F16" s="1">
        <v>148.91999999999999</v>
      </c>
      <c r="G16" s="7">
        <v>150.97999999999999</v>
      </c>
      <c r="H16" s="6">
        <f t="shared" si="1"/>
        <v>32.628</v>
      </c>
      <c r="I16" s="1">
        <f t="shared" si="0"/>
        <v>28.773</v>
      </c>
      <c r="J16" s="7">
        <f t="shared" si="0"/>
        <v>26.867999999999999</v>
      </c>
      <c r="K16" s="6">
        <f t="shared" si="0"/>
        <v>18.7455</v>
      </c>
      <c r="L16" s="1">
        <f t="shared" si="0"/>
        <v>22.337999999999997</v>
      </c>
      <c r="M16" s="7">
        <f t="shared" si="0"/>
        <v>22.646999999999998</v>
      </c>
      <c r="N16" s="1"/>
      <c r="O16" s="1"/>
      <c r="P16" s="1"/>
      <c r="Q16" s="1"/>
      <c r="R16" s="1"/>
      <c r="U16">
        <f t="shared" si="2"/>
        <v>196.15333333333334</v>
      </c>
      <c r="W16">
        <f t="shared" si="3"/>
        <v>141.62333333333333</v>
      </c>
    </row>
    <row r="17" spans="1:27" x14ac:dyDescent="0.25">
      <c r="A17" s="1" t="s">
        <v>16</v>
      </c>
      <c r="B17" s="6">
        <v>236.38</v>
      </c>
      <c r="C17" s="1">
        <v>197.05</v>
      </c>
      <c r="D17" s="7">
        <v>160.47</v>
      </c>
      <c r="E17" s="6">
        <v>82.26</v>
      </c>
      <c r="F17" s="1">
        <v>169.43</v>
      </c>
      <c r="G17" s="7">
        <v>49.55</v>
      </c>
      <c r="H17" s="6">
        <f t="shared" si="1"/>
        <v>35.457000000000001</v>
      </c>
      <c r="I17" s="1">
        <f t="shared" si="0"/>
        <v>29.557500000000001</v>
      </c>
      <c r="J17" s="7">
        <f t="shared" si="0"/>
        <v>24.070499999999999</v>
      </c>
      <c r="K17" s="6">
        <f t="shared" si="0"/>
        <v>12.339</v>
      </c>
      <c r="L17" s="1">
        <f t="shared" si="0"/>
        <v>25.4145</v>
      </c>
      <c r="M17" s="7">
        <f t="shared" si="0"/>
        <v>7.4324999999999992</v>
      </c>
      <c r="N17" s="1"/>
      <c r="O17" s="1"/>
      <c r="P17" s="1"/>
      <c r="Q17" s="1"/>
      <c r="R17" s="1"/>
      <c r="U17">
        <f t="shared" si="2"/>
        <v>197.96666666666667</v>
      </c>
      <c r="W17">
        <f t="shared" si="3"/>
        <v>100.41333333333334</v>
      </c>
    </row>
    <row r="18" spans="1:27" x14ac:dyDescent="0.25">
      <c r="A18" s="1" t="s">
        <v>17</v>
      </c>
      <c r="B18" s="6">
        <v>190.81</v>
      </c>
      <c r="C18" s="1">
        <v>202.97</v>
      </c>
      <c r="D18" s="7">
        <v>164.8</v>
      </c>
      <c r="E18" s="6">
        <v>88.55</v>
      </c>
      <c r="F18" s="1">
        <v>144.68</v>
      </c>
      <c r="G18" s="7">
        <v>171.62</v>
      </c>
      <c r="H18" s="6">
        <f t="shared" si="1"/>
        <v>28.621500000000001</v>
      </c>
      <c r="I18" s="1">
        <f t="shared" si="0"/>
        <v>30.445499999999999</v>
      </c>
      <c r="J18" s="7">
        <f t="shared" si="0"/>
        <v>24.720000000000002</v>
      </c>
      <c r="K18" s="6">
        <f t="shared" si="0"/>
        <v>13.282499999999999</v>
      </c>
      <c r="L18" s="1">
        <f t="shared" si="0"/>
        <v>21.702000000000002</v>
      </c>
      <c r="M18" s="7">
        <f t="shared" si="0"/>
        <v>25.742999999999999</v>
      </c>
      <c r="N18" s="1"/>
      <c r="O18" s="1"/>
      <c r="P18" s="1"/>
      <c r="Q18" s="1"/>
      <c r="R18" s="1"/>
      <c r="U18">
        <f t="shared" si="2"/>
        <v>186.1933333333333</v>
      </c>
      <c r="W18">
        <f t="shared" si="3"/>
        <v>134.95000000000002</v>
      </c>
    </row>
    <row r="19" spans="1:27" x14ac:dyDescent="0.25">
      <c r="A19" s="1" t="s">
        <v>18</v>
      </c>
      <c r="B19" s="6">
        <v>191.7</v>
      </c>
      <c r="C19" s="1">
        <v>222.25</v>
      </c>
      <c r="D19" s="7">
        <v>176.73</v>
      </c>
      <c r="E19" s="6">
        <v>159.68</v>
      </c>
      <c r="F19" s="1">
        <v>183.98</v>
      </c>
      <c r="G19" s="7">
        <v>163.71</v>
      </c>
      <c r="H19" s="6">
        <f t="shared" si="1"/>
        <v>28.754999999999999</v>
      </c>
      <c r="I19" s="1">
        <f t="shared" si="0"/>
        <v>33.337499999999999</v>
      </c>
      <c r="J19" s="7">
        <f t="shared" si="0"/>
        <v>26.509499999999999</v>
      </c>
      <c r="K19" s="6">
        <f t="shared" si="0"/>
        <v>23.952000000000002</v>
      </c>
      <c r="L19" s="1">
        <f t="shared" si="0"/>
        <v>27.596999999999998</v>
      </c>
      <c r="M19" s="7">
        <f t="shared" si="0"/>
        <v>24.5565</v>
      </c>
      <c r="N19" s="1"/>
      <c r="O19" s="1"/>
      <c r="P19" s="1"/>
      <c r="Q19" s="1"/>
      <c r="R19" s="1"/>
      <c r="U19">
        <f t="shared" si="2"/>
        <v>196.89333333333332</v>
      </c>
      <c r="W19">
        <f t="shared" si="3"/>
        <v>169.12333333333333</v>
      </c>
    </row>
    <row r="20" spans="1:27" x14ac:dyDescent="0.25">
      <c r="A20" s="1" t="s">
        <v>19</v>
      </c>
      <c r="B20" s="6">
        <v>210.65</v>
      </c>
      <c r="C20" s="1">
        <v>225.58</v>
      </c>
      <c r="D20" s="7">
        <v>183.34</v>
      </c>
      <c r="E20" s="6">
        <v>29.63</v>
      </c>
      <c r="F20" s="1">
        <v>73.59</v>
      </c>
      <c r="G20" s="7">
        <v>74.19</v>
      </c>
      <c r="H20" s="6">
        <f t="shared" si="1"/>
        <v>31.5975</v>
      </c>
      <c r="I20" s="1">
        <f t="shared" si="0"/>
        <v>33.837000000000003</v>
      </c>
      <c r="J20" s="7">
        <f t="shared" si="0"/>
        <v>27.501000000000001</v>
      </c>
      <c r="K20" s="6">
        <f t="shared" si="0"/>
        <v>4.4444999999999997</v>
      </c>
      <c r="L20" s="1">
        <f t="shared" si="0"/>
        <v>11.038500000000001</v>
      </c>
      <c r="M20" s="7">
        <f t="shared" si="0"/>
        <v>11.128499999999999</v>
      </c>
      <c r="N20" s="1"/>
      <c r="O20" s="1"/>
      <c r="P20" s="1"/>
      <c r="Q20" s="1"/>
      <c r="R20" s="1"/>
      <c r="U20">
        <f t="shared" si="2"/>
        <v>206.52333333333334</v>
      </c>
      <c r="W20">
        <f t="shared" si="3"/>
        <v>59.136666666666663</v>
      </c>
    </row>
    <row r="21" spans="1:27" x14ac:dyDescent="0.25">
      <c r="A21" s="1" t="s">
        <v>20</v>
      </c>
      <c r="B21" s="6">
        <v>206.07</v>
      </c>
      <c r="C21" s="1">
        <v>231.51</v>
      </c>
      <c r="D21" s="7">
        <v>184.9</v>
      </c>
      <c r="E21" s="6">
        <v>15.49</v>
      </c>
      <c r="F21" s="1">
        <v>185.34</v>
      </c>
      <c r="G21" s="7">
        <v>56.9</v>
      </c>
      <c r="H21" s="6">
        <f t="shared" si="1"/>
        <v>30.910499999999999</v>
      </c>
      <c r="I21" s="1">
        <f t="shared" si="0"/>
        <v>34.726499999999994</v>
      </c>
      <c r="J21" s="7">
        <f t="shared" si="0"/>
        <v>27.734999999999999</v>
      </c>
      <c r="K21" s="6">
        <f t="shared" si="0"/>
        <v>2.3235000000000001</v>
      </c>
      <c r="L21" s="1">
        <f t="shared" si="0"/>
        <v>27.800999999999998</v>
      </c>
      <c r="M21" s="7">
        <f t="shared" si="0"/>
        <v>8.5350000000000001</v>
      </c>
      <c r="N21" s="1"/>
      <c r="O21" s="1"/>
      <c r="P21" s="1"/>
      <c r="Q21" s="1"/>
      <c r="R21" s="1"/>
      <c r="U21">
        <f t="shared" si="2"/>
        <v>207.49333333333334</v>
      </c>
      <c r="W21">
        <f t="shared" si="3"/>
        <v>85.910000000000011</v>
      </c>
    </row>
    <row r="22" spans="1:27" x14ac:dyDescent="0.25">
      <c r="A22" s="1" t="s">
        <v>21</v>
      </c>
      <c r="B22" s="6">
        <v>196.84</v>
      </c>
      <c r="C22" s="1">
        <v>249.61</v>
      </c>
      <c r="D22" s="7">
        <v>196.94</v>
      </c>
      <c r="E22" s="6">
        <v>52.91</v>
      </c>
      <c r="F22" s="1">
        <v>77.62</v>
      </c>
      <c r="G22" s="7">
        <v>65.48</v>
      </c>
      <c r="H22" s="6">
        <f t="shared" si="1"/>
        <v>29.526</v>
      </c>
      <c r="I22" s="1">
        <f t="shared" si="0"/>
        <v>37.441499999999998</v>
      </c>
      <c r="J22" s="7">
        <f t="shared" si="0"/>
        <v>29.540999999999997</v>
      </c>
      <c r="K22" s="6">
        <f t="shared" si="0"/>
        <v>7.9364999999999988</v>
      </c>
      <c r="L22" s="1">
        <f t="shared" si="0"/>
        <v>11.643000000000001</v>
      </c>
      <c r="M22" s="7">
        <f t="shared" si="0"/>
        <v>9.822000000000001</v>
      </c>
      <c r="N22" s="1"/>
      <c r="O22" s="1"/>
      <c r="P22" s="1"/>
      <c r="Q22" s="1"/>
      <c r="R22" s="1"/>
      <c r="U22">
        <f t="shared" si="2"/>
        <v>214.46333333333337</v>
      </c>
      <c r="W22">
        <f t="shared" si="3"/>
        <v>65.336666666666659</v>
      </c>
    </row>
    <row r="23" spans="1:27" x14ac:dyDescent="0.25">
      <c r="A23" s="1" t="s">
        <v>22</v>
      </c>
      <c r="B23" s="8"/>
      <c r="C23" s="9">
        <v>293.18</v>
      </c>
      <c r="D23" s="10">
        <v>248.75</v>
      </c>
      <c r="E23" s="8">
        <v>25</v>
      </c>
      <c r="F23" s="9">
        <v>20.02</v>
      </c>
      <c r="G23" s="10">
        <v>23.36</v>
      </c>
      <c r="H23" s="8">
        <f t="shared" si="1"/>
        <v>0</v>
      </c>
      <c r="I23" s="9">
        <f t="shared" si="0"/>
        <v>43.976999999999997</v>
      </c>
      <c r="J23" s="10">
        <f t="shared" si="0"/>
        <v>37.3125</v>
      </c>
      <c r="K23" s="8">
        <f t="shared" si="0"/>
        <v>3.75</v>
      </c>
      <c r="L23" s="9">
        <f t="shared" si="0"/>
        <v>3.0029999999999997</v>
      </c>
      <c r="M23" s="10">
        <f t="shared" si="0"/>
        <v>3.504</v>
      </c>
      <c r="N23" s="29">
        <f>SUM(H3:H22)</f>
        <v>334.524</v>
      </c>
      <c r="O23" s="29">
        <f t="shared" ref="O23:S23" si="4">SUM(I3:I22)</f>
        <v>378.61200000000002</v>
      </c>
      <c r="P23" s="29">
        <f t="shared" si="4"/>
        <v>276.86399999999998</v>
      </c>
      <c r="Q23" s="29">
        <f t="shared" si="4"/>
        <v>155.8905</v>
      </c>
      <c r="R23" s="29">
        <f t="shared" si="4"/>
        <v>280.12350000000004</v>
      </c>
      <c r="S23" s="30">
        <f t="shared" si="4"/>
        <v>158.286</v>
      </c>
      <c r="U23">
        <f t="shared" si="2"/>
        <v>270.96500000000003</v>
      </c>
      <c r="W23">
        <f t="shared" si="3"/>
        <v>22.793333333333333</v>
      </c>
      <c r="Y23">
        <f>AVERAGE(N23:P23)</f>
        <v>330</v>
      </c>
      <c r="Z23" t="s">
        <v>60</v>
      </c>
      <c r="AA23">
        <f>AVERAGE(Q23:S23)</f>
        <v>198.1</v>
      </c>
    </row>
    <row r="24" spans="1:27" x14ac:dyDescent="0.25">
      <c r="Y24">
        <f>STDEV(N23:P23)</f>
        <v>51.024639224594402</v>
      </c>
      <c r="Z24" t="s">
        <v>61</v>
      </c>
      <c r="AA24">
        <f>STDEV(Q23:S23)</f>
        <v>71.044531944759981</v>
      </c>
    </row>
    <row r="26" spans="1:27" x14ac:dyDescent="0.25">
      <c r="A26" s="1" t="s">
        <v>38</v>
      </c>
      <c r="U26" t="s">
        <v>38</v>
      </c>
      <c r="W26" t="s">
        <v>38</v>
      </c>
    </row>
    <row r="27" spans="1:27" x14ac:dyDescent="0.25">
      <c r="A27" s="1" t="s">
        <v>57</v>
      </c>
      <c r="B27" s="15">
        <f>(B3)/1</f>
        <v>0.77</v>
      </c>
      <c r="C27" s="16">
        <f t="shared" ref="C27:G27" si="5">(C3)/1</f>
        <v>0.95</v>
      </c>
      <c r="D27" s="17">
        <f t="shared" si="5"/>
        <v>0.46</v>
      </c>
      <c r="E27" s="15">
        <f t="shared" si="5"/>
        <v>0.3</v>
      </c>
      <c r="F27" s="16">
        <f t="shared" si="5"/>
        <v>12.09</v>
      </c>
      <c r="G27" s="17">
        <f t="shared" si="5"/>
        <v>0.42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27" x14ac:dyDescent="0.25">
      <c r="A28" s="11" t="s">
        <v>39</v>
      </c>
      <c r="B28" s="13">
        <f t="shared" ref="B28:G33" si="6">(B4-B3)/1</f>
        <v>0.77</v>
      </c>
      <c r="C28">
        <f t="shared" si="6"/>
        <v>0.63000000000000012</v>
      </c>
      <c r="D28" s="14">
        <f t="shared" si="6"/>
        <v>0.47000000000000003</v>
      </c>
      <c r="E28" s="13">
        <f t="shared" si="6"/>
        <v>10.889999999999999</v>
      </c>
      <c r="F28">
        <f t="shared" si="6"/>
        <v>1.0299999999999994</v>
      </c>
      <c r="G28" s="14">
        <f t="shared" si="6"/>
        <v>0.64000000000000012</v>
      </c>
      <c r="U28">
        <f t="shared" ref="U28:U47" si="7">AVERAGE(B28:D28)</f>
        <v>0.62333333333333341</v>
      </c>
      <c r="W28">
        <f t="shared" ref="W28:W40" si="8">AVERAGE(E28:G28)</f>
        <v>4.1866666666666665</v>
      </c>
    </row>
    <row r="29" spans="1:27" x14ac:dyDescent="0.25">
      <c r="A29" s="12" t="s">
        <v>40</v>
      </c>
      <c r="B29" s="13">
        <f t="shared" si="6"/>
        <v>0.66000000000000014</v>
      </c>
      <c r="C29">
        <f t="shared" si="6"/>
        <v>1.8599999999999999</v>
      </c>
      <c r="D29" s="14">
        <f t="shared" si="6"/>
        <v>-0.5</v>
      </c>
      <c r="E29" s="13">
        <f t="shared" si="6"/>
        <v>-3.3299999999999992</v>
      </c>
      <c r="F29">
        <f t="shared" si="6"/>
        <v>2.08</v>
      </c>
      <c r="G29" s="14">
        <f t="shared" si="6"/>
        <v>1.25</v>
      </c>
      <c r="U29">
        <f t="shared" si="7"/>
        <v>0.67333333333333334</v>
      </c>
      <c r="W29">
        <f t="shared" si="8"/>
        <v>0</v>
      </c>
    </row>
    <row r="30" spans="1:27" x14ac:dyDescent="0.25">
      <c r="A30" s="12" t="s">
        <v>41</v>
      </c>
      <c r="B30" s="13">
        <f t="shared" si="6"/>
        <v>2.3999999999999995</v>
      </c>
      <c r="C30">
        <f t="shared" si="6"/>
        <v>3.9899999999999998</v>
      </c>
      <c r="D30" s="14">
        <f t="shared" si="6"/>
        <v>2.31</v>
      </c>
      <c r="E30" s="13">
        <f t="shared" si="6"/>
        <v>10.91</v>
      </c>
      <c r="F30">
        <f t="shared" si="6"/>
        <v>8.0600000000000023</v>
      </c>
      <c r="G30" s="14">
        <f t="shared" si="6"/>
        <v>2.81</v>
      </c>
      <c r="U30">
        <f t="shared" si="7"/>
        <v>2.9</v>
      </c>
      <c r="W30">
        <f t="shared" si="8"/>
        <v>7.2600000000000007</v>
      </c>
    </row>
    <row r="31" spans="1:27" x14ac:dyDescent="0.25">
      <c r="A31" s="12" t="s">
        <v>42</v>
      </c>
      <c r="B31" s="13">
        <f t="shared" si="6"/>
        <v>5.5500000000000007</v>
      </c>
      <c r="C31">
        <f t="shared" si="6"/>
        <v>5.7000000000000011</v>
      </c>
      <c r="D31" s="14">
        <f t="shared" si="6"/>
        <v>0.5299999999999998</v>
      </c>
      <c r="E31" s="13">
        <f t="shared" si="6"/>
        <v>7.3900000000000006</v>
      </c>
      <c r="F31">
        <f t="shared" si="6"/>
        <v>7.6699999999999982</v>
      </c>
      <c r="G31" s="14">
        <f t="shared" si="6"/>
        <v>2.6799999999999997</v>
      </c>
      <c r="U31">
        <f>AVERAGE(B31:D31)</f>
        <v>3.9266666666666672</v>
      </c>
      <c r="W31">
        <f t="shared" si="8"/>
        <v>5.9133333333333331</v>
      </c>
    </row>
    <row r="32" spans="1:27" x14ac:dyDescent="0.25">
      <c r="A32" s="12" t="s">
        <v>43</v>
      </c>
      <c r="B32" s="13">
        <f t="shared" si="6"/>
        <v>2.8599999999999994</v>
      </c>
      <c r="C32">
        <f t="shared" si="6"/>
        <v>14.31</v>
      </c>
      <c r="D32" s="14">
        <f t="shared" si="6"/>
        <v>1.73</v>
      </c>
      <c r="E32" s="13">
        <f t="shared" si="6"/>
        <v>6.5299999999999976</v>
      </c>
      <c r="F32">
        <f t="shared" si="6"/>
        <v>9.5</v>
      </c>
      <c r="G32" s="14">
        <f t="shared" si="6"/>
        <v>1.7199999999999998</v>
      </c>
      <c r="U32">
        <f t="shared" si="7"/>
        <v>6.3000000000000007</v>
      </c>
      <c r="W32" s="19">
        <f t="shared" si="8"/>
        <v>5.9166666666666652</v>
      </c>
    </row>
    <row r="33" spans="1:23" x14ac:dyDescent="0.25">
      <c r="A33" s="12" t="s">
        <v>44</v>
      </c>
      <c r="B33" s="13">
        <f t="shared" si="6"/>
        <v>9.4799999999999986</v>
      </c>
      <c r="C33">
        <f t="shared" si="6"/>
        <v>13.999999999999996</v>
      </c>
      <c r="D33" s="14">
        <f t="shared" si="6"/>
        <v>4.16</v>
      </c>
      <c r="E33" s="13">
        <f t="shared" si="6"/>
        <v>6.25</v>
      </c>
      <c r="F33">
        <f t="shared" si="6"/>
        <v>9.9399999999999977</v>
      </c>
      <c r="G33" s="14">
        <f t="shared" si="6"/>
        <v>-9.52</v>
      </c>
      <c r="U33">
        <f t="shared" si="7"/>
        <v>9.2133333333333329</v>
      </c>
      <c r="W33" s="19">
        <f t="shared" si="8"/>
        <v>2.2233333333333327</v>
      </c>
    </row>
    <row r="34" spans="1:23" x14ac:dyDescent="0.25">
      <c r="A34" s="12" t="s">
        <v>45</v>
      </c>
      <c r="B34" s="13">
        <f>(B10-B9)/2</f>
        <v>8.1600000000000019</v>
      </c>
      <c r="C34">
        <f t="shared" ref="C34:G35" si="9">(C10-C9)/2</f>
        <v>12.020000000000003</v>
      </c>
      <c r="D34" s="14">
        <f t="shared" si="9"/>
        <v>8.58</v>
      </c>
      <c r="E34" s="13">
        <f t="shared" si="9"/>
        <v>11.325000000000003</v>
      </c>
      <c r="F34">
        <f t="shared" si="9"/>
        <v>12.52</v>
      </c>
      <c r="G34" s="14">
        <f t="shared" si="9"/>
        <v>13.09</v>
      </c>
      <c r="U34">
        <f t="shared" si="7"/>
        <v>9.5866666666666678</v>
      </c>
      <c r="W34" s="18">
        <f t="shared" si="8"/>
        <v>12.311666666666667</v>
      </c>
    </row>
    <row r="35" spans="1:23" x14ac:dyDescent="0.25">
      <c r="A35" s="12" t="s">
        <v>46</v>
      </c>
      <c r="B35" s="13">
        <f>(B11-B10)/2</f>
        <v>7.8999999999999986</v>
      </c>
      <c r="C35">
        <f t="shared" si="9"/>
        <v>11.57</v>
      </c>
      <c r="D35" s="14">
        <f t="shared" si="9"/>
        <v>6.8299999999999983</v>
      </c>
      <c r="E35" s="13">
        <f t="shared" si="9"/>
        <v>1.1449999999999996</v>
      </c>
      <c r="F35">
        <f t="shared" si="9"/>
        <v>-14.979999999999997</v>
      </c>
      <c r="G35" s="14">
        <f t="shared" si="9"/>
        <v>1.7249999999999996</v>
      </c>
      <c r="U35">
        <f t="shared" si="7"/>
        <v>8.7666666666666657</v>
      </c>
      <c r="W35">
        <f t="shared" si="8"/>
        <v>-4.0366666666666662</v>
      </c>
    </row>
    <row r="36" spans="1:23" x14ac:dyDescent="0.25">
      <c r="A36" s="12" t="s">
        <v>47</v>
      </c>
      <c r="B36" s="13">
        <f>(B12-B11)/3</f>
        <v>18.016666666666666</v>
      </c>
      <c r="C36">
        <f t="shared" ref="C36:G36" si="10">(C12-C11)/3</f>
        <v>25.47</v>
      </c>
      <c r="D36" s="14">
        <f t="shared" si="10"/>
        <v>18.496666666666666</v>
      </c>
      <c r="E36" s="13">
        <f t="shared" si="10"/>
        <v>-3.7800000000000011</v>
      </c>
      <c r="F36">
        <f t="shared" si="10"/>
        <v>2.8899999999999983</v>
      </c>
      <c r="G36" s="14">
        <f t="shared" si="10"/>
        <v>7.7766666666666673</v>
      </c>
      <c r="U36" s="18">
        <f t="shared" si="7"/>
        <v>20.661111111111111</v>
      </c>
      <c r="W36">
        <f t="shared" si="8"/>
        <v>2.2955555555555551</v>
      </c>
    </row>
    <row r="37" spans="1:23" x14ac:dyDescent="0.25">
      <c r="A37" s="12" t="s">
        <v>48</v>
      </c>
      <c r="B37" s="13">
        <f>(B13-B12)/4</f>
        <v>11.425000000000004</v>
      </c>
      <c r="C37">
        <f t="shared" ref="C37:G37" si="11">(C13-C12)/4</f>
        <v>7.4825000000000017</v>
      </c>
      <c r="D37" s="14">
        <f t="shared" si="11"/>
        <v>6.870000000000001</v>
      </c>
      <c r="E37" s="13">
        <f t="shared" si="11"/>
        <v>-0.85999999999999943</v>
      </c>
      <c r="F37">
        <f t="shared" si="11"/>
        <v>26.4375</v>
      </c>
      <c r="G37" s="14">
        <f t="shared" si="11"/>
        <v>15.977500000000001</v>
      </c>
      <c r="U37">
        <f t="shared" si="7"/>
        <v>8.5925000000000029</v>
      </c>
      <c r="W37" s="18">
        <f t="shared" si="8"/>
        <v>13.851666666666667</v>
      </c>
    </row>
    <row r="38" spans="1:23" x14ac:dyDescent="0.25">
      <c r="A38" s="12" t="s">
        <v>49</v>
      </c>
      <c r="B38" s="13">
        <f>(B14-B13)/5</f>
        <v>4.6099999999999968</v>
      </c>
      <c r="C38">
        <f t="shared" ref="C38:G39" si="12">(C14-C13)/5</f>
        <v>-7.05</v>
      </c>
      <c r="D38" s="14">
        <f t="shared" si="12"/>
        <v>2.5140000000000016</v>
      </c>
      <c r="E38" s="13">
        <f t="shared" si="12"/>
        <v>2.5980000000000003</v>
      </c>
      <c r="F38">
        <f t="shared" si="12"/>
        <v>7.2759999999999989</v>
      </c>
      <c r="G38" s="14">
        <f t="shared" si="12"/>
        <v>-23.374000000000002</v>
      </c>
      <c r="U38">
        <f t="shared" si="7"/>
        <v>2.466666666666617E-2</v>
      </c>
      <c r="W38">
        <f t="shared" si="8"/>
        <v>-4.5000000000000009</v>
      </c>
    </row>
    <row r="39" spans="1:23" x14ac:dyDescent="0.25">
      <c r="A39" s="12" t="s">
        <v>50</v>
      </c>
      <c r="B39" s="13">
        <f>(B15-B14)/5</f>
        <v>2.8340000000000032</v>
      </c>
      <c r="C39">
        <f t="shared" si="12"/>
        <v>14.874000000000001</v>
      </c>
      <c r="D39" s="14">
        <f t="shared" si="12"/>
        <v>4.3419999999999961</v>
      </c>
      <c r="E39" s="13">
        <f t="shared" si="12"/>
        <v>-0.28400000000000036</v>
      </c>
      <c r="F39">
        <f t="shared" si="12"/>
        <v>-5.7639999999999985</v>
      </c>
      <c r="G39" s="14">
        <f t="shared" si="12"/>
        <v>14.187999999999999</v>
      </c>
      <c r="U39">
        <f t="shared" si="7"/>
        <v>7.3500000000000005</v>
      </c>
      <c r="W39">
        <f t="shared" si="8"/>
        <v>2.7133333333333334</v>
      </c>
    </row>
    <row r="40" spans="1:23" x14ac:dyDescent="0.25">
      <c r="A40" s="12" t="s">
        <v>51</v>
      </c>
      <c r="B40" s="13">
        <f>(B16-B15)/7</f>
        <v>3.7057142857142855</v>
      </c>
      <c r="C40">
        <f t="shared" ref="C40:G40" si="13">(C16-C15)/7</f>
        <v>-6.03714285714286</v>
      </c>
      <c r="D40" s="14">
        <f t="shared" si="13"/>
        <v>3.1271428571428594</v>
      </c>
      <c r="E40" s="13">
        <f t="shared" si="13"/>
        <v>9.1857142857142851</v>
      </c>
      <c r="F40">
        <f t="shared" si="13"/>
        <v>-2.6442857142857172</v>
      </c>
      <c r="G40" s="14">
        <f t="shared" si="13"/>
        <v>11.434285714285712</v>
      </c>
      <c r="U40">
        <f t="shared" si="7"/>
        <v>0.265238095238095</v>
      </c>
      <c r="W40">
        <f t="shared" si="8"/>
        <v>5.9919047619047605</v>
      </c>
    </row>
    <row r="41" spans="1:23" x14ac:dyDescent="0.25">
      <c r="A41" s="12" t="s">
        <v>58</v>
      </c>
      <c r="B41">
        <f>(B17-B16)/8</f>
        <v>2.3574999999999982</v>
      </c>
      <c r="C41">
        <f t="shared" ref="C41:G41" si="14">(C17-C16)/8</f>
        <v>0.65375000000000227</v>
      </c>
      <c r="D41">
        <f t="shared" si="14"/>
        <v>-2.3312500000000007</v>
      </c>
      <c r="E41">
        <f t="shared" si="14"/>
        <v>-5.3387499999999992</v>
      </c>
      <c r="F41">
        <f t="shared" si="14"/>
        <v>2.5637500000000024</v>
      </c>
      <c r="G41">
        <f t="shared" si="14"/>
        <v>-12.678749999999999</v>
      </c>
      <c r="U41">
        <f t="shared" si="7"/>
        <v>0.22666666666666657</v>
      </c>
    </row>
    <row r="42" spans="1:23" x14ac:dyDescent="0.25">
      <c r="A42" s="12" t="s">
        <v>52</v>
      </c>
      <c r="B42" s="13">
        <f>(B18-B17)/6</f>
        <v>-7.5949999999999989</v>
      </c>
      <c r="C42">
        <f t="shared" ref="C42:G42" si="15">(C18-C17)/6</f>
        <v>0.98666666666666458</v>
      </c>
      <c r="D42" s="14">
        <f t="shared" si="15"/>
        <v>0.72166666666666879</v>
      </c>
      <c r="E42" s="13">
        <f t="shared" si="15"/>
        <v>1.048333333333332</v>
      </c>
      <c r="F42">
        <f t="shared" si="15"/>
        <v>-4.125</v>
      </c>
      <c r="G42" s="14">
        <f t="shared" si="15"/>
        <v>20.345000000000002</v>
      </c>
      <c r="U42">
        <f t="shared" si="7"/>
        <v>-1.9622222222222219</v>
      </c>
      <c r="W42">
        <f t="shared" ref="W42:W47" si="16">AVERAGE(E42:G42)</f>
        <v>5.7561111111111112</v>
      </c>
    </row>
    <row r="43" spans="1:23" x14ac:dyDescent="0.25">
      <c r="A43" s="12" t="s">
        <v>59</v>
      </c>
      <c r="B43" s="13">
        <f>(B19-B18)/10</f>
        <v>8.8999999999998636E-2</v>
      </c>
      <c r="C43">
        <f t="shared" ref="C43:G43" si="17">(C19-C18)/10</f>
        <v>1.9280000000000002</v>
      </c>
      <c r="D43" s="14">
        <f t="shared" si="17"/>
        <v>1.1929999999999978</v>
      </c>
      <c r="E43" s="13">
        <f t="shared" si="17"/>
        <v>7.1130000000000013</v>
      </c>
      <c r="F43">
        <f t="shared" si="17"/>
        <v>3.9299999999999984</v>
      </c>
      <c r="G43" s="14">
        <f t="shared" si="17"/>
        <v>-0.7909999999999997</v>
      </c>
      <c r="U43">
        <f t="shared" si="7"/>
        <v>1.0699999999999987</v>
      </c>
      <c r="W43">
        <f t="shared" si="16"/>
        <v>3.4173333333333331</v>
      </c>
    </row>
    <row r="44" spans="1:23" x14ac:dyDescent="0.25">
      <c r="A44" s="12" t="s">
        <v>53</v>
      </c>
      <c r="B44" s="13">
        <f>(B19-B20)/8</f>
        <v>-2.3687500000000021</v>
      </c>
      <c r="C44">
        <f t="shared" ref="C44:G44" si="18">(C19-C20)/8</f>
        <v>-0.41625000000000156</v>
      </c>
      <c r="D44" s="14">
        <f t="shared" si="18"/>
        <v>-0.82625000000000171</v>
      </c>
      <c r="E44" s="13">
        <f t="shared" si="18"/>
        <v>16.256250000000001</v>
      </c>
      <c r="F44">
        <f t="shared" si="18"/>
        <v>13.798749999999998</v>
      </c>
      <c r="G44" s="14">
        <f t="shared" si="18"/>
        <v>11.190000000000001</v>
      </c>
      <c r="U44">
        <f t="shared" si="7"/>
        <v>-1.2037500000000019</v>
      </c>
      <c r="W44">
        <f t="shared" si="16"/>
        <v>13.748333333333335</v>
      </c>
    </row>
    <row r="45" spans="1:23" x14ac:dyDescent="0.25">
      <c r="A45" s="12" t="s">
        <v>54</v>
      </c>
      <c r="B45" s="13">
        <f>(B21-B22)/6</f>
        <v>1.5383333333333316</v>
      </c>
      <c r="C45">
        <f t="shared" ref="C45:G45" si="19">(C21-C22)/6</f>
        <v>-3.0166666666666706</v>
      </c>
      <c r="D45" s="14">
        <f t="shared" si="19"/>
        <v>-2.0066666666666655</v>
      </c>
      <c r="E45" s="13">
        <f t="shared" si="19"/>
        <v>-6.2366666666666655</v>
      </c>
      <c r="F45">
        <f t="shared" si="19"/>
        <v>17.953333333333333</v>
      </c>
      <c r="G45" s="14">
        <f t="shared" si="19"/>
        <v>-1.4300000000000008</v>
      </c>
      <c r="U45">
        <f t="shared" si="7"/>
        <v>-1.1616666666666682</v>
      </c>
      <c r="W45">
        <f t="shared" si="16"/>
        <v>3.4288888888888889</v>
      </c>
    </row>
    <row r="46" spans="1:23" x14ac:dyDescent="0.25">
      <c r="A46" s="12" t="s">
        <v>55</v>
      </c>
      <c r="B46" s="13">
        <f>(B22-B21)/12</f>
        <v>-0.76916666666666578</v>
      </c>
      <c r="C46">
        <f t="shared" ref="C46:G47" si="20">(C22-C21)/12</f>
        <v>1.5083333333333353</v>
      </c>
      <c r="D46" s="14">
        <f t="shared" si="20"/>
        <v>1.0033333333333327</v>
      </c>
      <c r="E46" s="13">
        <f t="shared" si="20"/>
        <v>3.1183333333333327</v>
      </c>
      <c r="F46">
        <f t="shared" si="20"/>
        <v>-8.9766666666666666</v>
      </c>
      <c r="G46" s="14">
        <f t="shared" si="20"/>
        <v>0.71500000000000041</v>
      </c>
      <c r="U46">
        <f t="shared" si="7"/>
        <v>0.58083333333333409</v>
      </c>
      <c r="W46">
        <f t="shared" si="16"/>
        <v>-1.7144444444444444</v>
      </c>
    </row>
    <row r="47" spans="1:23" x14ac:dyDescent="0.25">
      <c r="A47" s="12" t="s">
        <v>56</v>
      </c>
      <c r="B47" s="3">
        <f>(B23-B22)/12</f>
        <v>-16.403333333333332</v>
      </c>
      <c r="C47" s="4">
        <f t="shared" si="20"/>
        <v>3.6308333333333329</v>
      </c>
      <c r="D47" s="5">
        <f t="shared" si="20"/>
        <v>4.3174999999999999</v>
      </c>
      <c r="E47" s="3">
        <f t="shared" si="20"/>
        <v>-2.3258333333333332</v>
      </c>
      <c r="F47" s="4">
        <f t="shared" si="20"/>
        <v>-4.8000000000000007</v>
      </c>
      <c r="G47" s="5">
        <f t="shared" si="20"/>
        <v>-3.5100000000000002</v>
      </c>
      <c r="U47">
        <f t="shared" si="7"/>
        <v>-2.8183333333333329</v>
      </c>
      <c r="W47">
        <f t="shared" si="16"/>
        <v>-3.5452777777777782</v>
      </c>
    </row>
    <row r="48" spans="1:23" x14ac:dyDescent="0.25">
      <c r="A48" s="12"/>
    </row>
    <row r="49" spans="1:1" x14ac:dyDescent="0.25">
      <c r="A49" s="12"/>
    </row>
    <row r="50" spans="1:1" x14ac:dyDescent="0.25">
      <c r="A50" s="12"/>
    </row>
    <row r="51" spans="1:1" x14ac:dyDescent="0.25">
      <c r="A51" s="12"/>
    </row>
    <row r="52" spans="1:1" x14ac:dyDescent="0.25">
      <c r="A52" s="12"/>
    </row>
    <row r="53" spans="1:1" x14ac:dyDescent="0.25">
      <c r="A53" s="12"/>
    </row>
    <row r="54" spans="1:1" x14ac:dyDescent="0.25">
      <c r="A54" s="12"/>
    </row>
  </sheetData>
  <mergeCells count="10">
    <mergeCell ref="H1:M1"/>
    <mergeCell ref="N1:S1"/>
    <mergeCell ref="U1:W1"/>
    <mergeCell ref="Y1:AA1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"/>
  <sheetViews>
    <sheetView workbookViewId="0">
      <selection activeCell="E17" sqref="E17"/>
    </sheetView>
  </sheetViews>
  <sheetFormatPr defaultRowHeight="15" x14ac:dyDescent="0.25"/>
  <sheetData>
    <row r="1" spans="1:12" x14ac:dyDescent="0.25">
      <c r="A1" s="24" t="s">
        <v>23</v>
      </c>
      <c r="B1" s="25"/>
      <c r="C1" s="26"/>
      <c r="D1" s="25" t="s">
        <v>24</v>
      </c>
      <c r="E1" s="25"/>
      <c r="F1" s="25"/>
      <c r="G1" s="24" t="s">
        <v>25</v>
      </c>
      <c r="H1" s="25"/>
      <c r="I1" s="26"/>
      <c r="J1" s="25" t="s">
        <v>26</v>
      </c>
      <c r="K1" s="25"/>
      <c r="L1" s="26"/>
    </row>
    <row r="2" spans="1:12" x14ac:dyDescent="0.25">
      <c r="A2" s="3">
        <v>2137.9699999999998</v>
      </c>
      <c r="B2" s="4">
        <v>293.18</v>
      </c>
      <c r="C2" s="5">
        <v>248.75</v>
      </c>
      <c r="D2" s="4">
        <v>203.32</v>
      </c>
      <c r="E2" s="4">
        <v>512.65</v>
      </c>
      <c r="F2" s="4">
        <v>528.26</v>
      </c>
      <c r="G2" s="3">
        <v>25</v>
      </c>
      <c r="H2" s="4">
        <v>20.02</v>
      </c>
      <c r="I2" s="5">
        <v>23.36</v>
      </c>
      <c r="J2" s="4">
        <v>32.340000000000003</v>
      </c>
      <c r="K2" s="4">
        <v>68.290000000000006</v>
      </c>
      <c r="L2" s="5">
        <v>58.9</v>
      </c>
    </row>
    <row r="5" spans="1:12" x14ac:dyDescent="0.25">
      <c r="A5" t="s">
        <v>35</v>
      </c>
    </row>
    <row r="6" spans="1:12" x14ac:dyDescent="0.25">
      <c r="A6" s="24" t="s">
        <v>23</v>
      </c>
      <c r="B6" s="25"/>
      <c r="C6" s="25"/>
      <c r="D6" s="24" t="s">
        <v>24</v>
      </c>
      <c r="E6" s="25"/>
      <c r="F6" s="26"/>
      <c r="G6" s="25" t="s">
        <v>25</v>
      </c>
      <c r="H6" s="25"/>
      <c r="I6" s="25"/>
      <c r="J6" s="24" t="s">
        <v>26</v>
      </c>
      <c r="K6" s="25"/>
      <c r="L6" s="26"/>
    </row>
    <row r="7" spans="1:12" x14ac:dyDescent="0.25">
      <c r="A7" s="3"/>
      <c r="B7" s="4">
        <v>293.18</v>
      </c>
      <c r="C7" s="4">
        <v>248.75</v>
      </c>
      <c r="D7" s="3"/>
      <c r="E7" s="4">
        <v>512.65</v>
      </c>
      <c r="F7" s="5">
        <v>528.26</v>
      </c>
      <c r="G7" s="4">
        <v>25</v>
      </c>
      <c r="H7" s="4">
        <v>20.02</v>
      </c>
      <c r="I7" s="4">
        <v>23.36</v>
      </c>
      <c r="J7" s="3">
        <v>32.340000000000003</v>
      </c>
      <c r="K7" s="4">
        <v>68.290000000000006</v>
      </c>
      <c r="L7" s="5">
        <v>58.9</v>
      </c>
    </row>
  </sheetData>
  <mergeCells count="8">
    <mergeCell ref="A1:C1"/>
    <mergeCell ref="D1:F1"/>
    <mergeCell ref="G1:I1"/>
    <mergeCell ref="J1:L1"/>
    <mergeCell ref="A6:C6"/>
    <mergeCell ref="D6:F6"/>
    <mergeCell ref="G6:I6"/>
    <mergeCell ref="J6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"/>
  <sheetViews>
    <sheetView workbookViewId="0">
      <selection activeCell="B11" sqref="B11"/>
    </sheetView>
  </sheetViews>
  <sheetFormatPr defaultRowHeight="15" x14ac:dyDescent="0.25"/>
  <sheetData>
    <row r="1" spans="1:11" x14ac:dyDescent="0.25">
      <c r="B1" t="s">
        <v>27</v>
      </c>
      <c r="E1" t="s">
        <v>28</v>
      </c>
      <c r="H1" t="s">
        <v>29</v>
      </c>
      <c r="K1" t="s">
        <v>30</v>
      </c>
    </row>
    <row r="2" spans="1:11" x14ac:dyDescent="0.25">
      <c r="A2" t="s">
        <v>2</v>
      </c>
      <c r="B2">
        <v>1.185649</v>
      </c>
      <c r="E2">
        <v>502.67320000000001</v>
      </c>
      <c r="H2">
        <v>116.18810000000001</v>
      </c>
      <c r="K2">
        <v>791.28440000000001</v>
      </c>
    </row>
    <row r="3" spans="1:11" x14ac:dyDescent="0.25">
      <c r="A3" t="s">
        <v>31</v>
      </c>
      <c r="B3">
        <v>11.3132</v>
      </c>
      <c r="E3">
        <v>48.309530000000002</v>
      </c>
      <c r="H3">
        <v>99.176450000000003</v>
      </c>
      <c r="K3">
        <v>946.57899999999995</v>
      </c>
    </row>
    <row r="4" spans="1:11" x14ac:dyDescent="0.25">
      <c r="A4" t="s">
        <v>32</v>
      </c>
      <c r="B4">
        <v>0.93146499999999999</v>
      </c>
      <c r="E4">
        <v>33.878439999999998</v>
      </c>
      <c r="H4">
        <v>225.07769999999999</v>
      </c>
      <c r="K4">
        <v>370.54320000000001</v>
      </c>
    </row>
    <row r="5" spans="1:11" x14ac:dyDescent="0.25">
      <c r="A5" t="s">
        <v>33</v>
      </c>
      <c r="B5">
        <v>3.178118</v>
      </c>
      <c r="E5">
        <v>15.46828</v>
      </c>
      <c r="H5">
        <v>74.070620000000005</v>
      </c>
      <c r="K5">
        <v>117.4105</v>
      </c>
    </row>
    <row r="6" spans="1:11" x14ac:dyDescent="0.25">
      <c r="A6" t="s">
        <v>34</v>
      </c>
      <c r="B6">
        <v>0.79863200000000001</v>
      </c>
      <c r="E6">
        <v>2.3329659999999999</v>
      </c>
      <c r="H6">
        <v>116.0158</v>
      </c>
      <c r="K6">
        <v>1111.299</v>
      </c>
    </row>
    <row r="7" spans="1:11" x14ac:dyDescent="0.25">
      <c r="A7" t="s">
        <v>3</v>
      </c>
      <c r="B7">
        <v>6.9274100000000001</v>
      </c>
      <c r="E7">
        <v>3.9533860000000001</v>
      </c>
      <c r="H7">
        <v>89.274850000000001</v>
      </c>
      <c r="K7">
        <v>785.8306</v>
      </c>
    </row>
    <row r="9" spans="1:11" x14ac:dyDescent="0.25">
      <c r="A9" t="s">
        <v>60</v>
      </c>
      <c r="B9">
        <f>AVERAGE(B2:B7)</f>
        <v>4.0557456666666667</v>
      </c>
      <c r="E9">
        <f>AVERAGE(E2:E7)</f>
        <v>101.10263366666669</v>
      </c>
      <c r="H9">
        <f>AVERAGE(H2:H7)</f>
        <v>119.96725333333335</v>
      </c>
      <c r="K9">
        <f>AVERAGE(K2:K7)</f>
        <v>687.15778333333321</v>
      </c>
    </row>
    <row r="10" spans="1:11" x14ac:dyDescent="0.25">
      <c r="A10" t="s">
        <v>61</v>
      </c>
      <c r="B10">
        <f>STDEV(B2:B7)</f>
        <v>4.2495812443759995</v>
      </c>
      <c r="E10">
        <f>STDEV(E2:E7)</f>
        <v>197.53065071287429</v>
      </c>
      <c r="H10">
        <f>STDEV(H2:H7)</f>
        <v>53.960882236643108</v>
      </c>
      <c r="K10">
        <f>STDEV(K2:K7)</f>
        <v>372.19096647412852</v>
      </c>
    </row>
    <row r="11" spans="1:11" x14ac:dyDescent="0.25">
      <c r="A11" t="s">
        <v>62</v>
      </c>
      <c r="B11" s="20">
        <f>(B10)/(B9)</f>
        <v>1.0477928335848146</v>
      </c>
      <c r="E11" s="20">
        <f>(E10)/(E9)</f>
        <v>1.9537636513419501</v>
      </c>
      <c r="H11" s="20">
        <f>(H10)/(H9)</f>
        <v>0.44979676317762191</v>
      </c>
      <c r="K11" s="20">
        <f>(K10)/(K9)</f>
        <v>0.54163828963512228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elutionAg</vt:lpstr>
      <vt:lpstr>elutionAg-correction)</vt:lpstr>
      <vt:lpstr>96hAg</vt:lpstr>
      <vt:lpstr>probeAg</vt:lpstr>
    </vt:vector>
  </TitlesOfParts>
  <Company>Purdue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Risselada, Marije</dc:creator>
  <cp:lastModifiedBy>Risselada, Marije</cp:lastModifiedBy>
  <dcterms:created xsi:type="dcterms:W3CDTF">2023-05-31T13:52:27Z</dcterms:created>
  <dcterms:modified xsi:type="dcterms:W3CDTF">2024-02-29T18:13:23Z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44bd30-2ed7-4c9d-9d12-46200872a97b_Enabled">
    <vt:lpwstr>true</vt:lpwstr>
  </property>
  <property fmtid="{D5CDD505-2E9C-101B-9397-08002B2CF9AE}" pid="3" name="MSIP_Label_4044bd30-2ed7-4c9d-9d12-46200872a97b_SetDate">
    <vt:lpwstr>2023-10-18T15:02:04Z</vt:lpwstr>
  </property>
  <property fmtid="{D5CDD505-2E9C-101B-9397-08002B2CF9AE}" pid="4" name="MSIP_Label_4044bd30-2ed7-4c9d-9d12-46200872a97b_Method">
    <vt:lpwstr>Standard</vt:lpwstr>
  </property>
  <property fmtid="{D5CDD505-2E9C-101B-9397-08002B2CF9AE}" pid="5" name="MSIP_Label_4044bd30-2ed7-4c9d-9d12-46200872a97b_Name">
    <vt:lpwstr>defa4170-0d19-0005-0004-bc88714345d2</vt:lpwstr>
  </property>
  <property fmtid="{D5CDD505-2E9C-101B-9397-08002B2CF9AE}" pid="6" name="MSIP_Label_4044bd30-2ed7-4c9d-9d12-46200872a97b_SiteId">
    <vt:lpwstr>4130bd39-7c53-419c-b1e5-8758d6d63f21</vt:lpwstr>
  </property>
  <property fmtid="{D5CDD505-2E9C-101B-9397-08002B2CF9AE}" pid="7" name="MSIP_Label_4044bd30-2ed7-4c9d-9d12-46200872a97b_ActionId">
    <vt:lpwstr>ca1ef179-3b37-443e-98f1-62208703a489</vt:lpwstr>
  </property>
  <property fmtid="{D5CDD505-2E9C-101B-9397-08002B2CF9AE}" pid="8" name="MSIP_Label_4044bd30-2ed7-4c9d-9d12-46200872a97b_ContentBits">
    <vt:lpwstr>0</vt:lpwstr>
  </property>
</Properties>
</file>