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j VN's Lab\Manuscript\Knema nanoparticle\Submission\PeerJ\Major revsion\31August2024\Raw data\"/>
    </mc:Choice>
  </mc:AlternateContent>
  <xr:revisionPtr revIDLastSave="0" documentId="13_ncr:1_{A61C8CCE-935E-436A-9F43-241A36274E78}" xr6:coauthVersionLast="47" xr6:coauthVersionMax="47" xr10:uidLastSave="{00000000-0000-0000-0000-000000000000}"/>
  <bookViews>
    <workbookView xWindow="-120" yWindow="-120" windowWidth="20730" windowHeight="11160" xr2:uid="{EF6194E4-5F87-44D0-8B46-9508622EF83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1" l="1"/>
  <c r="Q5" i="1"/>
  <c r="V5" i="1"/>
  <c r="F3" i="1"/>
  <c r="I3" i="1" s="1"/>
  <c r="F8" i="1"/>
  <c r="E5" i="1" s="1"/>
  <c r="W5" i="1" s="1"/>
  <c r="F9" i="1"/>
  <c r="E8" i="1"/>
  <c r="Y4" i="1"/>
  <c r="Y5" i="1"/>
  <c r="Y3" i="1"/>
  <c r="O5" i="1"/>
  <c r="O4" i="1"/>
  <c r="T5" i="1"/>
  <c r="X5" i="1"/>
  <c r="W3" i="1"/>
  <c r="T4" i="1"/>
  <c r="X4" i="1" s="1"/>
  <c r="U4" i="1"/>
  <c r="V4" i="1"/>
  <c r="U5" i="1"/>
  <c r="U3" i="1"/>
  <c r="V3" i="1"/>
  <c r="T3" i="1"/>
  <c r="X3" i="1" s="1"/>
  <c r="S4" i="1"/>
  <c r="P4" i="1"/>
  <c r="Q4" i="1"/>
  <c r="S5" i="1"/>
  <c r="P5" i="1"/>
  <c r="P3" i="1"/>
  <c r="Q3" i="1"/>
  <c r="O3" i="1"/>
  <c r="R3" i="1" s="1"/>
  <c r="G5" i="1"/>
  <c r="F5" i="1"/>
  <c r="G4" i="1"/>
  <c r="H4" i="1"/>
  <c r="F4" i="1"/>
  <c r="J4" i="1" s="1"/>
  <c r="G3" i="1"/>
  <c r="H3" i="1"/>
  <c r="J3" i="1" s="1"/>
  <c r="E4" i="1" l="1"/>
  <c r="W4" i="1" s="1"/>
  <c r="R5" i="1"/>
  <c r="I4" i="1"/>
  <c r="R4" i="1"/>
  <c r="S3" i="1"/>
  <c r="I5" i="1"/>
  <c r="J5" i="1"/>
</calcChain>
</file>

<file path=xl/sharedStrings.xml><?xml version="1.0" encoding="utf-8"?>
<sst xmlns="http://schemas.openxmlformats.org/spreadsheetml/2006/main" count="41" uniqueCount="24">
  <si>
    <t>Drug loaded Niosome</t>
  </si>
  <si>
    <t>Tube 1</t>
  </si>
  <si>
    <t>Tube 2</t>
  </si>
  <si>
    <t>Tube 3</t>
  </si>
  <si>
    <t xml:space="preserve">Theorical </t>
  </si>
  <si>
    <t>Experiment</t>
  </si>
  <si>
    <t>mg</t>
  </si>
  <si>
    <t>Span60 g/l</t>
  </si>
  <si>
    <t>Chloresterol g/l</t>
  </si>
  <si>
    <t>mol ratio</t>
  </si>
  <si>
    <t>g</t>
  </si>
  <si>
    <t>Characterization and distribution of niosomes containing ursolic acid coated with chitosan layer</t>
  </si>
  <si>
    <t>PEG-b-PCL</t>
  </si>
  <si>
    <t>Drug</t>
  </si>
  <si>
    <t>%</t>
  </si>
  <si>
    <t>Yield</t>
  </si>
  <si>
    <t>Avg</t>
  </si>
  <si>
    <t>SD</t>
  </si>
  <si>
    <t>Drug/STD Curve</t>
  </si>
  <si>
    <t>%EE</t>
  </si>
  <si>
    <t>DLC</t>
  </si>
  <si>
    <t>Theorical</t>
  </si>
  <si>
    <r>
      <t>Drug loaded PEG-</t>
    </r>
    <r>
      <rPr>
        <i/>
        <sz val="11"/>
        <color theme="1"/>
        <rFont val="Tahoma"/>
        <family val="2"/>
        <scheme val="minor"/>
      </rPr>
      <t>b</t>
    </r>
    <r>
      <rPr>
        <sz val="11"/>
        <color theme="1"/>
        <rFont val="Tahoma"/>
        <family val="2"/>
        <charset val="222"/>
        <scheme val="minor"/>
      </rPr>
      <t>-PCL</t>
    </r>
  </si>
  <si>
    <r>
      <t>Drug loaded PEG-</t>
    </r>
    <r>
      <rPr>
        <i/>
        <sz val="11"/>
        <color theme="1"/>
        <rFont val="Tahoma"/>
        <family val="2"/>
        <scheme val="minor"/>
      </rPr>
      <t>b</t>
    </r>
    <r>
      <rPr>
        <sz val="11"/>
        <color theme="1"/>
        <rFont val="Tahoma"/>
        <family val="2"/>
        <charset val="222"/>
        <scheme val="minor"/>
      </rPr>
      <t>-PCL and Niosome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</si>
</sst>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3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scheme val="minor"/>
    </font>
    <font>
      <i/>
      <sz val="11"/>
      <color theme="1"/>
      <name val="Tahoma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187" fontId="0" fillId="0" borderId="0" xfId="0" applyNumberFormat="1"/>
    <xf numFmtId="0" fontId="1" fillId="0" borderId="1" xfId="0" applyFont="1" applyBorder="1" applyAlignment="1">
      <alignment horizontal="center"/>
    </xf>
    <xf numFmtId="2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87" fontId="0" fillId="0" borderId="1" xfId="0" applyNumberForma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8F035-4C2E-468C-93AF-28DEB21E275F}">
  <dimension ref="A1:Y11"/>
  <sheetViews>
    <sheetView tabSelected="1" zoomScale="95" zoomScaleNormal="95" workbookViewId="0">
      <selection activeCell="F1" sqref="F1:J1"/>
    </sheetView>
  </sheetViews>
  <sheetFormatPr defaultRowHeight="14.25" x14ac:dyDescent="0.2"/>
  <cols>
    <col min="1" max="1" width="31.5" customWidth="1"/>
  </cols>
  <sheetData>
    <row r="1" spans="1:25" x14ac:dyDescent="0.2">
      <c r="A1" s="4"/>
      <c r="B1" s="5" t="s">
        <v>5</v>
      </c>
      <c r="C1" s="5"/>
      <c r="D1" s="5"/>
      <c r="E1" s="4" t="s">
        <v>4</v>
      </c>
      <c r="F1" s="6" t="s">
        <v>15</v>
      </c>
      <c r="G1" s="6"/>
      <c r="H1" s="6"/>
      <c r="I1" s="6"/>
      <c r="J1" s="6"/>
      <c r="K1" s="7" t="s">
        <v>18</v>
      </c>
      <c r="L1" s="7"/>
      <c r="M1" s="7"/>
      <c r="N1" s="8" t="s">
        <v>4</v>
      </c>
      <c r="O1" s="7" t="s">
        <v>19</v>
      </c>
      <c r="P1" s="7"/>
      <c r="Q1" s="7"/>
      <c r="R1" s="7"/>
      <c r="S1" s="7"/>
      <c r="T1" s="7" t="s">
        <v>20</v>
      </c>
      <c r="U1" s="7"/>
      <c r="V1" s="7"/>
      <c r="W1" s="4" t="s">
        <v>21</v>
      </c>
      <c r="X1" s="4"/>
      <c r="Y1" s="4"/>
    </row>
    <row r="2" spans="1:25" x14ac:dyDescent="0.2">
      <c r="A2" s="4"/>
      <c r="B2" s="4" t="s">
        <v>1</v>
      </c>
      <c r="C2" s="4" t="s">
        <v>2</v>
      </c>
      <c r="D2" s="4" t="s">
        <v>3</v>
      </c>
      <c r="E2" s="9" t="s">
        <v>6</v>
      </c>
      <c r="F2" s="9" t="s">
        <v>14</v>
      </c>
      <c r="G2" s="9" t="s">
        <v>14</v>
      </c>
      <c r="H2" s="9" t="s">
        <v>14</v>
      </c>
      <c r="I2" s="2" t="s">
        <v>16</v>
      </c>
      <c r="J2" s="2" t="s">
        <v>17</v>
      </c>
      <c r="K2" s="9" t="s">
        <v>1</v>
      </c>
      <c r="L2" s="4" t="s">
        <v>2</v>
      </c>
      <c r="M2" s="4" t="s">
        <v>3</v>
      </c>
      <c r="N2" s="9" t="s">
        <v>6</v>
      </c>
      <c r="O2" s="9" t="s">
        <v>14</v>
      </c>
      <c r="P2" s="9" t="s">
        <v>14</v>
      </c>
      <c r="Q2" s="9" t="s">
        <v>14</v>
      </c>
      <c r="R2" s="2" t="s">
        <v>16</v>
      </c>
      <c r="S2" s="2" t="s">
        <v>17</v>
      </c>
      <c r="T2" s="9" t="s">
        <v>14</v>
      </c>
      <c r="U2" s="9" t="s">
        <v>14</v>
      </c>
      <c r="V2" s="9" t="s">
        <v>14</v>
      </c>
      <c r="W2" s="9"/>
      <c r="X2" s="2" t="s">
        <v>16</v>
      </c>
      <c r="Y2" s="2" t="s">
        <v>17</v>
      </c>
    </row>
    <row r="3" spans="1:25" x14ac:dyDescent="0.2">
      <c r="A3" s="4" t="s">
        <v>22</v>
      </c>
      <c r="B3" s="4">
        <v>80.2</v>
      </c>
      <c r="C3" s="4">
        <v>84.5</v>
      </c>
      <c r="D3" s="4">
        <v>86.3</v>
      </c>
      <c r="E3" s="9">
        <v>100</v>
      </c>
      <c r="F3" s="4">
        <f>(B3*100)/100</f>
        <v>80.2</v>
      </c>
      <c r="G3" s="4">
        <f t="shared" ref="G3:H3" si="0">(C3*100)/100</f>
        <v>84.5</v>
      </c>
      <c r="H3" s="4">
        <f t="shared" si="0"/>
        <v>86.3</v>
      </c>
      <c r="I3" s="3">
        <f>AVERAGE(F3:H3)</f>
        <v>83.666666666666671</v>
      </c>
      <c r="J3" s="3">
        <f>_xlfn.STDEV.S(F3:H3)</f>
        <v>3.1342197327777317</v>
      </c>
      <c r="K3" s="4">
        <v>1.5</v>
      </c>
      <c r="L3" s="4">
        <v>2</v>
      </c>
      <c r="M3" s="4">
        <v>1.9</v>
      </c>
      <c r="N3" s="9">
        <v>10</v>
      </c>
      <c r="O3" s="4">
        <f>(K3*100)/10</f>
        <v>15</v>
      </c>
      <c r="P3" s="4">
        <f t="shared" ref="P3:Q3" si="1">(L3*100)/10</f>
        <v>20</v>
      </c>
      <c r="Q3" s="4">
        <f t="shared" si="1"/>
        <v>19</v>
      </c>
      <c r="R3" s="3">
        <f>AVERAGE(O3:Q3)</f>
        <v>18</v>
      </c>
      <c r="S3" s="3">
        <f>_xlfn.STDEV.S(O3:Q3)</f>
        <v>2.6457513110645907</v>
      </c>
      <c r="T3" s="3">
        <f>(K3*100)/(B3)</f>
        <v>1.8703241895261844</v>
      </c>
      <c r="U3" s="3">
        <f t="shared" ref="U3:V3" si="2">(L3*100)/(C3)</f>
        <v>2.3668639053254439</v>
      </c>
      <c r="V3" s="3">
        <f t="shared" si="2"/>
        <v>2.2016222479721903</v>
      </c>
      <c r="W3" s="3">
        <f>(N3*100)/E3</f>
        <v>10</v>
      </c>
      <c r="X3" s="3">
        <f>AVERAGE(T3:V3)</f>
        <v>2.1462701142746066</v>
      </c>
      <c r="Y3" s="3">
        <f>_xlfn.STDEV.S(T3:V3)</f>
        <v>0.25285532695626323</v>
      </c>
    </row>
    <row r="4" spans="1:25" x14ac:dyDescent="0.2">
      <c r="A4" s="4" t="s">
        <v>0</v>
      </c>
      <c r="B4" s="4">
        <v>30</v>
      </c>
      <c r="C4" s="4">
        <v>33.4</v>
      </c>
      <c r="D4" s="4">
        <v>34.200000000000003</v>
      </c>
      <c r="E4" s="10">
        <f>(F8+F9+F11)</f>
        <v>30.652000000000001</v>
      </c>
      <c r="F4" s="11">
        <f>(B4*100)/37</f>
        <v>81.081081081081081</v>
      </c>
      <c r="G4" s="11">
        <f t="shared" ref="G4:H4" si="3">(C4*100)/37</f>
        <v>90.270270270270274</v>
      </c>
      <c r="H4" s="11">
        <f t="shared" si="3"/>
        <v>92.432432432432449</v>
      </c>
      <c r="I4" s="3">
        <f>AVERAGE(F4:H4)</f>
        <v>87.927927927927939</v>
      </c>
      <c r="J4" s="3">
        <f>_xlfn.STDEV.S(F4:H4)</f>
        <v>6.02728961573973</v>
      </c>
      <c r="K4" s="4">
        <v>6.3</v>
      </c>
      <c r="L4" s="4">
        <v>6.8</v>
      </c>
      <c r="M4" s="4">
        <v>6</v>
      </c>
      <c r="N4" s="9">
        <v>10</v>
      </c>
      <c r="O4" s="4">
        <f>(K4*100)/10</f>
        <v>63</v>
      </c>
      <c r="P4" s="4">
        <f t="shared" ref="P4:P5" si="4">(L4*100)/10</f>
        <v>68</v>
      </c>
      <c r="Q4" s="4">
        <f t="shared" ref="Q4" si="5">(M4*100)/10</f>
        <v>60</v>
      </c>
      <c r="R4" s="3">
        <f t="shared" ref="R4:R5" si="6">AVERAGE(O4:Q4)</f>
        <v>63.666666666666664</v>
      </c>
      <c r="S4" s="3">
        <f t="shared" ref="S4:S5" si="7">_xlfn.STDEV.S(O4:Q4)</f>
        <v>4.0414518843273806</v>
      </c>
      <c r="T4" s="3">
        <f t="shared" ref="T4" si="8">(K4*100)/(B4)</f>
        <v>21</v>
      </c>
      <c r="U4" s="3">
        <f t="shared" ref="U4:U5" si="9">(L4*100)/(C4)</f>
        <v>20.359281437125748</v>
      </c>
      <c r="V4" s="3">
        <f t="shared" ref="V4" si="10">(M4*100)/(D4)</f>
        <v>17.543859649122805</v>
      </c>
      <c r="W4" s="3">
        <f>(N4*100)/E4</f>
        <v>32.624298577580582</v>
      </c>
      <c r="X4" s="3">
        <f t="shared" ref="X4:X5" si="11">AVERAGE(T4:V4)</f>
        <v>19.634380362082851</v>
      </c>
      <c r="Y4" s="3">
        <f t="shared" ref="Y4:Y5" si="12">_xlfn.STDEV.S(T4:V4)</f>
        <v>1.8385694731744966</v>
      </c>
    </row>
    <row r="5" spans="1:25" x14ac:dyDescent="0.2">
      <c r="A5" s="4" t="s">
        <v>23</v>
      </c>
      <c r="B5" s="4">
        <v>111</v>
      </c>
      <c r="C5" s="4">
        <v>106.2</v>
      </c>
      <c r="D5" s="4">
        <v>105.1</v>
      </c>
      <c r="E5" s="10">
        <f>(F8+F9+F10+F11)</f>
        <v>120.652</v>
      </c>
      <c r="F5" s="3">
        <f>(B5*100)/127</f>
        <v>87.4015748031496</v>
      </c>
      <c r="G5" s="3">
        <f t="shared" ref="G5" si="13">(C5*100)/127</f>
        <v>83.622047244094489</v>
      </c>
      <c r="H5" s="3">
        <f>(D5*100)/127</f>
        <v>82.755905511811022</v>
      </c>
      <c r="I5" s="3">
        <f>AVERAGE(F5:H5)</f>
        <v>84.593175853018366</v>
      </c>
      <c r="J5" s="3">
        <f>_xlfn.STDEV.S(F5:H5)</f>
        <v>2.4704005489847991</v>
      </c>
      <c r="K5" s="4">
        <v>7.8</v>
      </c>
      <c r="L5" s="4">
        <v>8.1999999999999993</v>
      </c>
      <c r="M5" s="4">
        <v>7.9</v>
      </c>
      <c r="N5" s="9">
        <v>10</v>
      </c>
      <c r="O5" s="4">
        <f>(K5*100)/10</f>
        <v>78</v>
      </c>
      <c r="P5" s="4">
        <f t="shared" si="4"/>
        <v>81.999999999999986</v>
      </c>
      <c r="Q5" s="4">
        <f>(M5*100)/10</f>
        <v>79</v>
      </c>
      <c r="R5" s="3">
        <f t="shared" si="6"/>
        <v>79.666666666666671</v>
      </c>
      <c r="S5" s="3">
        <f t="shared" si="7"/>
        <v>2.0816659994661246</v>
      </c>
      <c r="T5" s="3">
        <f>(K5*100)/(B5)</f>
        <v>7.0270270270270272</v>
      </c>
      <c r="U5" s="3">
        <f t="shared" si="9"/>
        <v>7.7212806026365337</v>
      </c>
      <c r="V5" s="3">
        <f>(M5*100)/(D5)</f>
        <v>7.5166508087535684</v>
      </c>
      <c r="W5" s="3">
        <f>(N5*100)/E5</f>
        <v>8.2883002353877266</v>
      </c>
      <c r="X5" s="3">
        <f t="shared" si="11"/>
        <v>7.4216528128057098</v>
      </c>
      <c r="Y5" s="3">
        <f t="shared" si="12"/>
        <v>0.35674286431157698</v>
      </c>
    </row>
    <row r="7" spans="1:25" ht="42.75" x14ac:dyDescent="0.2">
      <c r="A7" s="13" t="s">
        <v>11</v>
      </c>
      <c r="B7" s="14"/>
      <c r="C7" s="12" t="s">
        <v>9</v>
      </c>
      <c r="D7" s="12" t="s">
        <v>10</v>
      </c>
      <c r="E7" s="12"/>
      <c r="F7" s="14"/>
    </row>
    <row r="8" spans="1:25" x14ac:dyDescent="0.2">
      <c r="A8" s="4" t="s">
        <v>7</v>
      </c>
      <c r="B8" s="4">
        <v>430.62</v>
      </c>
      <c r="C8" s="4">
        <v>3</v>
      </c>
      <c r="D8" s="4">
        <v>1291.9000000000001</v>
      </c>
      <c r="E8" s="4">
        <f>D8/D9</f>
        <v>1.6706323548428814</v>
      </c>
      <c r="F8" s="4">
        <f>D8/100</f>
        <v>12.919</v>
      </c>
      <c r="J8" s="1"/>
    </row>
    <row r="9" spans="1:25" x14ac:dyDescent="0.2">
      <c r="A9" s="4" t="s">
        <v>8</v>
      </c>
      <c r="B9" s="4">
        <v>386.65</v>
      </c>
      <c r="C9" s="4">
        <v>2</v>
      </c>
      <c r="D9" s="4">
        <v>773.3</v>
      </c>
      <c r="E9" s="4">
        <v>1</v>
      </c>
      <c r="F9" s="4">
        <f>D9/100</f>
        <v>7.7329999999999997</v>
      </c>
      <c r="J9" s="1"/>
    </row>
    <row r="10" spans="1:25" x14ac:dyDescent="0.2">
      <c r="A10" s="4" t="s">
        <v>12</v>
      </c>
      <c r="B10" s="4"/>
      <c r="C10" s="4"/>
      <c r="D10" s="4"/>
      <c r="E10" s="4"/>
      <c r="F10" s="4">
        <v>90</v>
      </c>
      <c r="J10" s="1"/>
    </row>
    <row r="11" spans="1:25" x14ac:dyDescent="0.2">
      <c r="A11" s="4" t="s">
        <v>13</v>
      </c>
      <c r="B11" s="4"/>
      <c r="C11" s="4"/>
      <c r="D11" s="4"/>
      <c r="E11" s="4"/>
      <c r="F11" s="4">
        <v>10</v>
      </c>
      <c r="J11" s="1"/>
    </row>
  </sheetData>
  <mergeCells count="5">
    <mergeCell ref="B1:D1"/>
    <mergeCell ref="F1:J1"/>
    <mergeCell ref="K1:M1"/>
    <mergeCell ref="O1:S1"/>
    <mergeCell ref="T1:V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ch.p.siriphorn@outlook.com</cp:lastModifiedBy>
  <dcterms:created xsi:type="dcterms:W3CDTF">2022-07-17T07:13:44Z</dcterms:created>
  <dcterms:modified xsi:type="dcterms:W3CDTF">2024-09-02T15:28:00Z</dcterms:modified>
</cp:coreProperties>
</file>