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博士研究\英文文献\生态位\投稿\返修\返修\图片\"/>
    </mc:Choice>
  </mc:AlternateContent>
  <xr:revisionPtr revIDLastSave="0" documentId="13_ncr:1_{E8943D5C-1A21-4C68-BFFB-05FB8A8B48F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lant community diversity" sheetId="3" r:id="rId1"/>
    <sheet name="Important value of function gro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7" i="4" l="1"/>
  <c r="J177" i="4"/>
  <c r="K177" i="4"/>
  <c r="H177" i="4"/>
  <c r="I176" i="4"/>
  <c r="J176" i="4"/>
  <c r="K176" i="4"/>
  <c r="H176" i="4"/>
  <c r="L176" i="4" s="1"/>
  <c r="I173" i="4"/>
  <c r="J173" i="4"/>
  <c r="K173" i="4"/>
  <c r="D190" i="4"/>
  <c r="H173" i="4"/>
  <c r="H66" i="4"/>
  <c r="I70" i="4"/>
  <c r="J70" i="4"/>
  <c r="K70" i="4"/>
  <c r="H70" i="4"/>
  <c r="I69" i="4"/>
  <c r="J69" i="4"/>
  <c r="K69" i="4"/>
  <c r="H69" i="4"/>
  <c r="I66" i="4"/>
  <c r="J66" i="4"/>
  <c r="K66" i="4"/>
  <c r="E19" i="4"/>
  <c r="I5" i="4" s="1"/>
  <c r="F19" i="4"/>
  <c r="J5" i="4" s="1"/>
  <c r="G19" i="4"/>
  <c r="K5" i="4" s="1"/>
  <c r="D19" i="4"/>
  <c r="H5" i="4" s="1"/>
  <c r="L173" i="4" l="1"/>
  <c r="L177" i="4"/>
  <c r="L66" i="4"/>
  <c r="L69" i="4"/>
  <c r="L70" i="4"/>
  <c r="L5" i="4"/>
  <c r="H6" i="4"/>
  <c r="I6" i="4"/>
  <c r="K6" i="4"/>
  <c r="J6" i="4"/>
  <c r="H2" i="4"/>
  <c r="I2" i="4"/>
  <c r="J2" i="4"/>
  <c r="K2" i="4"/>
  <c r="G315" i="4"/>
  <c r="F315" i="4"/>
  <c r="E315" i="4"/>
  <c r="D315" i="4"/>
  <c r="G297" i="4"/>
  <c r="F297" i="4"/>
  <c r="E297" i="4"/>
  <c r="D297" i="4"/>
  <c r="G278" i="4"/>
  <c r="F278" i="4"/>
  <c r="E278" i="4"/>
  <c r="D278" i="4"/>
  <c r="G254" i="4"/>
  <c r="F254" i="4"/>
  <c r="E254" i="4"/>
  <c r="D254" i="4"/>
  <c r="G234" i="4"/>
  <c r="F234" i="4"/>
  <c r="E234" i="4"/>
  <c r="D234" i="4"/>
  <c r="G213" i="4"/>
  <c r="F213" i="4"/>
  <c r="E213" i="4"/>
  <c r="D213" i="4"/>
  <c r="G190" i="4"/>
  <c r="F190" i="4"/>
  <c r="E190" i="4"/>
  <c r="G170" i="4"/>
  <c r="F170" i="4"/>
  <c r="E170" i="4"/>
  <c r="D170" i="4"/>
  <c r="G150" i="4"/>
  <c r="F150" i="4"/>
  <c r="E150" i="4"/>
  <c r="D150" i="4"/>
  <c r="G127" i="4"/>
  <c r="F127" i="4"/>
  <c r="E127" i="4"/>
  <c r="D127" i="4"/>
  <c r="G105" i="4"/>
  <c r="F105" i="4"/>
  <c r="E105" i="4"/>
  <c r="D105" i="4"/>
  <c r="G59" i="4"/>
  <c r="K46" i="4" s="1"/>
  <c r="F59" i="4"/>
  <c r="J46" i="4" s="1"/>
  <c r="E59" i="4"/>
  <c r="I46" i="4" s="1"/>
  <c r="D59" i="4"/>
  <c r="G38" i="4"/>
  <c r="K21" i="4" s="1"/>
  <c r="F38" i="4"/>
  <c r="J21" i="4" s="1"/>
  <c r="E38" i="4"/>
  <c r="I21" i="4" s="1"/>
  <c r="D38" i="4"/>
  <c r="H21" i="4" s="1"/>
  <c r="C214" i="3"/>
  <c r="F151" i="3"/>
  <c r="H125" i="3"/>
  <c r="D106" i="3"/>
  <c r="E106" i="3"/>
  <c r="F106" i="3"/>
  <c r="C106" i="3"/>
  <c r="H79" i="3"/>
  <c r="G79" i="3"/>
  <c r="D60" i="3"/>
  <c r="E60" i="3"/>
  <c r="F60" i="3"/>
  <c r="C60" i="3"/>
  <c r="J59" i="3"/>
  <c r="G59" i="3"/>
  <c r="C39" i="3"/>
  <c r="D39" i="3"/>
  <c r="E39" i="3"/>
  <c r="F39" i="3"/>
  <c r="D19" i="3"/>
  <c r="E19" i="3"/>
  <c r="F19" i="3"/>
  <c r="C19" i="3"/>
  <c r="G34" i="3"/>
  <c r="J38" i="3"/>
  <c r="I38" i="3"/>
  <c r="H38" i="3"/>
  <c r="G38" i="3"/>
  <c r="H37" i="3"/>
  <c r="G37" i="3"/>
  <c r="G2" i="3"/>
  <c r="G8" i="3"/>
  <c r="H8" i="3"/>
  <c r="F214" i="3"/>
  <c r="J211" i="3"/>
  <c r="E214" i="3"/>
  <c r="I213" i="3"/>
  <c r="I211" i="3"/>
  <c r="D214" i="3"/>
  <c r="H213" i="3"/>
  <c r="H211" i="3"/>
  <c r="G213" i="3"/>
  <c r="G211" i="3"/>
  <c r="J117" i="3"/>
  <c r="I117" i="3"/>
  <c r="H117" i="3"/>
  <c r="G117" i="3"/>
  <c r="J308" i="3"/>
  <c r="I308" i="3"/>
  <c r="H308" i="3"/>
  <c r="G308" i="3"/>
  <c r="J305" i="3"/>
  <c r="I305" i="3"/>
  <c r="H305" i="3"/>
  <c r="G305" i="3"/>
  <c r="J298" i="3"/>
  <c r="I298" i="3"/>
  <c r="H298" i="3"/>
  <c r="G298" i="3"/>
  <c r="J280" i="3"/>
  <c r="I280" i="3"/>
  <c r="H280" i="3"/>
  <c r="G280" i="3"/>
  <c r="J287" i="3"/>
  <c r="I287" i="3"/>
  <c r="H287" i="3"/>
  <c r="G287" i="3"/>
  <c r="F297" i="3"/>
  <c r="E297" i="3"/>
  <c r="D297" i="3"/>
  <c r="D279" i="3"/>
  <c r="G283" i="3"/>
  <c r="J291" i="3"/>
  <c r="I291" i="3"/>
  <c r="H291" i="3"/>
  <c r="G291" i="3"/>
  <c r="J269" i="3"/>
  <c r="J265" i="3"/>
  <c r="I265" i="3"/>
  <c r="J267" i="3"/>
  <c r="I269" i="3"/>
  <c r="H269" i="3"/>
  <c r="G269" i="3"/>
  <c r="C279" i="3"/>
  <c r="C297" i="3"/>
  <c r="G282" i="3"/>
  <c r="J275" i="3"/>
  <c r="K275" i="3" s="1"/>
  <c r="J262" i="3"/>
  <c r="I262" i="3"/>
  <c r="H262" i="3"/>
  <c r="G262" i="3"/>
  <c r="F315" i="3"/>
  <c r="J314" i="3"/>
  <c r="E315" i="3"/>
  <c r="I314" i="3"/>
  <c r="D315" i="3"/>
  <c r="H314" i="3"/>
  <c r="K314" i="3" s="1"/>
  <c r="C315" i="3"/>
  <c r="J313" i="3"/>
  <c r="I313" i="3"/>
  <c r="H313" i="3"/>
  <c r="G313" i="3"/>
  <c r="J276" i="3"/>
  <c r="I276" i="3"/>
  <c r="H276" i="3"/>
  <c r="F255" i="3"/>
  <c r="J254" i="3"/>
  <c r="E255" i="3"/>
  <c r="I254" i="3"/>
  <c r="D255" i="3"/>
  <c r="H254" i="3"/>
  <c r="C255" i="3"/>
  <c r="G254" i="3"/>
  <c r="J252" i="3"/>
  <c r="I252" i="3"/>
  <c r="H252" i="3"/>
  <c r="G252" i="3"/>
  <c r="J250" i="3"/>
  <c r="I250" i="3"/>
  <c r="H250" i="3"/>
  <c r="G250" i="3"/>
  <c r="J233" i="3"/>
  <c r="I233" i="3"/>
  <c r="H233" i="3"/>
  <c r="G233" i="3"/>
  <c r="J230" i="3"/>
  <c r="K230" i="3" s="1"/>
  <c r="J209" i="3"/>
  <c r="I209" i="3"/>
  <c r="H209" i="3"/>
  <c r="G209" i="3"/>
  <c r="J187" i="3"/>
  <c r="I187" i="3"/>
  <c r="H187" i="3"/>
  <c r="G187" i="3"/>
  <c r="F171" i="3"/>
  <c r="J170" i="3"/>
  <c r="E171" i="3"/>
  <c r="I170" i="3"/>
  <c r="D171" i="3"/>
  <c r="H170" i="3"/>
  <c r="C171" i="3"/>
  <c r="G170" i="3"/>
  <c r="J169" i="3"/>
  <c r="I169" i="3"/>
  <c r="H169" i="3"/>
  <c r="G169" i="3"/>
  <c r="J149" i="3"/>
  <c r="I149" i="3"/>
  <c r="H149" i="3"/>
  <c r="G149" i="3"/>
  <c r="J115" i="3"/>
  <c r="I115" i="3"/>
  <c r="H115" i="3"/>
  <c r="G115" i="3"/>
  <c r="J114" i="3"/>
  <c r="I114" i="3"/>
  <c r="H114" i="3"/>
  <c r="G114" i="3"/>
  <c r="J99" i="3"/>
  <c r="I99" i="3"/>
  <c r="H99" i="3"/>
  <c r="G99" i="3"/>
  <c r="J79" i="3"/>
  <c r="I79" i="3"/>
  <c r="J78" i="3"/>
  <c r="I78" i="3"/>
  <c r="I59" i="3"/>
  <c r="H59" i="3"/>
  <c r="J57" i="3"/>
  <c r="I57" i="3"/>
  <c r="H57" i="3"/>
  <c r="J81" i="3"/>
  <c r="I81" i="3"/>
  <c r="H81" i="3"/>
  <c r="J11" i="3"/>
  <c r="J10" i="3"/>
  <c r="I11" i="3"/>
  <c r="I10" i="3"/>
  <c r="H11" i="3"/>
  <c r="H10" i="3"/>
  <c r="G11" i="3"/>
  <c r="G10" i="3"/>
  <c r="G9" i="3"/>
  <c r="J34" i="3"/>
  <c r="I34" i="3"/>
  <c r="H34" i="3"/>
  <c r="J8" i="3"/>
  <c r="I8" i="3"/>
  <c r="J303" i="3"/>
  <c r="I303" i="3"/>
  <c r="H303" i="3"/>
  <c r="G303" i="3"/>
  <c r="J302" i="3"/>
  <c r="I302" i="3"/>
  <c r="H302" i="3"/>
  <c r="G302" i="3"/>
  <c r="J312" i="3"/>
  <c r="I312" i="3"/>
  <c r="H312" i="3"/>
  <c r="G312" i="3"/>
  <c r="J311" i="3"/>
  <c r="I311" i="3"/>
  <c r="H311" i="3"/>
  <c r="G311" i="3"/>
  <c r="J310" i="3"/>
  <c r="I310" i="3"/>
  <c r="H310" i="3"/>
  <c r="G310" i="3"/>
  <c r="J309" i="3"/>
  <c r="I309" i="3"/>
  <c r="H309" i="3"/>
  <c r="G309" i="3"/>
  <c r="J307" i="3"/>
  <c r="I307" i="3"/>
  <c r="H307" i="3"/>
  <c r="G307" i="3"/>
  <c r="J306" i="3"/>
  <c r="I306" i="3"/>
  <c r="H306" i="3"/>
  <c r="G306" i="3"/>
  <c r="J304" i="3"/>
  <c r="I304" i="3"/>
  <c r="H304" i="3"/>
  <c r="G304" i="3"/>
  <c r="J301" i="3"/>
  <c r="I301" i="3"/>
  <c r="H301" i="3"/>
  <c r="G301" i="3"/>
  <c r="J300" i="3"/>
  <c r="I300" i="3"/>
  <c r="H300" i="3"/>
  <c r="G300" i="3"/>
  <c r="J299" i="3"/>
  <c r="I299" i="3"/>
  <c r="H299" i="3"/>
  <c r="G299" i="3"/>
  <c r="Q298" i="3"/>
  <c r="J296" i="3"/>
  <c r="I296" i="3"/>
  <c r="H296" i="3"/>
  <c r="G296" i="3"/>
  <c r="J295" i="3"/>
  <c r="I295" i="3"/>
  <c r="H295" i="3"/>
  <c r="G295" i="3"/>
  <c r="J294" i="3"/>
  <c r="I294" i="3"/>
  <c r="H294" i="3"/>
  <c r="G294" i="3"/>
  <c r="J293" i="3"/>
  <c r="I293" i="3"/>
  <c r="H293" i="3"/>
  <c r="G293" i="3"/>
  <c r="J292" i="3"/>
  <c r="I292" i="3"/>
  <c r="H292" i="3"/>
  <c r="G292" i="3"/>
  <c r="J283" i="3"/>
  <c r="I283" i="3"/>
  <c r="H283" i="3"/>
  <c r="J290" i="3"/>
  <c r="I290" i="3"/>
  <c r="H290" i="3"/>
  <c r="G290" i="3"/>
  <c r="J289" i="3"/>
  <c r="I289" i="3"/>
  <c r="H289" i="3"/>
  <c r="G289" i="3"/>
  <c r="J288" i="3"/>
  <c r="I288" i="3"/>
  <c r="H288" i="3"/>
  <c r="G288" i="3"/>
  <c r="J286" i="3"/>
  <c r="I286" i="3"/>
  <c r="H286" i="3"/>
  <c r="G286" i="3"/>
  <c r="J285" i="3"/>
  <c r="I285" i="3"/>
  <c r="H285" i="3"/>
  <c r="G285" i="3"/>
  <c r="J284" i="3"/>
  <c r="I284" i="3"/>
  <c r="H284" i="3"/>
  <c r="G284" i="3"/>
  <c r="J282" i="3"/>
  <c r="I282" i="3"/>
  <c r="H282" i="3"/>
  <c r="Q280" i="3"/>
  <c r="J281" i="3"/>
  <c r="I281" i="3"/>
  <c r="H281" i="3"/>
  <c r="G281" i="3"/>
  <c r="F279" i="3"/>
  <c r="E279" i="3"/>
  <c r="J278" i="3"/>
  <c r="I278" i="3"/>
  <c r="H278" i="3"/>
  <c r="G278" i="3"/>
  <c r="J277" i="3"/>
  <c r="I277" i="3"/>
  <c r="H277" i="3"/>
  <c r="G277" i="3"/>
  <c r="I267" i="3"/>
  <c r="H267" i="3"/>
  <c r="G267" i="3"/>
  <c r="J271" i="3"/>
  <c r="I271" i="3"/>
  <c r="H271" i="3"/>
  <c r="G271" i="3"/>
  <c r="J274" i="3"/>
  <c r="I274" i="3"/>
  <c r="H274" i="3"/>
  <c r="G274" i="3"/>
  <c r="J273" i="3"/>
  <c r="I273" i="3"/>
  <c r="H273" i="3"/>
  <c r="G273" i="3"/>
  <c r="J272" i="3"/>
  <c r="I272" i="3"/>
  <c r="H272" i="3"/>
  <c r="G272" i="3"/>
  <c r="J270" i="3"/>
  <c r="I270" i="3"/>
  <c r="H270" i="3"/>
  <c r="G270" i="3"/>
  <c r="J268" i="3"/>
  <c r="I268" i="3"/>
  <c r="H268" i="3"/>
  <c r="G268" i="3"/>
  <c r="J266" i="3"/>
  <c r="I266" i="3"/>
  <c r="H266" i="3"/>
  <c r="G266" i="3"/>
  <c r="H265" i="3"/>
  <c r="G265" i="3"/>
  <c r="J264" i="3"/>
  <c r="I264" i="3"/>
  <c r="H264" i="3"/>
  <c r="G264" i="3"/>
  <c r="J263" i="3"/>
  <c r="I263" i="3"/>
  <c r="H263" i="3"/>
  <c r="G263" i="3"/>
  <c r="Q262" i="3"/>
  <c r="J242" i="3"/>
  <c r="I242" i="3"/>
  <c r="H242" i="3"/>
  <c r="G242" i="3"/>
  <c r="J253" i="3"/>
  <c r="I253" i="3"/>
  <c r="H253" i="3"/>
  <c r="G253" i="3"/>
  <c r="J241" i="3"/>
  <c r="I241" i="3"/>
  <c r="H241" i="3"/>
  <c r="G241" i="3"/>
  <c r="J251" i="3"/>
  <c r="I251" i="3"/>
  <c r="H251" i="3"/>
  <c r="G251" i="3"/>
  <c r="J245" i="3"/>
  <c r="I245" i="3"/>
  <c r="H245" i="3"/>
  <c r="G245" i="3"/>
  <c r="J249" i="3"/>
  <c r="I249" i="3"/>
  <c r="H249" i="3"/>
  <c r="G249" i="3"/>
  <c r="J248" i="3"/>
  <c r="I248" i="3"/>
  <c r="H248" i="3"/>
  <c r="G248" i="3"/>
  <c r="J247" i="3"/>
  <c r="I247" i="3"/>
  <c r="H247" i="3"/>
  <c r="G247" i="3"/>
  <c r="J246" i="3"/>
  <c r="I246" i="3"/>
  <c r="H246" i="3"/>
  <c r="G246" i="3"/>
  <c r="J244" i="3"/>
  <c r="I244" i="3"/>
  <c r="H244" i="3"/>
  <c r="G244" i="3"/>
  <c r="J243" i="3"/>
  <c r="I243" i="3"/>
  <c r="H243" i="3"/>
  <c r="G243" i="3"/>
  <c r="J240" i="3"/>
  <c r="I240" i="3"/>
  <c r="H240" i="3"/>
  <c r="G240" i="3"/>
  <c r="J239" i="3"/>
  <c r="I239" i="3"/>
  <c r="H239" i="3"/>
  <c r="G239" i="3"/>
  <c r="Q238" i="3"/>
  <c r="J238" i="3"/>
  <c r="I238" i="3"/>
  <c r="H238" i="3"/>
  <c r="G238" i="3"/>
  <c r="F235" i="3"/>
  <c r="E235" i="3"/>
  <c r="D235" i="3"/>
  <c r="C235" i="3"/>
  <c r="J234" i="3"/>
  <c r="I234" i="3"/>
  <c r="H234" i="3"/>
  <c r="G234" i="3"/>
  <c r="J225" i="3"/>
  <c r="I225" i="3"/>
  <c r="H225" i="3"/>
  <c r="G225" i="3"/>
  <c r="J232" i="3"/>
  <c r="I232" i="3"/>
  <c r="H232" i="3"/>
  <c r="G232" i="3"/>
  <c r="J231" i="3"/>
  <c r="I231" i="3"/>
  <c r="H231" i="3"/>
  <c r="G231" i="3"/>
  <c r="K231" i="3" s="1"/>
  <c r="J227" i="3"/>
  <c r="I227" i="3"/>
  <c r="H227" i="3"/>
  <c r="G227" i="3"/>
  <c r="J229" i="3"/>
  <c r="I229" i="3"/>
  <c r="H229" i="3"/>
  <c r="G229" i="3"/>
  <c r="J228" i="3"/>
  <c r="I228" i="3"/>
  <c r="H228" i="3"/>
  <c r="G228" i="3"/>
  <c r="J226" i="3"/>
  <c r="I226" i="3"/>
  <c r="H226" i="3"/>
  <c r="G226" i="3"/>
  <c r="K226" i="3" s="1"/>
  <c r="L226" i="3" s="1"/>
  <c r="M226" i="3" s="1"/>
  <c r="J224" i="3"/>
  <c r="I224" i="3"/>
  <c r="H224" i="3"/>
  <c r="G224" i="3"/>
  <c r="J223" i="3"/>
  <c r="I223" i="3"/>
  <c r="H223" i="3"/>
  <c r="G223" i="3"/>
  <c r="J222" i="3"/>
  <c r="I222" i="3"/>
  <c r="H222" i="3"/>
  <c r="G222" i="3"/>
  <c r="J221" i="3"/>
  <c r="I221" i="3"/>
  <c r="H221" i="3"/>
  <c r="G221" i="3"/>
  <c r="J220" i="3"/>
  <c r="I220" i="3"/>
  <c r="H220" i="3"/>
  <c r="G220" i="3"/>
  <c r="J219" i="3"/>
  <c r="I219" i="3"/>
  <c r="H219" i="3"/>
  <c r="G219" i="3"/>
  <c r="Q218" i="3"/>
  <c r="J218" i="3"/>
  <c r="I218" i="3"/>
  <c r="H218" i="3"/>
  <c r="G218" i="3"/>
  <c r="J207" i="3"/>
  <c r="I207" i="3"/>
  <c r="H207" i="3"/>
  <c r="G207" i="3"/>
  <c r="K207" i="3" s="1"/>
  <c r="L207" i="3" s="1"/>
  <c r="M207" i="3" s="1"/>
  <c r="J212" i="3"/>
  <c r="I212" i="3"/>
  <c r="H212" i="3"/>
  <c r="G212" i="3"/>
  <c r="J206" i="3"/>
  <c r="I206" i="3"/>
  <c r="H206" i="3"/>
  <c r="G206" i="3"/>
  <c r="J210" i="3"/>
  <c r="I210" i="3"/>
  <c r="H210" i="3"/>
  <c r="G210" i="3"/>
  <c r="J202" i="3"/>
  <c r="I202" i="3"/>
  <c r="H202" i="3"/>
  <c r="G202" i="3"/>
  <c r="K202" i="3" s="1"/>
  <c r="L202" i="3" s="1"/>
  <c r="M202" i="3" s="1"/>
  <c r="J208" i="3"/>
  <c r="I208" i="3"/>
  <c r="H208" i="3"/>
  <c r="G208" i="3"/>
  <c r="J205" i="3"/>
  <c r="I205" i="3"/>
  <c r="H205" i="3"/>
  <c r="G205" i="3"/>
  <c r="J204" i="3"/>
  <c r="I204" i="3"/>
  <c r="H204" i="3"/>
  <c r="G204" i="3"/>
  <c r="J203" i="3"/>
  <c r="I203" i="3"/>
  <c r="H203" i="3"/>
  <c r="G203" i="3"/>
  <c r="J201" i="3"/>
  <c r="I201" i="3"/>
  <c r="H201" i="3"/>
  <c r="G201" i="3"/>
  <c r="J200" i="3"/>
  <c r="I200" i="3"/>
  <c r="H200" i="3"/>
  <c r="G200" i="3"/>
  <c r="J199" i="3"/>
  <c r="I199" i="3"/>
  <c r="H199" i="3"/>
  <c r="G199" i="3"/>
  <c r="J198" i="3"/>
  <c r="I198" i="3"/>
  <c r="H198" i="3"/>
  <c r="G198" i="3"/>
  <c r="K198" i="3" s="1"/>
  <c r="L198" i="3" s="1"/>
  <c r="M198" i="3" s="1"/>
  <c r="Q197" i="3"/>
  <c r="J197" i="3"/>
  <c r="I197" i="3"/>
  <c r="H197" i="3"/>
  <c r="G197" i="3"/>
  <c r="F191" i="3"/>
  <c r="E191" i="3"/>
  <c r="D191" i="3"/>
  <c r="C191" i="3"/>
  <c r="J190" i="3"/>
  <c r="I190" i="3"/>
  <c r="H190" i="3"/>
  <c r="J189" i="3"/>
  <c r="I189" i="3"/>
  <c r="H189" i="3"/>
  <c r="G189" i="3"/>
  <c r="J188" i="3"/>
  <c r="I188" i="3"/>
  <c r="H188" i="3"/>
  <c r="G188" i="3"/>
  <c r="J177" i="3"/>
  <c r="I177" i="3"/>
  <c r="H177" i="3"/>
  <c r="G177" i="3"/>
  <c r="J186" i="3"/>
  <c r="I186" i="3"/>
  <c r="H186" i="3"/>
  <c r="G186" i="3"/>
  <c r="J185" i="3"/>
  <c r="I185" i="3"/>
  <c r="H185" i="3"/>
  <c r="G185" i="3"/>
  <c r="J184" i="3"/>
  <c r="I184" i="3"/>
  <c r="H184" i="3"/>
  <c r="G184" i="3"/>
  <c r="J183" i="3"/>
  <c r="I183" i="3"/>
  <c r="H183" i="3"/>
  <c r="G183" i="3"/>
  <c r="J182" i="3"/>
  <c r="I182" i="3"/>
  <c r="H182" i="3"/>
  <c r="G182" i="3"/>
  <c r="J181" i="3"/>
  <c r="I181" i="3"/>
  <c r="H181" i="3"/>
  <c r="G181" i="3"/>
  <c r="J180" i="3"/>
  <c r="I180" i="3"/>
  <c r="H180" i="3"/>
  <c r="G180" i="3"/>
  <c r="J179" i="3"/>
  <c r="I179" i="3"/>
  <c r="H179" i="3"/>
  <c r="G179" i="3"/>
  <c r="J178" i="3"/>
  <c r="I178" i="3"/>
  <c r="H178" i="3"/>
  <c r="G178" i="3"/>
  <c r="J176" i="3"/>
  <c r="I176" i="3"/>
  <c r="H176" i="3"/>
  <c r="G176" i="3"/>
  <c r="K176" i="3" s="1"/>
  <c r="L176" i="3" s="1"/>
  <c r="M176" i="3" s="1"/>
  <c r="J175" i="3"/>
  <c r="I175" i="3"/>
  <c r="H175" i="3"/>
  <c r="G175" i="3"/>
  <c r="Q174" i="3"/>
  <c r="J174" i="3"/>
  <c r="I174" i="3"/>
  <c r="H174" i="3"/>
  <c r="G174" i="3"/>
  <c r="J164" i="3"/>
  <c r="I164" i="3"/>
  <c r="H164" i="3"/>
  <c r="G164" i="3"/>
  <c r="J163" i="3"/>
  <c r="I163" i="3"/>
  <c r="H163" i="3"/>
  <c r="G163" i="3"/>
  <c r="J168" i="3"/>
  <c r="I168" i="3"/>
  <c r="H168" i="3"/>
  <c r="G168" i="3"/>
  <c r="J167" i="3"/>
  <c r="I167" i="3"/>
  <c r="H167" i="3"/>
  <c r="G167" i="3"/>
  <c r="J166" i="3"/>
  <c r="I166" i="3"/>
  <c r="H166" i="3"/>
  <c r="G166" i="3"/>
  <c r="J165" i="3"/>
  <c r="I165" i="3"/>
  <c r="H165" i="3"/>
  <c r="G165" i="3"/>
  <c r="J162" i="3"/>
  <c r="I162" i="3"/>
  <c r="H162" i="3"/>
  <c r="G162" i="3"/>
  <c r="J161" i="3"/>
  <c r="I161" i="3"/>
  <c r="H161" i="3"/>
  <c r="G161" i="3"/>
  <c r="J160" i="3"/>
  <c r="I160" i="3"/>
  <c r="H160" i="3"/>
  <c r="G160" i="3"/>
  <c r="J159" i="3"/>
  <c r="I159" i="3"/>
  <c r="H159" i="3"/>
  <c r="G159" i="3"/>
  <c r="J158" i="3"/>
  <c r="I158" i="3"/>
  <c r="H158" i="3"/>
  <c r="G158" i="3"/>
  <c r="J157" i="3"/>
  <c r="I157" i="3"/>
  <c r="H157" i="3"/>
  <c r="G157" i="3"/>
  <c r="J156" i="3"/>
  <c r="I156" i="3"/>
  <c r="H156" i="3"/>
  <c r="G156" i="3"/>
  <c r="J155" i="3"/>
  <c r="I155" i="3"/>
  <c r="H155" i="3"/>
  <c r="G155" i="3"/>
  <c r="Q154" i="3"/>
  <c r="J154" i="3"/>
  <c r="I154" i="3"/>
  <c r="H154" i="3"/>
  <c r="G154" i="3"/>
  <c r="E151" i="3"/>
  <c r="D151" i="3"/>
  <c r="C151" i="3"/>
  <c r="J150" i="3"/>
  <c r="I150" i="3"/>
  <c r="H150" i="3"/>
  <c r="G150" i="3"/>
  <c r="J141" i="3"/>
  <c r="I141" i="3"/>
  <c r="H141" i="3"/>
  <c r="G141" i="3"/>
  <c r="J148" i="3"/>
  <c r="I148" i="3"/>
  <c r="H148" i="3"/>
  <c r="G148" i="3"/>
  <c r="J147" i="3"/>
  <c r="I147" i="3"/>
  <c r="H147" i="3"/>
  <c r="G147" i="3"/>
  <c r="J146" i="3"/>
  <c r="I146" i="3"/>
  <c r="H146" i="3"/>
  <c r="G146" i="3"/>
  <c r="J145" i="3"/>
  <c r="I145" i="3"/>
  <c r="H145" i="3"/>
  <c r="G145" i="3"/>
  <c r="J144" i="3"/>
  <c r="I144" i="3"/>
  <c r="H144" i="3"/>
  <c r="G144" i="3"/>
  <c r="J143" i="3"/>
  <c r="I143" i="3"/>
  <c r="H143" i="3"/>
  <c r="G143" i="3"/>
  <c r="J142" i="3"/>
  <c r="I142" i="3"/>
  <c r="H142" i="3"/>
  <c r="G142" i="3"/>
  <c r="J140" i="3"/>
  <c r="I140" i="3"/>
  <c r="H140" i="3"/>
  <c r="G140" i="3"/>
  <c r="J139" i="3"/>
  <c r="I139" i="3"/>
  <c r="H139" i="3"/>
  <c r="G139" i="3"/>
  <c r="J138" i="3"/>
  <c r="I138" i="3"/>
  <c r="H138" i="3"/>
  <c r="G138" i="3"/>
  <c r="J137" i="3"/>
  <c r="I137" i="3"/>
  <c r="H137" i="3"/>
  <c r="G137" i="3"/>
  <c r="J136" i="3"/>
  <c r="I136" i="3"/>
  <c r="H136" i="3"/>
  <c r="G136" i="3"/>
  <c r="J135" i="3"/>
  <c r="I135" i="3"/>
  <c r="H135" i="3"/>
  <c r="G135" i="3"/>
  <c r="Q134" i="3"/>
  <c r="J134" i="3"/>
  <c r="I134" i="3"/>
  <c r="H134" i="3"/>
  <c r="G134" i="3"/>
  <c r="F128" i="3"/>
  <c r="E128" i="3"/>
  <c r="D128" i="3"/>
  <c r="C128" i="3"/>
  <c r="J127" i="3"/>
  <c r="I127" i="3"/>
  <c r="H127" i="3"/>
  <c r="J126" i="3"/>
  <c r="I126" i="3"/>
  <c r="H126" i="3"/>
  <c r="J125" i="3"/>
  <c r="I125" i="3"/>
  <c r="G125" i="3"/>
  <c r="J124" i="3"/>
  <c r="I124" i="3"/>
  <c r="G124" i="3"/>
  <c r="J123" i="3"/>
  <c r="I123" i="3"/>
  <c r="H123" i="3"/>
  <c r="G123" i="3"/>
  <c r="J122" i="3"/>
  <c r="I122" i="3"/>
  <c r="H122" i="3"/>
  <c r="G122" i="3"/>
  <c r="J120" i="3"/>
  <c r="I120" i="3"/>
  <c r="H120" i="3"/>
  <c r="G120" i="3"/>
  <c r="J119" i="3"/>
  <c r="I119" i="3"/>
  <c r="H119" i="3"/>
  <c r="G119" i="3"/>
  <c r="J118" i="3"/>
  <c r="I118" i="3"/>
  <c r="H118" i="3"/>
  <c r="G118" i="3"/>
  <c r="J121" i="3"/>
  <c r="I121" i="3"/>
  <c r="H121" i="3"/>
  <c r="G121" i="3"/>
  <c r="J116" i="3"/>
  <c r="I116" i="3"/>
  <c r="H116" i="3"/>
  <c r="G116" i="3"/>
  <c r="J113" i="3"/>
  <c r="I113" i="3"/>
  <c r="H113" i="3"/>
  <c r="G113" i="3"/>
  <c r="J112" i="3"/>
  <c r="I112" i="3"/>
  <c r="H112" i="3"/>
  <c r="G112" i="3"/>
  <c r="Q111" i="3"/>
  <c r="J111" i="3"/>
  <c r="I111" i="3"/>
  <c r="H111" i="3"/>
  <c r="G111" i="3"/>
  <c r="J105" i="3"/>
  <c r="I105" i="3"/>
  <c r="H105" i="3"/>
  <c r="G105" i="3"/>
  <c r="J104" i="3"/>
  <c r="I104" i="3"/>
  <c r="H104" i="3"/>
  <c r="G104" i="3"/>
  <c r="J103" i="3"/>
  <c r="I103" i="3"/>
  <c r="H103" i="3"/>
  <c r="G103" i="3"/>
  <c r="J102" i="3"/>
  <c r="I102" i="3"/>
  <c r="H102" i="3"/>
  <c r="G102" i="3"/>
  <c r="J101" i="3"/>
  <c r="I101" i="3"/>
  <c r="H101" i="3"/>
  <c r="G101" i="3"/>
  <c r="J100" i="3"/>
  <c r="I100" i="3"/>
  <c r="H100" i="3"/>
  <c r="G100" i="3"/>
  <c r="J98" i="3"/>
  <c r="I98" i="3"/>
  <c r="H98" i="3"/>
  <c r="G98" i="3"/>
  <c r="J97" i="3"/>
  <c r="I97" i="3"/>
  <c r="H97" i="3"/>
  <c r="G97" i="3"/>
  <c r="J96" i="3"/>
  <c r="I96" i="3"/>
  <c r="H96" i="3"/>
  <c r="G96" i="3"/>
  <c r="J95" i="3"/>
  <c r="I95" i="3"/>
  <c r="H95" i="3"/>
  <c r="G95" i="3"/>
  <c r="J94" i="3"/>
  <c r="I94" i="3"/>
  <c r="H94" i="3"/>
  <c r="G94" i="3"/>
  <c r="J93" i="3"/>
  <c r="I93" i="3"/>
  <c r="H93" i="3"/>
  <c r="G93" i="3"/>
  <c r="J92" i="3"/>
  <c r="I92" i="3"/>
  <c r="H92" i="3"/>
  <c r="G92" i="3"/>
  <c r="J91" i="3"/>
  <c r="I91" i="3"/>
  <c r="H91" i="3"/>
  <c r="G91" i="3"/>
  <c r="J90" i="3"/>
  <c r="I90" i="3"/>
  <c r="H90" i="3"/>
  <c r="G90" i="3"/>
  <c r="Q89" i="3"/>
  <c r="J89" i="3"/>
  <c r="I89" i="3"/>
  <c r="H89" i="3"/>
  <c r="G89" i="3"/>
  <c r="J70" i="3"/>
  <c r="I70" i="3"/>
  <c r="H70" i="3"/>
  <c r="G70" i="3"/>
  <c r="J82" i="3"/>
  <c r="I82" i="3"/>
  <c r="H82" i="3"/>
  <c r="G82" i="3"/>
  <c r="J74" i="3"/>
  <c r="I74" i="3"/>
  <c r="H74" i="3"/>
  <c r="G74" i="3"/>
  <c r="J80" i="3"/>
  <c r="I80" i="3"/>
  <c r="H80" i="3"/>
  <c r="G80" i="3"/>
  <c r="J72" i="3"/>
  <c r="I72" i="3"/>
  <c r="H72" i="3"/>
  <c r="G72" i="3"/>
  <c r="J71" i="3"/>
  <c r="I71" i="3"/>
  <c r="H71" i="3"/>
  <c r="G71" i="3"/>
  <c r="J77" i="3"/>
  <c r="I77" i="3"/>
  <c r="H77" i="3"/>
  <c r="G77" i="3"/>
  <c r="J76" i="3"/>
  <c r="I76" i="3"/>
  <c r="H76" i="3"/>
  <c r="G76" i="3"/>
  <c r="J75" i="3"/>
  <c r="I75" i="3"/>
  <c r="H75" i="3"/>
  <c r="G75" i="3"/>
  <c r="J73" i="3"/>
  <c r="I73" i="3"/>
  <c r="H73" i="3"/>
  <c r="G73" i="3"/>
  <c r="K73" i="3" s="1"/>
  <c r="L73" i="3" s="1"/>
  <c r="M73" i="3" s="1"/>
  <c r="J69" i="3"/>
  <c r="I69" i="3"/>
  <c r="H69" i="3"/>
  <c r="G69" i="3"/>
  <c r="J68" i="3"/>
  <c r="I68" i="3"/>
  <c r="H68" i="3"/>
  <c r="G68" i="3"/>
  <c r="Q67" i="3"/>
  <c r="J67" i="3"/>
  <c r="I67" i="3"/>
  <c r="H67" i="3"/>
  <c r="G67" i="3"/>
  <c r="J52" i="3"/>
  <c r="I52" i="3"/>
  <c r="H52" i="3"/>
  <c r="G52" i="3"/>
  <c r="I58" i="3"/>
  <c r="H58" i="3"/>
  <c r="G58" i="3"/>
  <c r="K58" i="3" s="1"/>
  <c r="J47" i="3"/>
  <c r="I47" i="3"/>
  <c r="H47" i="3"/>
  <c r="G47" i="3"/>
  <c r="J56" i="3"/>
  <c r="I56" i="3"/>
  <c r="H56" i="3"/>
  <c r="G56" i="3"/>
  <c r="J55" i="3"/>
  <c r="I55" i="3"/>
  <c r="H55" i="3"/>
  <c r="G55" i="3"/>
  <c r="J54" i="3"/>
  <c r="I54" i="3"/>
  <c r="H54" i="3"/>
  <c r="G54" i="3"/>
  <c r="J53" i="3"/>
  <c r="I53" i="3"/>
  <c r="H53" i="3"/>
  <c r="G53" i="3"/>
  <c r="J51" i="3"/>
  <c r="I51" i="3"/>
  <c r="H51" i="3"/>
  <c r="G51" i="3"/>
  <c r="J50" i="3"/>
  <c r="I50" i="3"/>
  <c r="H50" i="3"/>
  <c r="G50" i="3"/>
  <c r="K50" i="3" s="1"/>
  <c r="L50" i="3" s="1"/>
  <c r="M50" i="3" s="1"/>
  <c r="J49" i="3"/>
  <c r="I49" i="3"/>
  <c r="H49" i="3"/>
  <c r="G49" i="3"/>
  <c r="J48" i="3"/>
  <c r="I48" i="3"/>
  <c r="H48" i="3"/>
  <c r="G48" i="3"/>
  <c r="J46" i="3"/>
  <c r="I46" i="3"/>
  <c r="H46" i="3"/>
  <c r="G46" i="3"/>
  <c r="J45" i="3"/>
  <c r="I45" i="3"/>
  <c r="H45" i="3"/>
  <c r="G45" i="3"/>
  <c r="K45" i="3" s="1"/>
  <c r="L45" i="3" s="1"/>
  <c r="M45" i="3" s="1"/>
  <c r="J44" i="3"/>
  <c r="I44" i="3"/>
  <c r="H44" i="3"/>
  <c r="G44" i="3"/>
  <c r="Q43" i="3"/>
  <c r="J43" i="3"/>
  <c r="I43" i="3"/>
  <c r="H43" i="3"/>
  <c r="G43" i="3"/>
  <c r="J37" i="3"/>
  <c r="I37" i="3"/>
  <c r="J36" i="3"/>
  <c r="I36" i="3"/>
  <c r="H36" i="3"/>
  <c r="G36" i="3"/>
  <c r="J35" i="3"/>
  <c r="I35" i="3"/>
  <c r="H35" i="3"/>
  <c r="G35" i="3"/>
  <c r="J27" i="3"/>
  <c r="I27" i="3"/>
  <c r="H27" i="3"/>
  <c r="G27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G30" i="3"/>
  <c r="J29" i="3"/>
  <c r="I29" i="3"/>
  <c r="H29" i="3"/>
  <c r="G29" i="3"/>
  <c r="J26" i="3"/>
  <c r="I26" i="3"/>
  <c r="H26" i="3"/>
  <c r="G26" i="3"/>
  <c r="J25" i="3"/>
  <c r="I25" i="3"/>
  <c r="H25" i="3"/>
  <c r="G25" i="3"/>
  <c r="J24" i="3"/>
  <c r="I24" i="3"/>
  <c r="H24" i="3"/>
  <c r="G24" i="3"/>
  <c r="J23" i="3"/>
  <c r="I23" i="3"/>
  <c r="H23" i="3"/>
  <c r="G23" i="3"/>
  <c r="Q22" i="3"/>
  <c r="J22" i="3"/>
  <c r="I22" i="3"/>
  <c r="H22" i="3"/>
  <c r="G22" i="3"/>
  <c r="J18" i="3"/>
  <c r="I18" i="3"/>
  <c r="H18" i="3"/>
  <c r="G18" i="3"/>
  <c r="J17" i="3"/>
  <c r="I17" i="3"/>
  <c r="H17" i="3"/>
  <c r="G17" i="3"/>
  <c r="J16" i="3"/>
  <c r="I16" i="3"/>
  <c r="H16" i="3"/>
  <c r="G16" i="3"/>
  <c r="J15" i="3"/>
  <c r="I15" i="3"/>
  <c r="H15" i="3"/>
  <c r="G15" i="3"/>
  <c r="J14" i="3"/>
  <c r="I14" i="3"/>
  <c r="H14" i="3"/>
  <c r="G14" i="3"/>
  <c r="K14" i="3" s="1"/>
  <c r="J12" i="3"/>
  <c r="I12" i="3"/>
  <c r="H12" i="3"/>
  <c r="G12" i="3"/>
  <c r="J9" i="3"/>
  <c r="I9" i="3"/>
  <c r="H9" i="3"/>
  <c r="J7" i="3"/>
  <c r="I7" i="3"/>
  <c r="H7" i="3"/>
  <c r="G7" i="3"/>
  <c r="J6" i="3"/>
  <c r="I6" i="3"/>
  <c r="H6" i="3"/>
  <c r="G6" i="3"/>
  <c r="J5" i="3"/>
  <c r="I5" i="3"/>
  <c r="H5" i="3"/>
  <c r="G5" i="3"/>
  <c r="J4" i="3"/>
  <c r="I4" i="3"/>
  <c r="H4" i="3"/>
  <c r="G4" i="3"/>
  <c r="J3" i="3"/>
  <c r="I3" i="3"/>
  <c r="H3" i="3"/>
  <c r="G3" i="3"/>
  <c r="Q2" i="3"/>
  <c r="J2" i="3"/>
  <c r="I2" i="3"/>
  <c r="H2" i="3"/>
  <c r="L21" i="4" l="1"/>
  <c r="H220" i="4"/>
  <c r="H217" i="4"/>
  <c r="H221" i="4"/>
  <c r="I217" i="4"/>
  <c r="I220" i="4"/>
  <c r="I221" i="4"/>
  <c r="J217" i="4"/>
  <c r="J221" i="4"/>
  <c r="J220" i="4"/>
  <c r="K220" i="4"/>
  <c r="K217" i="4"/>
  <c r="K221" i="4"/>
  <c r="K133" i="4"/>
  <c r="K136" i="4"/>
  <c r="K137" i="4"/>
  <c r="I237" i="4"/>
  <c r="I240" i="4"/>
  <c r="I241" i="4"/>
  <c r="J241" i="4"/>
  <c r="J237" i="4"/>
  <c r="J240" i="4"/>
  <c r="K240" i="4"/>
  <c r="K237" i="4"/>
  <c r="K241" i="4"/>
  <c r="H264" i="4"/>
  <c r="H265" i="4"/>
  <c r="H261" i="4"/>
  <c r="J261" i="4"/>
  <c r="J264" i="4"/>
  <c r="J265" i="4"/>
  <c r="K264" i="4"/>
  <c r="K261" i="4"/>
  <c r="K265" i="4"/>
  <c r="J137" i="4"/>
  <c r="J133" i="4"/>
  <c r="J136" i="4"/>
  <c r="I261" i="4"/>
  <c r="I265" i="4"/>
  <c r="I264" i="4"/>
  <c r="H200" i="4"/>
  <c r="H199" i="4"/>
  <c r="H196" i="4"/>
  <c r="H283" i="4"/>
  <c r="H284" i="4"/>
  <c r="H280" i="4"/>
  <c r="I301" i="4"/>
  <c r="I298" i="4"/>
  <c r="I302" i="4"/>
  <c r="I137" i="4"/>
  <c r="I136" i="4"/>
  <c r="I133" i="4"/>
  <c r="I196" i="4"/>
  <c r="I200" i="4"/>
  <c r="I199" i="4"/>
  <c r="I284" i="4"/>
  <c r="I283" i="4"/>
  <c r="I280" i="4"/>
  <c r="H301" i="4"/>
  <c r="H298" i="4"/>
  <c r="H302" i="4"/>
  <c r="H133" i="4"/>
  <c r="H136" i="4"/>
  <c r="L136" i="4" s="1"/>
  <c r="H137" i="4"/>
  <c r="K301" i="4"/>
  <c r="K298" i="4"/>
  <c r="K302" i="4"/>
  <c r="H240" i="4"/>
  <c r="H241" i="4"/>
  <c r="H237" i="4"/>
  <c r="H153" i="4"/>
  <c r="H157" i="4"/>
  <c r="H156" i="4"/>
  <c r="J153" i="4"/>
  <c r="J157" i="4"/>
  <c r="J156" i="4"/>
  <c r="J196" i="4"/>
  <c r="J199" i="4"/>
  <c r="J200" i="4"/>
  <c r="J283" i="4"/>
  <c r="J284" i="4"/>
  <c r="J280" i="4"/>
  <c r="J301" i="4"/>
  <c r="J298" i="4"/>
  <c r="J302" i="4"/>
  <c r="I153" i="4"/>
  <c r="I157" i="4"/>
  <c r="I156" i="4"/>
  <c r="K153" i="4"/>
  <c r="K156" i="4"/>
  <c r="K157" i="4"/>
  <c r="K196" i="4"/>
  <c r="K200" i="4"/>
  <c r="K199" i="4"/>
  <c r="K283" i="4"/>
  <c r="K280" i="4"/>
  <c r="K284" i="4"/>
  <c r="K240" i="3"/>
  <c r="K285" i="3"/>
  <c r="L285" i="3" s="1"/>
  <c r="M285" i="3" s="1"/>
  <c r="K312" i="3"/>
  <c r="K159" i="3"/>
  <c r="L159" i="3" s="1"/>
  <c r="K308" i="3"/>
  <c r="L308" i="3" s="1"/>
  <c r="M308" i="3" s="1"/>
  <c r="K26" i="3"/>
  <c r="L26" i="3" s="1"/>
  <c r="M26" i="3" s="1"/>
  <c r="K32" i="3"/>
  <c r="L32" i="3" s="1"/>
  <c r="M32" i="3" s="1"/>
  <c r="K95" i="3"/>
  <c r="L95" i="3" s="1"/>
  <c r="M95" i="3" s="1"/>
  <c r="K100" i="3"/>
  <c r="K170" i="3"/>
  <c r="K38" i="3"/>
  <c r="L38" i="3" s="1"/>
  <c r="M38" i="3" s="1"/>
  <c r="H114" i="4"/>
  <c r="H113" i="4"/>
  <c r="H110" i="4"/>
  <c r="I110" i="4"/>
  <c r="I114" i="4"/>
  <c r="I113" i="4"/>
  <c r="J114" i="4"/>
  <c r="J113" i="4"/>
  <c r="J110" i="4"/>
  <c r="K114" i="4"/>
  <c r="K113" i="4"/>
  <c r="K110" i="4"/>
  <c r="K88" i="4"/>
  <c r="K92" i="4"/>
  <c r="K91" i="4"/>
  <c r="J92" i="4"/>
  <c r="J91" i="4"/>
  <c r="J88" i="4"/>
  <c r="I92" i="4"/>
  <c r="I88" i="4"/>
  <c r="I91" i="4"/>
  <c r="H92" i="4"/>
  <c r="H91" i="4"/>
  <c r="H88" i="4"/>
  <c r="H42" i="4"/>
  <c r="H46" i="4"/>
  <c r="J45" i="4"/>
  <c r="J42" i="4"/>
  <c r="H45" i="4"/>
  <c r="K45" i="4"/>
  <c r="K42" i="4"/>
  <c r="I45" i="4"/>
  <c r="I42" i="4"/>
  <c r="I25" i="4"/>
  <c r="I24" i="4"/>
  <c r="J25" i="4"/>
  <c r="J24" i="4"/>
  <c r="K24" i="4"/>
  <c r="K25" i="4"/>
  <c r="H25" i="4"/>
  <c r="H24" i="4"/>
  <c r="L6" i="4"/>
  <c r="L2" i="4"/>
  <c r="K254" i="3"/>
  <c r="K189" i="3"/>
  <c r="L189" i="3" s="1"/>
  <c r="M189" i="3" s="1"/>
  <c r="K185" i="3"/>
  <c r="K165" i="3"/>
  <c r="K82" i="3"/>
  <c r="K250" i="3"/>
  <c r="K144" i="3"/>
  <c r="L144" i="3" s="1"/>
  <c r="K148" i="3"/>
  <c r="K246" i="3"/>
  <c r="L246" i="3" s="1"/>
  <c r="M246" i="3" s="1"/>
  <c r="K311" i="3"/>
  <c r="K10" i="3"/>
  <c r="L10" i="3" s="1"/>
  <c r="M10" i="3" s="1"/>
  <c r="K8" i="3"/>
  <c r="K44" i="3"/>
  <c r="L44" i="3" s="1"/>
  <c r="M44" i="3" s="1"/>
  <c r="K49" i="3"/>
  <c r="K74" i="3"/>
  <c r="L74" i="3" s="1"/>
  <c r="M74" i="3" s="1"/>
  <c r="K197" i="3"/>
  <c r="L197" i="3" s="1"/>
  <c r="M197" i="3" s="1"/>
  <c r="K211" i="3"/>
  <c r="K103" i="3"/>
  <c r="K111" i="3"/>
  <c r="L111" i="3" s="1"/>
  <c r="M111" i="3" s="1"/>
  <c r="K57" i="3"/>
  <c r="K313" i="3"/>
  <c r="K305" i="3"/>
  <c r="L305" i="3" s="1"/>
  <c r="M305" i="3" s="1"/>
  <c r="K274" i="3"/>
  <c r="K34" i="3"/>
  <c r="K169" i="3"/>
  <c r="K209" i="3"/>
  <c r="K6" i="3"/>
  <c r="L6" i="3" s="1"/>
  <c r="M6" i="3" s="1"/>
  <c r="K137" i="3"/>
  <c r="L137" i="3" s="1"/>
  <c r="M137" i="3" s="1"/>
  <c r="K142" i="3"/>
  <c r="L142" i="3" s="1"/>
  <c r="M142" i="3" s="1"/>
  <c r="K146" i="3"/>
  <c r="K243" i="3"/>
  <c r="L243" i="3" s="1"/>
  <c r="M243" i="3" s="1"/>
  <c r="K248" i="3"/>
  <c r="L248" i="3" s="1"/>
  <c r="M248" i="3" s="1"/>
  <c r="K241" i="3"/>
  <c r="L241" i="3" s="1"/>
  <c r="M241" i="3" s="1"/>
  <c r="K9" i="3"/>
  <c r="L9" i="3" s="1"/>
  <c r="M9" i="3" s="1"/>
  <c r="K31" i="3"/>
  <c r="L31" i="3" s="1"/>
  <c r="M31" i="3" s="1"/>
  <c r="K43" i="3"/>
  <c r="L43" i="3" s="1"/>
  <c r="M43" i="3" s="1"/>
  <c r="K143" i="3"/>
  <c r="L143" i="3" s="1"/>
  <c r="K138" i="3"/>
  <c r="L138" i="3" s="1"/>
  <c r="M138" i="3" s="1"/>
  <c r="K79" i="3"/>
  <c r="K94" i="3"/>
  <c r="L94" i="3" s="1"/>
  <c r="K252" i="3"/>
  <c r="K213" i="3"/>
  <c r="K2" i="3"/>
  <c r="L2" i="3" s="1"/>
  <c r="M2" i="3" s="1"/>
  <c r="K91" i="3"/>
  <c r="L91" i="3" s="1"/>
  <c r="M91" i="3" s="1"/>
  <c r="K56" i="3"/>
  <c r="K70" i="3"/>
  <c r="L70" i="3" s="1"/>
  <c r="M70" i="3" s="1"/>
  <c r="K160" i="3"/>
  <c r="L160" i="3" s="1"/>
  <c r="M160" i="3" s="1"/>
  <c r="K164" i="3"/>
  <c r="L164" i="3" s="1"/>
  <c r="M164" i="3" s="1"/>
  <c r="K233" i="3"/>
  <c r="K92" i="3"/>
  <c r="L92" i="3" s="1"/>
  <c r="M92" i="3" s="1"/>
  <c r="K96" i="3"/>
  <c r="L96" i="3" s="1"/>
  <c r="K105" i="3"/>
  <c r="K190" i="3"/>
  <c r="K204" i="3"/>
  <c r="L204" i="3" s="1"/>
  <c r="M204" i="3" s="1"/>
  <c r="K210" i="3"/>
  <c r="K218" i="3"/>
  <c r="L218" i="3" s="1"/>
  <c r="M218" i="3" s="1"/>
  <c r="K280" i="3"/>
  <c r="L280" i="3" s="1"/>
  <c r="M280" i="3" s="1"/>
  <c r="K117" i="3"/>
  <c r="K15" i="3"/>
  <c r="K119" i="3"/>
  <c r="L119" i="3" s="1"/>
  <c r="M119" i="3" s="1"/>
  <c r="K134" i="3"/>
  <c r="L134" i="3" s="1"/>
  <c r="M134" i="3" s="1"/>
  <c r="K228" i="3"/>
  <c r="L228" i="3" s="1"/>
  <c r="M228" i="3" s="1"/>
  <c r="K238" i="3"/>
  <c r="L238" i="3" s="1"/>
  <c r="M238" i="3" s="1"/>
  <c r="K267" i="3"/>
  <c r="L267" i="3" s="1"/>
  <c r="M267" i="3" s="1"/>
  <c r="K78" i="3"/>
  <c r="K52" i="3"/>
  <c r="L52" i="3" s="1"/>
  <c r="M52" i="3" s="1"/>
  <c r="K53" i="3"/>
  <c r="L53" i="3" s="1"/>
  <c r="M53" i="3" s="1"/>
  <c r="K89" i="3"/>
  <c r="L89" i="3" s="1"/>
  <c r="M89" i="3" s="1"/>
  <c r="K93" i="3"/>
  <c r="L93" i="3" s="1"/>
  <c r="M93" i="3" s="1"/>
  <c r="K102" i="3"/>
  <c r="K11" i="3"/>
  <c r="L11" i="3" s="1"/>
  <c r="M11" i="3" s="1"/>
  <c r="K298" i="3"/>
  <c r="L298" i="3" s="1"/>
  <c r="M298" i="3" s="1"/>
  <c r="K22" i="3"/>
  <c r="L22" i="3" s="1"/>
  <c r="M22" i="3" s="1"/>
  <c r="K223" i="3"/>
  <c r="L223" i="3" s="1"/>
  <c r="M223" i="3" s="1"/>
  <c r="K225" i="3"/>
  <c r="L225" i="3" s="1"/>
  <c r="M225" i="3" s="1"/>
  <c r="K293" i="3"/>
  <c r="K149" i="3"/>
  <c r="K187" i="3"/>
  <c r="K276" i="3"/>
  <c r="K291" i="3"/>
  <c r="K71" i="3"/>
  <c r="L71" i="3" s="1"/>
  <c r="M71" i="3" s="1"/>
  <c r="K219" i="3"/>
  <c r="L219" i="3" s="1"/>
  <c r="M219" i="3" s="1"/>
  <c r="K175" i="3"/>
  <c r="L175" i="3" s="1"/>
  <c r="M175" i="3" s="1"/>
  <c r="K104" i="3"/>
  <c r="K234" i="3"/>
  <c r="K101" i="3"/>
  <c r="K263" i="3"/>
  <c r="L263" i="3" s="1"/>
  <c r="M263" i="3" s="1"/>
  <c r="K295" i="3"/>
  <c r="K59" i="3"/>
  <c r="L59" i="3" s="1"/>
  <c r="M59" i="3" s="1"/>
  <c r="K161" i="3"/>
  <c r="K167" i="3"/>
  <c r="L167" i="3" s="1"/>
  <c r="M167" i="3" s="1"/>
  <c r="K174" i="3"/>
  <c r="L174" i="3" s="1"/>
  <c r="M174" i="3" s="1"/>
  <c r="K288" i="3"/>
  <c r="L288" i="3" s="1"/>
  <c r="M288" i="3" s="1"/>
  <c r="K304" i="3"/>
  <c r="K310" i="3"/>
  <c r="K303" i="3"/>
  <c r="L303" i="3" s="1"/>
  <c r="M303" i="3" s="1"/>
  <c r="K90" i="3"/>
  <c r="L90" i="3" s="1"/>
  <c r="K116" i="3"/>
  <c r="L116" i="3" s="1"/>
  <c r="M116" i="3" s="1"/>
  <c r="K120" i="3"/>
  <c r="L120" i="3" s="1"/>
  <c r="M120" i="3" s="1"/>
  <c r="K183" i="3"/>
  <c r="L183" i="3" s="1"/>
  <c r="M183" i="3" s="1"/>
  <c r="K23" i="3"/>
  <c r="L23" i="3" s="1"/>
  <c r="M23" i="3" s="1"/>
  <c r="K29" i="3"/>
  <c r="L29" i="3" s="1"/>
  <c r="M29" i="3" s="1"/>
  <c r="K135" i="3"/>
  <c r="L135" i="3" s="1"/>
  <c r="M135" i="3" s="1"/>
  <c r="K114" i="3"/>
  <c r="L114" i="3" s="1"/>
  <c r="M114" i="3" s="1"/>
  <c r="K126" i="3"/>
  <c r="K180" i="3"/>
  <c r="K184" i="3"/>
  <c r="L184" i="3" s="1"/>
  <c r="M184" i="3" s="1"/>
  <c r="K299" i="3"/>
  <c r="L299" i="3" s="1"/>
  <c r="M299" i="3" s="1"/>
  <c r="K81" i="3"/>
  <c r="K67" i="3"/>
  <c r="L67" i="3" s="1"/>
  <c r="K136" i="3"/>
  <c r="K154" i="3"/>
  <c r="L154" i="3" s="1"/>
  <c r="M154" i="3" s="1"/>
  <c r="K201" i="3"/>
  <c r="L201" i="3" s="1"/>
  <c r="M201" i="3" s="1"/>
  <c r="K208" i="3"/>
  <c r="K212" i="3"/>
  <c r="K278" i="3"/>
  <c r="K115" i="3"/>
  <c r="L115" i="3" s="1"/>
  <c r="M115" i="3" s="1"/>
  <c r="K200" i="3"/>
  <c r="L200" i="3" s="1"/>
  <c r="K205" i="3"/>
  <c r="L205" i="3" s="1"/>
  <c r="M205" i="3" s="1"/>
  <c r="K206" i="3"/>
  <c r="L206" i="3" s="1"/>
  <c r="M206" i="3" s="1"/>
  <c r="K113" i="3"/>
  <c r="L113" i="3" s="1"/>
  <c r="M113" i="3" s="1"/>
  <c r="K121" i="3"/>
  <c r="L121" i="3" s="1"/>
  <c r="M121" i="3" s="1"/>
  <c r="K122" i="3"/>
  <c r="K124" i="3"/>
  <c r="K125" i="3"/>
  <c r="K118" i="3"/>
  <c r="L118" i="3" s="1"/>
  <c r="M118" i="3" s="1"/>
  <c r="K123" i="3"/>
  <c r="K302" i="3"/>
  <c r="L302" i="3" s="1"/>
  <c r="M302" i="3" s="1"/>
  <c r="K281" i="3"/>
  <c r="L281" i="3" s="1"/>
  <c r="M281" i="3" s="1"/>
  <c r="K287" i="3"/>
  <c r="L287" i="3" s="1"/>
  <c r="M287" i="3" s="1"/>
  <c r="K289" i="3"/>
  <c r="L289" i="3" s="1"/>
  <c r="M289" i="3" s="1"/>
  <c r="K266" i="3"/>
  <c r="L266" i="3" s="1"/>
  <c r="M266" i="3" s="1"/>
  <c r="K262" i="3"/>
  <c r="L262" i="3" s="1"/>
  <c r="M262" i="3" s="1"/>
  <c r="K269" i="3"/>
  <c r="L269" i="3" s="1"/>
  <c r="M269" i="3" s="1"/>
  <c r="K286" i="3"/>
  <c r="K290" i="3"/>
  <c r="L290" i="3" s="1"/>
  <c r="K294" i="3"/>
  <c r="K284" i="3"/>
  <c r="L284" i="3" s="1"/>
  <c r="M284" i="3" s="1"/>
  <c r="K282" i="3"/>
  <c r="L282" i="3" s="1"/>
  <c r="M282" i="3" s="1"/>
  <c r="K292" i="3"/>
  <c r="K283" i="3"/>
  <c r="L283" i="3" s="1"/>
  <c r="M283" i="3" s="1"/>
  <c r="K265" i="3"/>
  <c r="K270" i="3"/>
  <c r="L270" i="3" s="1"/>
  <c r="M270" i="3" s="1"/>
  <c r="K264" i="3"/>
  <c r="K301" i="3"/>
  <c r="K307" i="3"/>
  <c r="L307" i="3" s="1"/>
  <c r="M307" i="3" s="1"/>
  <c r="K277" i="3"/>
  <c r="K271" i="3"/>
  <c r="L271" i="3" s="1"/>
  <c r="M271" i="3" s="1"/>
  <c r="K272" i="3"/>
  <c r="L272" i="3" s="1"/>
  <c r="M272" i="3" s="1"/>
  <c r="K268" i="3"/>
  <c r="K273" i="3"/>
  <c r="K244" i="3"/>
  <c r="K239" i="3"/>
  <c r="L239" i="3" s="1"/>
  <c r="M239" i="3" s="1"/>
  <c r="K242" i="3"/>
  <c r="L242" i="3" s="1"/>
  <c r="M242" i="3" s="1"/>
  <c r="K251" i="3"/>
  <c r="K247" i="3"/>
  <c r="L247" i="3" s="1"/>
  <c r="M247" i="3" s="1"/>
  <c r="K249" i="3"/>
  <c r="L249" i="3" s="1"/>
  <c r="M249" i="3" s="1"/>
  <c r="K253" i="3"/>
  <c r="K224" i="3"/>
  <c r="K232" i="3"/>
  <c r="L232" i="3" s="1"/>
  <c r="M232" i="3" s="1"/>
  <c r="K229" i="3"/>
  <c r="K221" i="3"/>
  <c r="L221" i="3" s="1"/>
  <c r="M221" i="3" s="1"/>
  <c r="K227" i="3"/>
  <c r="L227" i="3" s="1"/>
  <c r="M227" i="3" s="1"/>
  <c r="K222" i="3"/>
  <c r="L222" i="3" s="1"/>
  <c r="M222" i="3" s="1"/>
  <c r="K199" i="3"/>
  <c r="L199" i="3" s="1"/>
  <c r="M199" i="3" s="1"/>
  <c r="K203" i="3"/>
  <c r="L203" i="3" s="1"/>
  <c r="M203" i="3" s="1"/>
  <c r="K186" i="3"/>
  <c r="L186" i="3" s="1"/>
  <c r="M186" i="3" s="1"/>
  <c r="K179" i="3"/>
  <c r="L179" i="3" s="1"/>
  <c r="M179" i="3" s="1"/>
  <c r="K177" i="3"/>
  <c r="L177" i="3" s="1"/>
  <c r="M177" i="3" s="1"/>
  <c r="K188" i="3"/>
  <c r="K181" i="3"/>
  <c r="L181" i="3" s="1"/>
  <c r="M181" i="3" s="1"/>
  <c r="K178" i="3"/>
  <c r="L178" i="3" s="1"/>
  <c r="M178" i="3" s="1"/>
  <c r="K182" i="3"/>
  <c r="L182" i="3" s="1"/>
  <c r="M182" i="3" s="1"/>
  <c r="K158" i="3"/>
  <c r="L158" i="3" s="1"/>
  <c r="M158" i="3" s="1"/>
  <c r="K163" i="3"/>
  <c r="L163" i="3" s="1"/>
  <c r="M163" i="3" s="1"/>
  <c r="K156" i="3"/>
  <c r="L156" i="3" s="1"/>
  <c r="M156" i="3" s="1"/>
  <c r="K166" i="3"/>
  <c r="L166" i="3" s="1"/>
  <c r="M166" i="3" s="1"/>
  <c r="K157" i="3"/>
  <c r="L157" i="3" s="1"/>
  <c r="M157" i="3" s="1"/>
  <c r="K168" i="3"/>
  <c r="K141" i="3"/>
  <c r="L141" i="3" s="1"/>
  <c r="M141" i="3" s="1"/>
  <c r="K150" i="3"/>
  <c r="K147" i="3"/>
  <c r="L147" i="3" s="1"/>
  <c r="M147" i="3" s="1"/>
  <c r="K139" i="3"/>
  <c r="L139" i="3" s="1"/>
  <c r="M139" i="3" s="1"/>
  <c r="K140" i="3"/>
  <c r="K145" i="3"/>
  <c r="L145" i="3" s="1"/>
  <c r="M145" i="3" s="1"/>
  <c r="K127" i="3"/>
  <c r="K99" i="3"/>
  <c r="L99" i="3" s="1"/>
  <c r="M99" i="3" s="1"/>
  <c r="K98" i="3"/>
  <c r="L98" i="3" s="1"/>
  <c r="M98" i="3" s="1"/>
  <c r="K77" i="3"/>
  <c r="L77" i="3" s="1"/>
  <c r="M77" i="3" s="1"/>
  <c r="K69" i="3"/>
  <c r="L69" i="3" s="1"/>
  <c r="M69" i="3" s="1"/>
  <c r="K76" i="3"/>
  <c r="L76" i="3" s="1"/>
  <c r="M76" i="3" s="1"/>
  <c r="K48" i="3"/>
  <c r="L48" i="3" s="1"/>
  <c r="M48" i="3" s="1"/>
  <c r="K47" i="3"/>
  <c r="L47" i="3" s="1"/>
  <c r="M47" i="3" s="1"/>
  <c r="K54" i="3"/>
  <c r="L54" i="3" s="1"/>
  <c r="M54" i="3" s="1"/>
  <c r="K46" i="3"/>
  <c r="L46" i="3" s="1"/>
  <c r="M46" i="3" s="1"/>
  <c r="K51" i="3"/>
  <c r="L51" i="3" s="1"/>
  <c r="M51" i="3" s="1"/>
  <c r="K55" i="3"/>
  <c r="K75" i="3"/>
  <c r="L75" i="3" s="1"/>
  <c r="M75" i="3" s="1"/>
  <c r="K68" i="3"/>
  <c r="L68" i="3" s="1"/>
  <c r="M68" i="3" s="1"/>
  <c r="K30" i="3"/>
  <c r="L30" i="3" s="1"/>
  <c r="M30" i="3" s="1"/>
  <c r="K27" i="3"/>
  <c r="L27" i="3" s="1"/>
  <c r="M27" i="3" s="1"/>
  <c r="K24" i="3"/>
  <c r="L24" i="3" s="1"/>
  <c r="M24" i="3" s="1"/>
  <c r="K35" i="3"/>
  <c r="K25" i="3"/>
  <c r="L25" i="3" s="1"/>
  <c r="M25" i="3" s="1"/>
  <c r="K37" i="3"/>
  <c r="L37" i="3" s="1"/>
  <c r="M37" i="3" s="1"/>
  <c r="K12" i="3"/>
  <c r="L12" i="3" s="1"/>
  <c r="M12" i="3" s="1"/>
  <c r="K17" i="3"/>
  <c r="K4" i="3"/>
  <c r="L4" i="3" s="1"/>
  <c r="M4" i="3" s="1"/>
  <c r="K5" i="3"/>
  <c r="L5" i="3" s="1"/>
  <c r="M5" i="3" s="1"/>
  <c r="K7" i="3"/>
  <c r="L7" i="3" s="1"/>
  <c r="M7" i="3" s="1"/>
  <c r="K16" i="3"/>
  <c r="K36" i="3"/>
  <c r="K97" i="3"/>
  <c r="K80" i="3"/>
  <c r="K245" i="3"/>
  <c r="L245" i="3" s="1"/>
  <c r="M245" i="3" s="1"/>
  <c r="K296" i="3"/>
  <c r="K300" i="3"/>
  <c r="L300" i="3" s="1"/>
  <c r="M300" i="3" s="1"/>
  <c r="M159" i="3"/>
  <c r="K18" i="3"/>
  <c r="L18" i="3" s="1"/>
  <c r="M18" i="3" s="1"/>
  <c r="K33" i="3"/>
  <c r="K3" i="3"/>
  <c r="L3" i="3" s="1"/>
  <c r="M3" i="3" s="1"/>
  <c r="K155" i="3"/>
  <c r="L155" i="3" s="1"/>
  <c r="M155" i="3" s="1"/>
  <c r="K112" i="3"/>
  <c r="L112" i="3" s="1"/>
  <c r="M112" i="3" s="1"/>
  <c r="K162" i="3"/>
  <c r="K72" i="3"/>
  <c r="L72" i="3" s="1"/>
  <c r="M72" i="3" s="1"/>
  <c r="K220" i="3"/>
  <c r="L220" i="3" s="1"/>
  <c r="M220" i="3" s="1"/>
  <c r="L240" i="3"/>
  <c r="K306" i="3"/>
  <c r="L306" i="3" s="1"/>
  <c r="M306" i="3" s="1"/>
  <c r="K309" i="3"/>
  <c r="L309" i="3" s="1"/>
  <c r="M309" i="3" s="1"/>
  <c r="L133" i="4" l="1"/>
  <c r="L137" i="4"/>
  <c r="L298" i="4"/>
  <c r="L196" i="4"/>
  <c r="L264" i="4"/>
  <c r="L157" i="4"/>
  <c r="L153" i="4"/>
  <c r="L156" i="4"/>
  <c r="L237" i="4"/>
  <c r="L241" i="4"/>
  <c r="L280" i="4"/>
  <c r="L284" i="4"/>
  <c r="L261" i="4"/>
  <c r="L301" i="4"/>
  <c r="L199" i="4"/>
  <c r="L200" i="4"/>
  <c r="L240" i="4"/>
  <c r="L221" i="4"/>
  <c r="L217" i="4"/>
  <c r="L302" i="4"/>
  <c r="L283" i="4"/>
  <c r="L265" i="4"/>
  <c r="L220" i="4"/>
  <c r="L101" i="3"/>
  <c r="M101" i="3" s="1"/>
  <c r="L190" i="3"/>
  <c r="M190" i="3" s="1"/>
  <c r="L168" i="3"/>
  <c r="M168" i="3" s="1"/>
  <c r="M143" i="3"/>
  <c r="L254" i="3"/>
  <c r="M254" i="3"/>
  <c r="L150" i="3"/>
  <c r="M150" i="3" s="1"/>
  <c r="L105" i="3"/>
  <c r="M105" i="3" s="1"/>
  <c r="L187" i="3"/>
  <c r="M187" i="3" s="1"/>
  <c r="M146" i="3"/>
  <c r="L146" i="3"/>
  <c r="L49" i="3"/>
  <c r="M49" i="3" s="1"/>
  <c r="N43" i="3" s="1"/>
  <c r="O43" i="3" s="1"/>
  <c r="R43" i="3" s="1"/>
  <c r="L169" i="3"/>
  <c r="M169" i="3" s="1"/>
  <c r="L250" i="3"/>
  <c r="M250" i="3" s="1"/>
  <c r="L170" i="3"/>
  <c r="M170" i="3" s="1"/>
  <c r="L123" i="3"/>
  <c r="M123" i="3"/>
  <c r="L125" i="3"/>
  <c r="M125" i="3" s="1"/>
  <c r="N111" i="3" s="1"/>
  <c r="O111" i="3" s="1"/>
  <c r="R111" i="3" s="1"/>
  <c r="L149" i="3"/>
  <c r="M149" i="3" s="1"/>
  <c r="M148" i="3"/>
  <c r="L148" i="3"/>
  <c r="L185" i="3"/>
  <c r="M185" i="3" s="1"/>
  <c r="L188" i="3"/>
  <c r="M188" i="3" s="1"/>
  <c r="L180" i="3"/>
  <c r="M180" i="3" s="1"/>
  <c r="L117" i="3"/>
  <c r="M117" i="3"/>
  <c r="L110" i="4"/>
  <c r="L88" i="4"/>
  <c r="L92" i="4"/>
  <c r="L113" i="4"/>
  <c r="L114" i="4"/>
  <c r="L91" i="4"/>
  <c r="L24" i="4"/>
  <c r="L46" i="4"/>
  <c r="L42" i="4"/>
  <c r="L25" i="4"/>
  <c r="L45" i="4"/>
  <c r="L244" i="3"/>
  <c r="M244" i="3" s="1"/>
  <c r="L253" i="3"/>
  <c r="M253" i="3" s="1"/>
  <c r="L211" i="3"/>
  <c r="M211" i="3"/>
  <c r="L210" i="3"/>
  <c r="M210" i="3" s="1"/>
  <c r="L209" i="3"/>
  <c r="M209" i="3" s="1"/>
  <c r="L208" i="3"/>
  <c r="M208" i="3" s="1"/>
  <c r="L165" i="3"/>
  <c r="M165" i="3"/>
  <c r="L161" i="3"/>
  <c r="M161" i="3" s="1"/>
  <c r="L140" i="3"/>
  <c r="M140" i="3" s="1"/>
  <c r="L79" i="3"/>
  <c r="M79" i="3" s="1"/>
  <c r="L82" i="3"/>
  <c r="M82" i="3" s="1"/>
  <c r="M144" i="3"/>
  <c r="L34" i="3"/>
  <c r="M34" i="3" s="1"/>
  <c r="N22" i="3" s="1"/>
  <c r="O22" i="3" s="1"/>
  <c r="R22" i="3" s="1"/>
  <c r="M67" i="3"/>
  <c r="L15" i="3"/>
  <c r="M15" i="3"/>
  <c r="L8" i="3"/>
  <c r="M8" i="3" s="1"/>
  <c r="N2" i="3" s="1"/>
  <c r="O2" i="3" s="1"/>
  <c r="R2" i="3" s="1"/>
  <c r="M200" i="3"/>
  <c r="M94" i="3"/>
  <c r="M96" i="3"/>
  <c r="L301" i="3"/>
  <c r="M301" i="3" s="1"/>
  <c r="N298" i="3" s="1"/>
  <c r="O298" i="3" s="1"/>
  <c r="R298" i="3" s="1"/>
  <c r="L136" i="3"/>
  <c r="M136" i="3" s="1"/>
  <c r="M90" i="3"/>
  <c r="M290" i="3"/>
  <c r="N280" i="3" s="1"/>
  <c r="O280" i="3" s="1"/>
  <c r="R280" i="3" s="1"/>
  <c r="M240" i="3"/>
  <c r="L264" i="3"/>
  <c r="M264" i="3"/>
  <c r="L265" i="3"/>
  <c r="M265" i="3" s="1"/>
  <c r="N218" i="3"/>
  <c r="O218" i="3" s="1"/>
  <c r="R218" i="3" s="1"/>
  <c r="L162" i="3"/>
  <c r="M162" i="3" s="1"/>
  <c r="L97" i="3"/>
  <c r="M97" i="3" s="1"/>
  <c r="N174" i="3" l="1"/>
  <c r="O174" i="3" s="1"/>
  <c r="R174" i="3" s="1"/>
  <c r="N238" i="3"/>
  <c r="O238" i="3" s="1"/>
  <c r="R238" i="3" s="1"/>
  <c r="N197" i="3"/>
  <c r="O197" i="3" s="1"/>
  <c r="R197" i="3" s="1"/>
  <c r="N154" i="3"/>
  <c r="O154" i="3" s="1"/>
  <c r="R154" i="3" s="1"/>
  <c r="N67" i="3"/>
  <c r="O67" i="3" s="1"/>
  <c r="R67" i="3" s="1"/>
  <c r="N89" i="3"/>
  <c r="O89" i="3" s="1"/>
  <c r="R89" i="3" s="1"/>
  <c r="N134" i="3"/>
  <c r="O134" i="3" s="1"/>
  <c r="R134" i="3" s="1"/>
  <c r="N262" i="3"/>
  <c r="O262" i="3" s="1"/>
  <c r="R262" i="3" s="1"/>
</calcChain>
</file>

<file path=xl/sharedStrings.xml><?xml version="1.0" encoding="utf-8"?>
<sst xmlns="http://schemas.openxmlformats.org/spreadsheetml/2006/main" count="606" uniqueCount="68">
  <si>
    <t>CK</t>
  </si>
  <si>
    <t>ln(pi)</t>
    <phoneticPr fontId="1" type="noConversion"/>
  </si>
  <si>
    <t>pi*lnpi</t>
    <phoneticPr fontId="1" type="noConversion"/>
  </si>
  <si>
    <t>H</t>
    <phoneticPr fontId="1" type="noConversion"/>
  </si>
  <si>
    <t>R=S</t>
    <phoneticPr fontId="1" type="noConversion"/>
  </si>
  <si>
    <t>LNS</t>
    <phoneticPr fontId="1" type="noConversion"/>
  </si>
  <si>
    <t>J=H/LNS</t>
    <phoneticPr fontId="1" type="noConversion"/>
  </si>
  <si>
    <t>Festuca ovina L.</t>
    <phoneticPr fontId="1" type="noConversion"/>
  </si>
  <si>
    <t>Poa annua L.</t>
    <phoneticPr fontId="1" type="noConversion"/>
  </si>
  <si>
    <t>Elymus dahuricus Turcz.</t>
    <phoneticPr fontId="1" type="noConversion"/>
  </si>
  <si>
    <t>Gentiana scabra Bunge</t>
    <phoneticPr fontId="1" type="noConversion"/>
  </si>
  <si>
    <t>Potentilla chinensis Ser.</t>
    <phoneticPr fontId="1" type="noConversion"/>
  </si>
  <si>
    <t>Taraxacum mongolicum Hand.Mazz.</t>
    <phoneticPr fontId="1" type="noConversion"/>
  </si>
  <si>
    <t>Thalictrum aquilegiifolium var. sibiricum Linnaeus</t>
    <phoneticPr fontId="1" type="noConversion"/>
  </si>
  <si>
    <t>N15</t>
  </si>
  <si>
    <t>N30</t>
    <phoneticPr fontId="1" type="noConversion"/>
  </si>
  <si>
    <t>N45</t>
    <phoneticPr fontId="1" type="noConversion"/>
  </si>
  <si>
    <t>N60</t>
    <phoneticPr fontId="1" type="noConversion"/>
  </si>
  <si>
    <t>Herb of Tibet Lancea</t>
    <phoneticPr fontId="1" type="noConversion"/>
  </si>
  <si>
    <t>Carex alatauensis S. R. Zhang</t>
    <phoneticPr fontId="1" type="noConversion"/>
  </si>
  <si>
    <t>Oxytropis ochrocephala Bunge</t>
    <phoneticPr fontId="1" type="noConversion"/>
  </si>
  <si>
    <t>Aster tataricus L. f.</t>
    <phoneticPr fontId="1" type="noConversion"/>
  </si>
  <si>
    <t>Anaphalis lactea Maxim.</t>
    <phoneticPr fontId="1" type="noConversion"/>
  </si>
  <si>
    <t>Bistorta vivipara (L.) Gray</t>
    <phoneticPr fontId="1" type="noConversion"/>
  </si>
  <si>
    <t>Pedicularis Linn.</t>
    <phoneticPr fontId="1" type="noConversion"/>
  </si>
  <si>
    <t>Gentiana macrophylla Pall.</t>
    <phoneticPr fontId="1" type="noConversion"/>
  </si>
  <si>
    <t>Saussurea japonica (Thunb.) DC.</t>
    <phoneticPr fontId="1" type="noConversion"/>
  </si>
  <si>
    <t>Ranunculus japonicus Thunb.</t>
    <phoneticPr fontId="1" type="noConversion"/>
  </si>
  <si>
    <t>N15-1</t>
  </si>
  <si>
    <t>N15-2</t>
  </si>
  <si>
    <t>N15-3</t>
    <phoneticPr fontId="1" type="noConversion"/>
  </si>
  <si>
    <t>N30-1</t>
    <phoneticPr fontId="1" type="noConversion"/>
  </si>
  <si>
    <t>N30-2</t>
    <phoneticPr fontId="1" type="noConversion"/>
  </si>
  <si>
    <t>N30-3</t>
    <phoneticPr fontId="1" type="noConversion"/>
  </si>
  <si>
    <t>N45-1</t>
    <phoneticPr fontId="1" type="noConversion"/>
  </si>
  <si>
    <t>N45-2</t>
    <phoneticPr fontId="1" type="noConversion"/>
  </si>
  <si>
    <t>N45-3</t>
    <phoneticPr fontId="1" type="noConversion"/>
  </si>
  <si>
    <t>N60-1</t>
    <phoneticPr fontId="1" type="noConversion"/>
  </si>
  <si>
    <t>N60-2</t>
    <phoneticPr fontId="1" type="noConversion"/>
  </si>
  <si>
    <t>N60-3</t>
    <phoneticPr fontId="1" type="noConversion"/>
  </si>
  <si>
    <t>CK-1</t>
    <phoneticPr fontId="1" type="noConversion"/>
  </si>
  <si>
    <t>Plant height</t>
  </si>
  <si>
    <t>Plant height</t>
    <phoneticPr fontId="1" type="noConversion"/>
  </si>
  <si>
    <t>coverage</t>
  </si>
  <si>
    <t>coverage</t>
    <phoneticPr fontId="1" type="noConversion"/>
  </si>
  <si>
    <t>density</t>
  </si>
  <si>
    <t>density</t>
    <phoneticPr fontId="1" type="noConversion"/>
  </si>
  <si>
    <t>Dry weight</t>
  </si>
  <si>
    <t>Dry weight</t>
    <phoneticPr fontId="1" type="noConversion"/>
  </si>
  <si>
    <t>Relative heigh</t>
  </si>
  <si>
    <t>Relative heigh</t>
    <phoneticPr fontId="1" type="noConversion"/>
  </si>
  <si>
    <t>Relative coverage</t>
  </si>
  <si>
    <t>Relative coverage</t>
    <phoneticPr fontId="1" type="noConversion"/>
  </si>
  <si>
    <t>Relative density</t>
  </si>
  <si>
    <t>Relative density</t>
    <phoneticPr fontId="1" type="noConversion"/>
  </si>
  <si>
    <t>Relative biomass</t>
  </si>
  <si>
    <t>Relative biomass</t>
    <phoneticPr fontId="1" type="noConversion"/>
  </si>
  <si>
    <t>Importance value</t>
  </si>
  <si>
    <t>Importance value</t>
    <phoneticPr fontId="1" type="noConversion"/>
  </si>
  <si>
    <t>The total</t>
    <phoneticPr fontId="1" type="noConversion"/>
  </si>
  <si>
    <t>CK-2</t>
    <phoneticPr fontId="1" type="noConversion"/>
  </si>
  <si>
    <t>CK-3</t>
    <phoneticPr fontId="1" type="noConversion"/>
  </si>
  <si>
    <t>CK-1</t>
    <phoneticPr fontId="1" type="noConversion"/>
  </si>
  <si>
    <t>grasses</t>
    <phoneticPr fontId="1" type="noConversion"/>
  </si>
  <si>
    <t>sedges</t>
    <phoneticPr fontId="1" type="noConversion"/>
  </si>
  <si>
    <t>forbs</t>
    <phoneticPr fontId="1" type="noConversion"/>
  </si>
  <si>
    <t>CK-2</t>
    <phoneticPr fontId="1" type="noConversion"/>
  </si>
  <si>
    <t>CK-3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</si>
</sst>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69B5-633D-480A-A0B0-539AB8AB3302}">
  <dimension ref="A1:R315"/>
  <sheetViews>
    <sheetView tabSelected="1" workbookViewId="0">
      <selection activeCell="C1" sqref="C1:K1"/>
    </sheetView>
  </sheetViews>
  <sheetFormatPr defaultRowHeight="13.9" x14ac:dyDescent="0.4"/>
  <cols>
    <col min="1" max="10" width="9.06640625" style="3"/>
    <col min="11" max="11" width="9.06640625" style="2"/>
    <col min="12" max="18" width="9.06640625" style="3"/>
  </cols>
  <sheetData>
    <row r="1" spans="1:18" x14ac:dyDescent="0.4">
      <c r="A1" s="3" t="s">
        <v>0</v>
      </c>
      <c r="C1" s="3" t="s">
        <v>42</v>
      </c>
      <c r="D1" s="3" t="s">
        <v>44</v>
      </c>
      <c r="E1" s="3" t="s">
        <v>46</v>
      </c>
      <c r="F1" s="3" t="s">
        <v>48</v>
      </c>
      <c r="G1" s="3" t="s">
        <v>50</v>
      </c>
      <c r="H1" s="3" t="s">
        <v>52</v>
      </c>
      <c r="I1" s="3" t="s">
        <v>54</v>
      </c>
      <c r="J1" s="3" t="s">
        <v>56</v>
      </c>
      <c r="K1" s="2" t="s">
        <v>58</v>
      </c>
      <c r="L1" s="3" t="s">
        <v>1</v>
      </c>
      <c r="M1" s="3" t="s">
        <v>2</v>
      </c>
      <c r="N1" s="3" t="s">
        <v>59</v>
      </c>
      <c r="O1" s="2" t="s">
        <v>3</v>
      </c>
      <c r="P1" s="2" t="s">
        <v>4</v>
      </c>
      <c r="Q1" s="3" t="s">
        <v>5</v>
      </c>
      <c r="R1" s="2" t="s">
        <v>6</v>
      </c>
    </row>
    <row r="2" spans="1:18" x14ac:dyDescent="0.4">
      <c r="A2" s="3" t="s">
        <v>40</v>
      </c>
      <c r="B2" s="3" t="s">
        <v>7</v>
      </c>
      <c r="C2" s="3">
        <v>17.8</v>
      </c>
      <c r="D2" s="3">
        <v>0.02</v>
      </c>
      <c r="E2" s="3">
        <v>23</v>
      </c>
      <c r="F2" s="3">
        <v>2.5299999999999998</v>
      </c>
      <c r="G2" s="3">
        <f>C2/91.1</f>
        <v>0.19538968166849618</v>
      </c>
      <c r="H2" s="3">
        <f>D2/0.74</f>
        <v>2.7027027027027029E-2</v>
      </c>
      <c r="I2" s="3">
        <f>E2/2061</f>
        <v>1.1159631246967491E-2</v>
      </c>
      <c r="J2" s="3">
        <f>F2/118.04</f>
        <v>2.1433412402575396E-2</v>
      </c>
      <c r="K2" s="2">
        <f>AVERAGE(G2:J2)</f>
        <v>6.375243808626653E-2</v>
      </c>
      <c r="L2" s="3">
        <f t="shared" ref="L2:L7" si="0">LN(K2)</f>
        <v>-2.7527478511844481</v>
      </c>
      <c r="M2" s="3">
        <f t="shared" ref="M2:M8" si="1">L2*K2</f>
        <v>-0.17549438694973976</v>
      </c>
      <c r="N2" s="3">
        <f>SUM(M2:M18)</f>
        <v>-1.8893793445155143</v>
      </c>
      <c r="O2" s="3">
        <f>-(N2)</f>
        <v>1.8893793445155143</v>
      </c>
      <c r="P2" s="3">
        <v>13</v>
      </c>
      <c r="Q2" s="3">
        <f>LN(P2)</f>
        <v>2.5649493574615367</v>
      </c>
      <c r="R2" s="3">
        <f>O2/Q2</f>
        <v>0.7366146777983108</v>
      </c>
    </row>
    <row r="3" spans="1:18" x14ac:dyDescent="0.4">
      <c r="B3" s="3" t="s">
        <v>8</v>
      </c>
      <c r="C3" s="3">
        <v>16.399999999999999</v>
      </c>
      <c r="D3" s="3">
        <v>0.1</v>
      </c>
      <c r="E3" s="3">
        <v>87</v>
      </c>
      <c r="F3" s="3">
        <v>8.6999999999999993</v>
      </c>
      <c r="G3" s="3">
        <f t="shared" ref="G3:G18" si="2">C3/91.1</f>
        <v>0.18002195389681669</v>
      </c>
      <c r="H3" s="3">
        <f t="shared" ref="H3:H18" si="3">D3/0.74</f>
        <v>0.13513513513513514</v>
      </c>
      <c r="I3" s="3">
        <f t="shared" ref="I3:I18" si="4">E3/2061</f>
        <v>4.2212518195050945E-2</v>
      </c>
      <c r="J3" s="3">
        <f t="shared" ref="J3:J18" si="5">F3/118.04</f>
        <v>7.3703829210437125E-2</v>
      </c>
      <c r="K3" s="2">
        <f t="shared" ref="K3:K18" si="6">AVERAGE(G3:J3)</f>
        <v>0.10776835910935997</v>
      </c>
      <c r="L3" s="3">
        <f t="shared" si="0"/>
        <v>-2.2277711783466003</v>
      </c>
      <c r="M3" s="3">
        <f t="shared" si="1"/>
        <v>-0.24008324436153844</v>
      </c>
    </row>
    <row r="4" spans="1:18" x14ac:dyDescent="0.4">
      <c r="B4" s="3" t="s">
        <v>9</v>
      </c>
      <c r="C4" s="3">
        <v>37.4</v>
      </c>
      <c r="D4" s="3">
        <v>0.02</v>
      </c>
      <c r="E4" s="3">
        <v>51</v>
      </c>
      <c r="F4" s="3">
        <v>6.39</v>
      </c>
      <c r="G4" s="3">
        <f t="shared" si="2"/>
        <v>0.41053787047200879</v>
      </c>
      <c r="H4" s="3">
        <f t="shared" si="3"/>
        <v>2.7027027027027029E-2</v>
      </c>
      <c r="I4" s="3">
        <f t="shared" si="4"/>
        <v>2.4745269286754003E-2</v>
      </c>
      <c r="J4" s="3">
        <f>F4/118.04</f>
        <v>5.4134191799390032E-2</v>
      </c>
      <c r="K4" s="2">
        <f t="shared" si="6"/>
        <v>0.12911108964629497</v>
      </c>
      <c r="L4" s="3">
        <f t="shared" si="0"/>
        <v>-2.0470820851572413</v>
      </c>
      <c r="M4" s="3">
        <f t="shared" si="1"/>
        <v>-0.26430099861006101</v>
      </c>
    </row>
    <row r="5" spans="1:18" x14ac:dyDescent="0.4">
      <c r="B5" s="3" t="s">
        <v>10</v>
      </c>
      <c r="C5" s="3">
        <v>6.4</v>
      </c>
      <c r="D5" s="3">
        <v>0.01</v>
      </c>
      <c r="E5" s="3">
        <v>6</v>
      </c>
      <c r="F5" s="3">
        <v>5.74</v>
      </c>
      <c r="G5" s="3">
        <f t="shared" si="2"/>
        <v>7.025246981339188E-2</v>
      </c>
      <c r="H5" s="3">
        <f t="shared" si="3"/>
        <v>1.3513513513513514E-2</v>
      </c>
      <c r="I5" s="3">
        <f t="shared" si="4"/>
        <v>2.911208151382824E-3</v>
      </c>
      <c r="J5" s="3">
        <f t="shared" si="5"/>
        <v>4.8627583869874619E-2</v>
      </c>
      <c r="K5" s="2">
        <f t="shared" si="6"/>
        <v>3.3826193837040705E-2</v>
      </c>
      <c r="L5" s="3">
        <f t="shared" si="0"/>
        <v>-3.3865198110310279</v>
      </c>
      <c r="M5" s="3">
        <f t="shared" si="1"/>
        <v>-0.11455307556091401</v>
      </c>
    </row>
    <row r="6" spans="1:18" x14ac:dyDescent="0.4">
      <c r="B6" s="3" t="s">
        <v>11</v>
      </c>
      <c r="C6" s="3">
        <v>1.2</v>
      </c>
      <c r="D6" s="3">
        <v>0.03</v>
      </c>
      <c r="E6" s="3">
        <v>27</v>
      </c>
      <c r="F6" s="3">
        <v>12.32</v>
      </c>
      <c r="G6" s="3">
        <f t="shared" si="2"/>
        <v>1.3172338090010977E-2</v>
      </c>
      <c r="H6" s="3">
        <f t="shared" si="3"/>
        <v>4.0540540540540543E-2</v>
      </c>
      <c r="I6" s="3">
        <f t="shared" si="4"/>
        <v>1.3100436681222707E-2</v>
      </c>
      <c r="J6" s="3">
        <f t="shared" si="5"/>
        <v>0.10437139952558454</v>
      </c>
      <c r="K6" s="2">
        <f t="shared" si="6"/>
        <v>4.2796178709339688E-2</v>
      </c>
      <c r="L6" s="3">
        <f t="shared" si="0"/>
        <v>-3.1513064628723684</v>
      </c>
      <c r="M6" s="3">
        <f t="shared" si="1"/>
        <v>-0.13486387455298302</v>
      </c>
    </row>
    <row r="7" spans="1:18" x14ac:dyDescent="0.4">
      <c r="B7" s="3" t="s">
        <v>12</v>
      </c>
      <c r="C7" s="3">
        <v>2.6</v>
      </c>
      <c r="D7" s="3">
        <v>0.01</v>
      </c>
      <c r="E7" s="3">
        <v>20</v>
      </c>
      <c r="F7" s="3">
        <v>8.31</v>
      </c>
      <c r="G7" s="3">
        <f t="shared" si="2"/>
        <v>2.8540065861690452E-2</v>
      </c>
      <c r="H7" s="3">
        <f t="shared" si="3"/>
        <v>1.3513513513513514E-2</v>
      </c>
      <c r="I7" s="3">
        <f t="shared" si="4"/>
        <v>9.7040271712760789E-3</v>
      </c>
      <c r="J7" s="3">
        <f t="shared" si="5"/>
        <v>7.0399864452727889E-2</v>
      </c>
      <c r="K7" s="2">
        <f t="shared" si="6"/>
        <v>3.0539367749801982E-2</v>
      </c>
      <c r="L7" s="3">
        <f t="shared" si="0"/>
        <v>-3.4887386817699952</v>
      </c>
      <c r="M7" s="3">
        <f t="shared" si="1"/>
        <v>-0.10654387358553327</v>
      </c>
    </row>
    <row r="8" spans="1:18" x14ac:dyDescent="0.4">
      <c r="B8" s="3" t="s">
        <v>13</v>
      </c>
      <c r="C8" s="3">
        <v>1.2</v>
      </c>
      <c r="D8" s="3">
        <v>0.01</v>
      </c>
      <c r="E8" s="3">
        <v>10</v>
      </c>
      <c r="F8" s="3">
        <v>3.21</v>
      </c>
      <c r="G8" s="3">
        <f>C8/91.1</f>
        <v>1.3172338090010977E-2</v>
      </c>
      <c r="H8" s="3">
        <f>D8/0.74</f>
        <v>1.3513513513513514E-2</v>
      </c>
      <c r="I8" s="3">
        <f t="shared" si="4"/>
        <v>4.8520135856380394E-3</v>
      </c>
      <c r="J8" s="3">
        <f t="shared" si="5"/>
        <v>2.719417146729922E-2</v>
      </c>
      <c r="K8" s="2">
        <f t="shared" si="6"/>
        <v>1.4683009164115437E-2</v>
      </c>
      <c r="L8" s="3">
        <f>LN(K8)</f>
        <v>-4.2210642928705342</v>
      </c>
      <c r="M8" s="3">
        <f t="shared" si="1"/>
        <v>-6.1977925694538499E-2</v>
      </c>
    </row>
    <row r="9" spans="1:18" x14ac:dyDescent="0.4">
      <c r="B9" s="3" t="s">
        <v>18</v>
      </c>
      <c r="C9" s="3">
        <v>1.1000000000000001</v>
      </c>
      <c r="D9" s="3">
        <v>0.01</v>
      </c>
      <c r="E9" s="3">
        <v>20</v>
      </c>
      <c r="F9" s="3">
        <v>3.7</v>
      </c>
      <c r="G9" s="3">
        <f>C9/91.1</f>
        <v>1.2074643249176731E-2</v>
      </c>
      <c r="H9" s="3">
        <f>D9/0.74</f>
        <v>1.3513513513513514E-2</v>
      </c>
      <c r="I9" s="3">
        <f>E9/2061</f>
        <v>9.7040271712760789E-3</v>
      </c>
      <c r="J9" s="3">
        <f>F9/118.04</f>
        <v>3.134530667570315E-2</v>
      </c>
      <c r="K9" s="2">
        <f>AVERAGE(G9:J9)</f>
        <v>1.6659372652417369E-2</v>
      </c>
      <c r="L9" s="3">
        <f>LN(K9)</f>
        <v>-4.0947822988697666</v>
      </c>
      <c r="M9" s="3">
        <f>L9*K9</f>
        <v>-6.8216504247393714E-2</v>
      </c>
    </row>
    <row r="10" spans="1:18" x14ac:dyDescent="0.4">
      <c r="B10" s="3" t="s">
        <v>19</v>
      </c>
      <c r="C10" s="3">
        <v>1.6</v>
      </c>
      <c r="D10" s="3">
        <v>0.38</v>
      </c>
      <c r="E10" s="3">
        <v>1780</v>
      </c>
      <c r="F10" s="3">
        <v>50.01</v>
      </c>
      <c r="G10" s="3">
        <f>C10/91.1</f>
        <v>1.756311745334797E-2</v>
      </c>
      <c r="H10" s="3">
        <f>D10/0.74</f>
        <v>0.51351351351351349</v>
      </c>
      <c r="I10" s="3">
        <f>E10/2061</f>
        <v>0.86365841824357104</v>
      </c>
      <c r="J10" s="3">
        <f>F10/118.04</f>
        <v>0.42366994239240929</v>
      </c>
      <c r="K10" s="2">
        <f t="shared" si="6"/>
        <v>0.45460124790071044</v>
      </c>
      <c r="L10" s="3">
        <f>LN(K10)</f>
        <v>-0.78833462251530517</v>
      </c>
      <c r="M10" s="3">
        <f>L10*K10</f>
        <v>-0.35837790315879325</v>
      </c>
    </row>
    <row r="11" spans="1:18" x14ac:dyDescent="0.4">
      <c r="B11" s="3" t="s">
        <v>20</v>
      </c>
      <c r="C11" s="3">
        <v>1.2</v>
      </c>
      <c r="D11" s="3">
        <v>0.03</v>
      </c>
      <c r="E11" s="3">
        <v>8</v>
      </c>
      <c r="F11" s="3">
        <v>3.7</v>
      </c>
      <c r="G11" s="3">
        <f>C11/91.1</f>
        <v>1.3172338090010977E-2</v>
      </c>
      <c r="H11" s="3">
        <f>D11/0.74</f>
        <v>4.0540540540540543E-2</v>
      </c>
      <c r="I11" s="3">
        <f>E11/2061</f>
        <v>3.8816108685104317E-3</v>
      </c>
      <c r="J11" s="3">
        <f>F11/118.04</f>
        <v>3.134530667570315E-2</v>
      </c>
      <c r="K11" s="2">
        <f>AVERAGE(G11:J11)</f>
        <v>2.2234949043691277E-2</v>
      </c>
      <c r="L11" s="3">
        <f t="shared" ref="L11" si="7">LN(K11)</f>
        <v>-3.806089946738259</v>
      </c>
      <c r="M11" s="3">
        <f>L11*K11</f>
        <v>-8.4628216021430835E-2</v>
      </c>
    </row>
    <row r="12" spans="1:18" x14ac:dyDescent="0.4">
      <c r="B12" s="3" t="s">
        <v>21</v>
      </c>
      <c r="C12" s="3">
        <v>1.4</v>
      </c>
      <c r="D12" s="3">
        <v>0.1</v>
      </c>
      <c r="E12" s="3">
        <v>9</v>
      </c>
      <c r="F12" s="3">
        <v>8.3000000000000007</v>
      </c>
      <c r="G12" s="3">
        <f>C12/91.1</f>
        <v>1.5367727771679473E-2</v>
      </c>
      <c r="H12" s="3">
        <f>D12/0.74</f>
        <v>0.13513513513513514</v>
      </c>
      <c r="I12" s="3">
        <f>E12/2061</f>
        <v>4.3668122270742356E-3</v>
      </c>
      <c r="J12" s="3">
        <f>F12/118.04</f>
        <v>7.0315147407658429E-2</v>
      </c>
      <c r="K12" s="2">
        <f>AVERAGE(G12:J12)</f>
        <v>5.6296205635386821E-2</v>
      </c>
      <c r="L12" s="3">
        <f>LN(K12)</f>
        <v>-2.8771281415714909</v>
      </c>
      <c r="M12" s="3">
        <f>L12*K12</f>
        <v>-0.16197139749726697</v>
      </c>
    </row>
    <row r="13" spans="1:18" x14ac:dyDescent="0.4">
      <c r="B13" s="3" t="s">
        <v>22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2">
        <v>0</v>
      </c>
      <c r="L13" s="3">
        <v>0</v>
      </c>
      <c r="M13" s="3">
        <v>0</v>
      </c>
    </row>
    <row r="14" spans="1:18" x14ac:dyDescent="0.4">
      <c r="B14" s="3" t="s">
        <v>23</v>
      </c>
      <c r="C14" s="3">
        <v>0</v>
      </c>
      <c r="D14" s="3">
        <v>0</v>
      </c>
      <c r="E14" s="3">
        <v>0</v>
      </c>
      <c r="F14" s="3">
        <v>0</v>
      </c>
      <c r="G14" s="3">
        <f t="shared" si="2"/>
        <v>0</v>
      </c>
      <c r="H14" s="3">
        <f t="shared" si="3"/>
        <v>0</v>
      </c>
      <c r="I14" s="3">
        <f t="shared" si="4"/>
        <v>0</v>
      </c>
      <c r="J14" s="3">
        <f t="shared" si="5"/>
        <v>0</v>
      </c>
      <c r="K14" s="2">
        <f t="shared" si="6"/>
        <v>0</v>
      </c>
      <c r="L14" s="3">
        <v>0</v>
      </c>
      <c r="M14" s="3">
        <v>0</v>
      </c>
    </row>
    <row r="15" spans="1:18" x14ac:dyDescent="0.4">
      <c r="B15" s="3" t="s">
        <v>24</v>
      </c>
      <c r="C15" s="3">
        <v>1.7</v>
      </c>
      <c r="D15" s="3">
        <v>0.01</v>
      </c>
      <c r="E15" s="3">
        <v>10</v>
      </c>
      <c r="F15" s="3">
        <v>3.1</v>
      </c>
      <c r="G15" s="3">
        <f t="shared" si="2"/>
        <v>1.8660812294182219E-2</v>
      </c>
      <c r="H15" s="3">
        <f t="shared" si="3"/>
        <v>1.3513513513513514E-2</v>
      </c>
      <c r="I15" s="3">
        <f t="shared" si="4"/>
        <v>4.8520135856380394E-3</v>
      </c>
      <c r="J15" s="3">
        <f t="shared" si="5"/>
        <v>2.6262283971535072E-2</v>
      </c>
      <c r="K15" s="2">
        <f t="shared" si="6"/>
        <v>1.5822155841217211E-2</v>
      </c>
      <c r="L15" s="3">
        <f>LN(K15)</f>
        <v>-4.1463440527779696</v>
      </c>
      <c r="M15" s="3">
        <f>K15*L15</f>
        <v>-6.5604101774357201E-2</v>
      </c>
    </row>
    <row r="16" spans="1:18" x14ac:dyDescent="0.4">
      <c r="B16" s="3" t="s">
        <v>25</v>
      </c>
      <c r="C16" s="3">
        <v>0</v>
      </c>
      <c r="D16" s="3">
        <v>0</v>
      </c>
      <c r="E16" s="3">
        <v>0</v>
      </c>
      <c r="F16" s="3">
        <v>0</v>
      </c>
      <c r="G16" s="3">
        <f t="shared" si="2"/>
        <v>0</v>
      </c>
      <c r="H16" s="3">
        <f t="shared" si="3"/>
        <v>0</v>
      </c>
      <c r="I16" s="3">
        <f t="shared" si="4"/>
        <v>0</v>
      </c>
      <c r="J16" s="3">
        <f t="shared" si="5"/>
        <v>0</v>
      </c>
      <c r="K16" s="2">
        <f t="shared" si="6"/>
        <v>0</v>
      </c>
      <c r="L16" s="3">
        <v>0</v>
      </c>
      <c r="M16" s="3">
        <v>0</v>
      </c>
    </row>
    <row r="17" spans="1:18" x14ac:dyDescent="0.4">
      <c r="B17" s="3" t="s">
        <v>26</v>
      </c>
      <c r="C17" s="3">
        <v>0</v>
      </c>
      <c r="D17" s="3">
        <v>0</v>
      </c>
      <c r="E17" s="3">
        <v>0</v>
      </c>
      <c r="F17" s="3">
        <v>0</v>
      </c>
      <c r="G17" s="3">
        <f t="shared" si="2"/>
        <v>0</v>
      </c>
      <c r="H17" s="3">
        <f t="shared" si="3"/>
        <v>0</v>
      </c>
      <c r="I17" s="3">
        <f t="shared" si="4"/>
        <v>0</v>
      </c>
      <c r="J17" s="3">
        <f t="shared" si="5"/>
        <v>0</v>
      </c>
      <c r="K17" s="2">
        <f t="shared" si="6"/>
        <v>0</v>
      </c>
      <c r="L17" s="3">
        <v>0</v>
      </c>
      <c r="M17" s="3">
        <v>0</v>
      </c>
    </row>
    <row r="18" spans="1:18" x14ac:dyDescent="0.4">
      <c r="B18" s="3" t="s">
        <v>27</v>
      </c>
      <c r="C18" s="3">
        <v>1.1000000000000001</v>
      </c>
      <c r="D18" s="3">
        <v>0.01</v>
      </c>
      <c r="E18" s="3">
        <v>10</v>
      </c>
      <c r="F18" s="3">
        <v>2.0299999999999998</v>
      </c>
      <c r="G18" s="3">
        <f t="shared" si="2"/>
        <v>1.2074643249176731E-2</v>
      </c>
      <c r="H18" s="3">
        <f t="shared" si="3"/>
        <v>1.3513513513513514E-2</v>
      </c>
      <c r="I18" s="3">
        <f t="shared" si="4"/>
        <v>4.8520135856380394E-3</v>
      </c>
      <c r="J18" s="3">
        <f t="shared" si="5"/>
        <v>1.7197560149101995E-2</v>
      </c>
      <c r="K18" s="2">
        <f t="shared" si="6"/>
        <v>1.190943262435757E-2</v>
      </c>
      <c r="L18" s="3">
        <f>LN(K18)</f>
        <v>-4.4304245353426657</v>
      </c>
      <c r="M18" s="3">
        <f>L18*K18</f>
        <v>-5.2763842500964171E-2</v>
      </c>
    </row>
    <row r="19" spans="1:18" x14ac:dyDescent="0.4">
      <c r="C19" s="3">
        <f>SUM(C2:C18)</f>
        <v>91.1</v>
      </c>
      <c r="D19" s="3">
        <f t="shared" ref="D19:F19" si="8">SUM(D2:D18)</f>
        <v>0.7400000000000001</v>
      </c>
      <c r="E19" s="3">
        <f t="shared" si="8"/>
        <v>2061</v>
      </c>
      <c r="F19" s="3">
        <f t="shared" si="8"/>
        <v>118.03999999999999</v>
      </c>
    </row>
    <row r="22" spans="1:18" x14ac:dyDescent="0.4">
      <c r="A22" s="3" t="s">
        <v>60</v>
      </c>
      <c r="B22" s="3" t="s">
        <v>7</v>
      </c>
      <c r="C22" s="3">
        <v>18.600000000000001</v>
      </c>
      <c r="D22" s="3">
        <v>0.01</v>
      </c>
      <c r="E22" s="3">
        <v>13</v>
      </c>
      <c r="F22" s="3">
        <v>1.57</v>
      </c>
      <c r="G22" s="3">
        <f>C22/82.6</f>
        <v>0.22518159806295404</v>
      </c>
      <c r="H22" s="3">
        <f>D22/0.62</f>
        <v>1.6129032258064516E-2</v>
      </c>
      <c r="I22" s="3">
        <f>E22/1810</f>
        <v>7.1823204419889505E-3</v>
      </c>
      <c r="J22" s="3">
        <f>F22/98.13</f>
        <v>1.5999184754916948E-2</v>
      </c>
      <c r="K22" s="2">
        <f>AVERAGE(G22:J22)</f>
        <v>6.6123033879481111E-2</v>
      </c>
      <c r="L22" s="3">
        <f>LN(K22)</f>
        <v>-2.7162381226373098</v>
      </c>
      <c r="M22" s="3">
        <f t="shared" ref="M22:M27" si="9">L22*K22</f>
        <v>-0.17960590540788501</v>
      </c>
      <c r="N22" s="3">
        <f>SUM(M22:M38)</f>
        <v>-1.838922680623998</v>
      </c>
      <c r="O22" s="3">
        <f>-(N22)</f>
        <v>1.838922680623998</v>
      </c>
      <c r="P22" s="3">
        <v>13</v>
      </c>
      <c r="Q22" s="3">
        <f>LN(P22)</f>
        <v>2.5649493574615367</v>
      </c>
      <c r="R22" s="3">
        <f>O22/Q22</f>
        <v>0.71694307541570013</v>
      </c>
    </row>
    <row r="23" spans="1:18" x14ac:dyDescent="0.4">
      <c r="B23" s="3" t="s">
        <v>8</v>
      </c>
      <c r="C23" s="3">
        <v>17.100000000000001</v>
      </c>
      <c r="D23" s="3">
        <v>0.1</v>
      </c>
      <c r="E23" s="3">
        <v>62</v>
      </c>
      <c r="F23" s="3">
        <v>5.14</v>
      </c>
      <c r="G23" s="3">
        <f t="shared" ref="G23:G36" si="10">C23/82.6</f>
        <v>0.2070217917675545</v>
      </c>
      <c r="H23" s="3">
        <f t="shared" ref="H23:H36" si="11">D23/0.62</f>
        <v>0.16129032258064518</v>
      </c>
      <c r="I23" s="3">
        <f t="shared" ref="I23:I37" si="12">E23/1810</f>
        <v>3.4254143646408837E-2</v>
      </c>
      <c r="J23" s="3">
        <f t="shared" ref="J23:J37" si="13">F23/98.13</f>
        <v>5.2379496586161214E-2</v>
      </c>
      <c r="K23" s="2">
        <f t="shared" ref="K23:K37" si="14">AVERAGE(G23:J23)</f>
        <v>0.11373643864519242</v>
      </c>
      <c r="L23" s="3">
        <f>LN(K23)</f>
        <v>-2.173871448960035</v>
      </c>
      <c r="M23" s="3">
        <f t="shared" si="9"/>
        <v>-0.24724839667717857</v>
      </c>
    </row>
    <row r="24" spans="1:18" x14ac:dyDescent="0.4">
      <c r="B24" s="3" t="s">
        <v>9</v>
      </c>
      <c r="C24" s="3">
        <v>31.2</v>
      </c>
      <c r="D24" s="3">
        <v>0.05</v>
      </c>
      <c r="E24" s="3">
        <v>41</v>
      </c>
      <c r="F24" s="3">
        <v>5.09</v>
      </c>
      <c r="G24" s="3">
        <f t="shared" si="10"/>
        <v>0.37772397094430993</v>
      </c>
      <c r="H24" s="3">
        <f t="shared" si="11"/>
        <v>8.0645161290322592E-2</v>
      </c>
      <c r="I24" s="3">
        <f t="shared" si="12"/>
        <v>2.2651933701657457E-2</v>
      </c>
      <c r="J24" s="3">
        <f t="shared" si="13"/>
        <v>5.186996840925303E-2</v>
      </c>
      <c r="K24" s="2">
        <f t="shared" si="14"/>
        <v>0.13322275858638574</v>
      </c>
      <c r="L24" s="3">
        <f t="shared" ref="L24:L37" si="15">LN(K24)</f>
        <v>-2.0157326752126483</v>
      </c>
      <c r="M24" s="3">
        <f t="shared" si="9"/>
        <v>-0.26854146756454417</v>
      </c>
    </row>
    <row r="25" spans="1:18" x14ac:dyDescent="0.4">
      <c r="B25" s="3" t="s">
        <v>10</v>
      </c>
      <c r="C25" s="3">
        <v>2.6</v>
      </c>
      <c r="D25" s="3">
        <v>0.01</v>
      </c>
      <c r="E25" s="3">
        <v>12</v>
      </c>
      <c r="F25" s="3">
        <v>8.4</v>
      </c>
      <c r="G25" s="3">
        <f t="shared" si="10"/>
        <v>3.1476997578692496E-2</v>
      </c>
      <c r="H25" s="3">
        <f t="shared" si="11"/>
        <v>1.6129032258064516E-2</v>
      </c>
      <c r="I25" s="3">
        <f t="shared" si="12"/>
        <v>6.6298342541436465E-3</v>
      </c>
      <c r="J25" s="3">
        <f t="shared" si="13"/>
        <v>8.5600733720574751E-2</v>
      </c>
      <c r="K25" s="2">
        <f t="shared" si="14"/>
        <v>3.4959149452868848E-2</v>
      </c>
      <c r="L25" s="3">
        <f t="shared" si="15"/>
        <v>-3.3535750576421095</v>
      </c>
      <c r="M25" s="3">
        <f t="shared" si="9"/>
        <v>-0.11723813164152377</v>
      </c>
    </row>
    <row r="26" spans="1:18" x14ac:dyDescent="0.4">
      <c r="B26" s="3" t="s">
        <v>11</v>
      </c>
      <c r="C26" s="3">
        <v>3.6</v>
      </c>
      <c r="D26" s="3">
        <v>0.01</v>
      </c>
      <c r="E26" s="3">
        <v>28</v>
      </c>
      <c r="F26" s="3">
        <v>2.4</v>
      </c>
      <c r="G26" s="3">
        <f>C26/82.6</f>
        <v>4.3583535108958842E-2</v>
      </c>
      <c r="H26" s="3">
        <f>D26/0.62</f>
        <v>1.6129032258064516E-2</v>
      </c>
      <c r="I26" s="3">
        <f>E26/1810</f>
        <v>1.5469613259668509E-2</v>
      </c>
      <c r="J26" s="3">
        <f>F26/98.13</f>
        <v>2.4457352491592785E-2</v>
      </c>
      <c r="K26" s="2">
        <f>AVERAGE(G26:J26)</f>
        <v>2.4909883279571162E-2</v>
      </c>
      <c r="L26" s="3">
        <f>LN(K26)</f>
        <v>-3.6924906354046474</v>
      </c>
      <c r="M26" s="3">
        <f t="shared" si="9"/>
        <v>-9.1979510738839323E-2</v>
      </c>
    </row>
    <row r="27" spans="1:18" x14ac:dyDescent="0.4">
      <c r="B27" s="3" t="s">
        <v>12</v>
      </c>
      <c r="C27" s="3">
        <v>1.5</v>
      </c>
      <c r="D27" s="3">
        <v>0.01</v>
      </c>
      <c r="E27" s="3">
        <v>30</v>
      </c>
      <c r="F27" s="3">
        <v>2.2999999999999998</v>
      </c>
      <c r="G27" s="3">
        <f>C27/82.6</f>
        <v>1.8159806295399518E-2</v>
      </c>
      <c r="H27" s="3">
        <f>D27/0.62</f>
        <v>1.6129032258064516E-2</v>
      </c>
      <c r="I27" s="3">
        <f>E27/1810</f>
        <v>1.6574585635359115E-2</v>
      </c>
      <c r="J27" s="3">
        <f>F27/98.13</f>
        <v>2.343829613777642E-2</v>
      </c>
      <c r="K27" s="2">
        <f>AVERAGE(G27:J27)</f>
        <v>1.8575430081649892E-2</v>
      </c>
      <c r="L27" s="3">
        <f>LN(K27)</f>
        <v>-3.9859155348563244</v>
      </c>
      <c r="M27" s="3">
        <f t="shared" si="9"/>
        <v>-7.4040095329085787E-2</v>
      </c>
    </row>
    <row r="28" spans="1:18" x14ac:dyDescent="0.4">
      <c r="B28" s="3" t="s">
        <v>13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2">
        <v>0</v>
      </c>
      <c r="L28" s="3">
        <v>0</v>
      </c>
      <c r="M28" s="3">
        <v>0</v>
      </c>
    </row>
    <row r="29" spans="1:18" x14ac:dyDescent="0.4">
      <c r="B29" s="3" t="s">
        <v>18</v>
      </c>
      <c r="C29" s="3">
        <v>1.2</v>
      </c>
      <c r="D29" s="3">
        <v>0.01</v>
      </c>
      <c r="E29" s="3">
        <v>25</v>
      </c>
      <c r="F29" s="3">
        <v>2.21</v>
      </c>
      <c r="G29" s="3">
        <f t="shared" si="10"/>
        <v>1.4527845036319613E-2</v>
      </c>
      <c r="H29" s="3">
        <f t="shared" si="11"/>
        <v>1.6129032258064516E-2</v>
      </c>
      <c r="I29" s="3">
        <f t="shared" si="12"/>
        <v>1.3812154696132596E-2</v>
      </c>
      <c r="J29" s="3">
        <f t="shared" si="13"/>
        <v>2.2521145419341689E-2</v>
      </c>
      <c r="K29" s="2">
        <f t="shared" si="14"/>
        <v>1.6747544352464602E-2</v>
      </c>
      <c r="L29" s="3">
        <f t="shared" si="15"/>
        <v>-4.0895036372817541</v>
      </c>
      <c r="M29" s="3">
        <f>L29*K29</f>
        <v>-6.8489143544941497E-2</v>
      </c>
    </row>
    <row r="30" spans="1:18" x14ac:dyDescent="0.4">
      <c r="B30" s="3" t="s">
        <v>19</v>
      </c>
      <c r="C30" s="3">
        <v>1.1000000000000001</v>
      </c>
      <c r="D30" s="3">
        <v>0.35</v>
      </c>
      <c r="E30" s="3">
        <v>1550</v>
      </c>
      <c r="F30" s="3">
        <v>41.1</v>
      </c>
      <c r="G30" s="3">
        <f t="shared" si="10"/>
        <v>1.331719128329298E-2</v>
      </c>
      <c r="H30" s="3">
        <f t="shared" si="11"/>
        <v>0.56451612903225801</v>
      </c>
      <c r="I30" s="3">
        <f t="shared" si="12"/>
        <v>0.85635359116022103</v>
      </c>
      <c r="J30" s="3">
        <f t="shared" si="13"/>
        <v>0.41883216141852647</v>
      </c>
      <c r="K30" s="2">
        <f t="shared" si="14"/>
        <v>0.46325476822357464</v>
      </c>
      <c r="L30" s="3">
        <f t="shared" si="15"/>
        <v>-0.76947812088836742</v>
      </c>
      <c r="M30" s="3">
        <f>L30*K30</f>
        <v>-0.35646440854525241</v>
      </c>
    </row>
    <row r="31" spans="1:18" x14ac:dyDescent="0.4">
      <c r="B31" s="3" t="s">
        <v>20</v>
      </c>
      <c r="C31" s="3">
        <v>1.3</v>
      </c>
      <c r="D31" s="3">
        <v>0.03</v>
      </c>
      <c r="E31" s="3">
        <v>24</v>
      </c>
      <c r="F31" s="3">
        <v>15.3</v>
      </c>
      <c r="G31" s="3">
        <f t="shared" si="10"/>
        <v>1.5738498789346248E-2</v>
      </c>
      <c r="H31" s="3">
        <f t="shared" si="11"/>
        <v>4.8387096774193547E-2</v>
      </c>
      <c r="I31" s="3">
        <f t="shared" si="12"/>
        <v>1.3259668508287293E-2</v>
      </c>
      <c r="J31" s="3">
        <f t="shared" si="13"/>
        <v>0.15591562213390403</v>
      </c>
      <c r="K31" s="2">
        <f t="shared" si="14"/>
        <v>5.8325221551432778E-2</v>
      </c>
      <c r="L31" s="3">
        <f t="shared" si="15"/>
        <v>-2.8417206625146436</v>
      </c>
      <c r="M31" s="3">
        <f>L31*K31</f>
        <v>-0.16574398722845093</v>
      </c>
    </row>
    <row r="32" spans="1:18" x14ac:dyDescent="0.4">
      <c r="B32" s="3" t="s">
        <v>21</v>
      </c>
      <c r="C32" s="3">
        <v>1.1000000000000001</v>
      </c>
      <c r="D32" s="3">
        <v>0.01</v>
      </c>
      <c r="E32" s="3">
        <v>14</v>
      </c>
      <c r="F32" s="3">
        <v>11.42</v>
      </c>
      <c r="G32" s="3">
        <f t="shared" si="10"/>
        <v>1.331719128329298E-2</v>
      </c>
      <c r="H32" s="3">
        <f t="shared" si="11"/>
        <v>1.6129032258064516E-2</v>
      </c>
      <c r="I32" s="3">
        <f t="shared" si="12"/>
        <v>7.7348066298342545E-3</v>
      </c>
      <c r="J32" s="3">
        <f t="shared" si="13"/>
        <v>0.11637623560582901</v>
      </c>
      <c r="K32" s="2">
        <f t="shared" si="14"/>
        <v>3.8389316444255188E-2</v>
      </c>
      <c r="L32" s="3">
        <f t="shared" si="15"/>
        <v>-3.2599760756956728</v>
      </c>
      <c r="M32" s="3">
        <f>L32*K32</f>
        <v>-0.1251482531705824</v>
      </c>
    </row>
    <row r="33" spans="1:18" x14ac:dyDescent="0.4">
      <c r="B33" s="3" t="s">
        <v>22</v>
      </c>
      <c r="C33" s="3">
        <v>0</v>
      </c>
      <c r="D33" s="3">
        <v>0</v>
      </c>
      <c r="E33" s="3">
        <v>0</v>
      </c>
      <c r="F33" s="3">
        <v>0</v>
      </c>
      <c r="G33" s="3">
        <f t="shared" si="10"/>
        <v>0</v>
      </c>
      <c r="H33" s="3">
        <f t="shared" si="11"/>
        <v>0</v>
      </c>
      <c r="I33" s="3">
        <f t="shared" si="12"/>
        <v>0</v>
      </c>
      <c r="J33" s="3">
        <f t="shared" si="13"/>
        <v>0</v>
      </c>
      <c r="K33" s="2">
        <f t="shared" si="14"/>
        <v>0</v>
      </c>
      <c r="L33" s="3">
        <v>0</v>
      </c>
      <c r="M33" s="3">
        <v>0</v>
      </c>
    </row>
    <row r="34" spans="1:18" x14ac:dyDescent="0.4">
      <c r="B34" s="3" t="s">
        <v>23</v>
      </c>
      <c r="C34" s="3">
        <v>1.2</v>
      </c>
      <c r="D34" s="3">
        <v>0.01</v>
      </c>
      <c r="E34" s="3">
        <v>3</v>
      </c>
      <c r="F34" s="3">
        <v>1.1000000000000001</v>
      </c>
      <c r="G34" s="3">
        <f>C34/82.6</f>
        <v>1.4527845036319613E-2</v>
      </c>
      <c r="H34" s="3">
        <f t="shared" si="11"/>
        <v>1.6129032258064516E-2</v>
      </c>
      <c r="I34" s="3">
        <f t="shared" si="12"/>
        <v>1.6574585635359116E-3</v>
      </c>
      <c r="J34" s="3">
        <f t="shared" si="13"/>
        <v>1.1209619891980029E-2</v>
      </c>
      <c r="K34" s="2">
        <f t="shared" si="14"/>
        <v>1.0880988937475017E-2</v>
      </c>
      <c r="L34" s="3">
        <f>LN(K34)</f>
        <v>-4.5207381466965266</v>
      </c>
      <c r="M34" s="3">
        <f>K34*L34</f>
        <v>-4.9190101763426218E-2</v>
      </c>
    </row>
    <row r="35" spans="1:18" x14ac:dyDescent="0.4">
      <c r="B35" s="3" t="s">
        <v>24</v>
      </c>
      <c r="C35" s="3">
        <v>0</v>
      </c>
      <c r="D35" s="3">
        <v>0</v>
      </c>
      <c r="E35" s="3">
        <v>0</v>
      </c>
      <c r="F35" s="3">
        <v>0</v>
      </c>
      <c r="G35" s="3">
        <f t="shared" si="10"/>
        <v>0</v>
      </c>
      <c r="H35" s="3">
        <f t="shared" si="11"/>
        <v>0</v>
      </c>
      <c r="I35" s="3">
        <f t="shared" si="12"/>
        <v>0</v>
      </c>
      <c r="J35" s="3">
        <f t="shared" si="13"/>
        <v>0</v>
      </c>
      <c r="K35" s="2">
        <f t="shared" si="14"/>
        <v>0</v>
      </c>
      <c r="L35" s="3">
        <v>0</v>
      </c>
      <c r="M35" s="3">
        <v>0</v>
      </c>
    </row>
    <row r="36" spans="1:18" x14ac:dyDescent="0.4">
      <c r="B36" s="3" t="s">
        <v>25</v>
      </c>
      <c r="C36" s="3">
        <v>0</v>
      </c>
      <c r="D36" s="3">
        <v>0</v>
      </c>
      <c r="E36" s="3">
        <v>0</v>
      </c>
      <c r="F36" s="3">
        <v>0</v>
      </c>
      <c r="G36" s="3">
        <f t="shared" si="10"/>
        <v>0</v>
      </c>
      <c r="H36" s="3">
        <f t="shared" si="11"/>
        <v>0</v>
      </c>
      <c r="I36" s="3">
        <f t="shared" si="12"/>
        <v>0</v>
      </c>
      <c r="J36" s="3">
        <f t="shared" si="13"/>
        <v>0</v>
      </c>
      <c r="K36" s="2">
        <f t="shared" si="14"/>
        <v>0</v>
      </c>
      <c r="L36" s="3">
        <v>0</v>
      </c>
      <c r="M36" s="3">
        <v>0</v>
      </c>
    </row>
    <row r="37" spans="1:18" x14ac:dyDescent="0.4">
      <c r="B37" s="3" t="s">
        <v>26</v>
      </c>
      <c r="C37" s="3">
        <v>1.1000000000000001</v>
      </c>
      <c r="D37" s="3">
        <v>0.01</v>
      </c>
      <c r="E37" s="3">
        <v>4</v>
      </c>
      <c r="F37" s="3">
        <v>1.1000000000000001</v>
      </c>
      <c r="G37" s="3">
        <f>C37/82.6</f>
        <v>1.331719128329298E-2</v>
      </c>
      <c r="H37" s="3">
        <f>D37/0.62</f>
        <v>1.6129032258064516E-2</v>
      </c>
      <c r="I37" s="3">
        <f t="shared" si="12"/>
        <v>2.2099447513812156E-3</v>
      </c>
      <c r="J37" s="3">
        <f t="shared" si="13"/>
        <v>1.1209619891980029E-2</v>
      </c>
      <c r="K37" s="2">
        <f t="shared" si="14"/>
        <v>1.0716447046179684E-2</v>
      </c>
      <c r="L37" s="3">
        <f t="shared" si="15"/>
        <v>-4.5359756105346491</v>
      </c>
      <c r="M37" s="3">
        <f>L37*K37</f>
        <v>-4.860954243305713E-2</v>
      </c>
    </row>
    <row r="38" spans="1:18" x14ac:dyDescent="0.4">
      <c r="B38" s="3" t="s">
        <v>27</v>
      </c>
      <c r="C38" s="3">
        <v>1</v>
      </c>
      <c r="D38" s="3">
        <v>0.01</v>
      </c>
      <c r="E38" s="3">
        <v>4</v>
      </c>
      <c r="F38" s="3">
        <v>1</v>
      </c>
      <c r="G38" s="3">
        <f>C38/C40</f>
        <v>1.2106537530266345E-2</v>
      </c>
      <c r="H38" s="3">
        <f>D38/D40</f>
        <v>1.6129032258064516E-2</v>
      </c>
      <c r="I38" s="3">
        <f>E38/E40</f>
        <v>2.2099447513812156E-3</v>
      </c>
      <c r="J38" s="3">
        <f>F38/F40</f>
        <v>1.0190563538163661E-2</v>
      </c>
      <c r="K38" s="2">
        <f>AVERAGE(G38:J38)</f>
        <v>1.0159019519468935E-2</v>
      </c>
      <c r="L38" s="3">
        <f>LN(K38)</f>
        <v>-4.5893933454778892</v>
      </c>
      <c r="M38" s="3">
        <f>K38*L38</f>
        <v>-4.6623736579230711E-2</v>
      </c>
    </row>
    <row r="39" spans="1:18" x14ac:dyDescent="0.4">
      <c r="C39" s="3">
        <f>SUM(C22:C38)</f>
        <v>82.59999999999998</v>
      </c>
      <c r="D39" s="3">
        <f t="shared" ref="D39:F39" si="16">SUM(D22:D38)</f>
        <v>0.62000000000000011</v>
      </c>
      <c r="E39" s="3">
        <f t="shared" si="16"/>
        <v>1810</v>
      </c>
      <c r="F39" s="3">
        <f t="shared" si="16"/>
        <v>98.13</v>
      </c>
    </row>
    <row r="40" spans="1:18" x14ac:dyDescent="0.4">
      <c r="C40" s="3">
        <v>82.6</v>
      </c>
      <c r="D40" s="3">
        <v>0.62</v>
      </c>
      <c r="E40" s="3">
        <v>1810</v>
      </c>
      <c r="F40" s="3">
        <v>98.13</v>
      </c>
    </row>
    <row r="43" spans="1:18" x14ac:dyDescent="0.4">
      <c r="A43" s="3" t="s">
        <v>61</v>
      </c>
      <c r="B43" s="3" t="s">
        <v>7</v>
      </c>
      <c r="C43" s="3">
        <v>15.6</v>
      </c>
      <c r="D43" s="3">
        <v>0.01</v>
      </c>
      <c r="E43" s="3">
        <v>13</v>
      </c>
      <c r="F43" s="3">
        <v>3.11</v>
      </c>
      <c r="G43" s="3">
        <f>C43/90.7</f>
        <v>0.17199558985667032</v>
      </c>
      <c r="H43" s="3">
        <f>D43/0.67</f>
        <v>1.4925373134328358E-2</v>
      </c>
      <c r="I43" s="3">
        <f>E43/1823</f>
        <v>7.131102578167855E-3</v>
      </c>
      <c r="J43" s="3">
        <f>F43/82.75</f>
        <v>3.7583081570996976E-2</v>
      </c>
      <c r="K43" s="2">
        <f>AVERAGE(G43:J43)</f>
        <v>5.7908786785040869E-2</v>
      </c>
      <c r="L43" s="3">
        <f t="shared" ref="L43:L54" si="17">LN(K43)</f>
        <v>-2.8488861479718213</v>
      </c>
      <c r="M43" s="3">
        <f t="shared" ref="M43:M48" si="18">L43*K43</f>
        <v>-0.16497554051775659</v>
      </c>
      <c r="N43" s="3">
        <f>SUM(M43:M58)</f>
        <v>-1.8325304190451943</v>
      </c>
      <c r="O43" s="3">
        <f>-(N43)</f>
        <v>1.8325304190451943</v>
      </c>
      <c r="P43" s="3">
        <v>13</v>
      </c>
      <c r="Q43" s="3">
        <f>LN(P43)</f>
        <v>2.5649493574615367</v>
      </c>
      <c r="R43" s="3">
        <f>O43/Q43</f>
        <v>0.71445091643399994</v>
      </c>
    </row>
    <row r="44" spans="1:18" x14ac:dyDescent="0.4">
      <c r="B44" s="3" t="s">
        <v>8</v>
      </c>
      <c r="C44" s="3">
        <v>20.3</v>
      </c>
      <c r="D44" s="3">
        <v>0.1</v>
      </c>
      <c r="E44" s="3">
        <v>67</v>
      </c>
      <c r="F44" s="3">
        <v>5.14</v>
      </c>
      <c r="G44" s="3">
        <f t="shared" ref="G44:G58" si="19">C44/90.7</f>
        <v>0.22381477398015437</v>
      </c>
      <c r="H44" s="3">
        <f t="shared" ref="H44:H59" si="20">D44/0.67</f>
        <v>0.14925373134328357</v>
      </c>
      <c r="I44" s="3">
        <f t="shared" ref="I44:I59" si="21">E44/1823</f>
        <v>3.6752605595172794E-2</v>
      </c>
      <c r="J44" s="3">
        <f t="shared" ref="J44:J57" si="22">F44/82.75</f>
        <v>6.2114803625377642E-2</v>
      </c>
      <c r="K44" s="2">
        <f t="shared" ref="K44:K59" si="23">AVERAGE(G44:J44)</f>
        <v>0.11798397863599709</v>
      </c>
      <c r="L44" s="3">
        <f t="shared" si="17"/>
        <v>-2.137206438005844</v>
      </c>
      <c r="M44" s="3">
        <f t="shared" si="18"/>
        <v>-0.25215611872239696</v>
      </c>
    </row>
    <row r="45" spans="1:18" x14ac:dyDescent="0.4">
      <c r="B45" s="3" t="s">
        <v>9</v>
      </c>
      <c r="C45" s="3">
        <v>26.7</v>
      </c>
      <c r="D45" s="3">
        <v>0.1</v>
      </c>
      <c r="E45" s="3">
        <v>62</v>
      </c>
      <c r="F45" s="3">
        <v>6.01</v>
      </c>
      <c r="G45" s="3">
        <f t="shared" si="19"/>
        <v>0.29437706725468576</v>
      </c>
      <c r="H45" s="3">
        <f t="shared" si="20"/>
        <v>0.14925373134328357</v>
      </c>
      <c r="I45" s="3">
        <f t="shared" si="21"/>
        <v>3.4009873834339004E-2</v>
      </c>
      <c r="J45" s="3">
        <f t="shared" si="22"/>
        <v>7.2628398791540788E-2</v>
      </c>
      <c r="K45" s="2">
        <f t="shared" si="23"/>
        <v>0.13756726780596229</v>
      </c>
      <c r="L45" s="3">
        <f t="shared" si="17"/>
        <v>-1.9836422610978008</v>
      </c>
      <c r="M45" s="3">
        <f t="shared" si="18"/>
        <v>-0.27288424616366574</v>
      </c>
    </row>
    <row r="46" spans="1:18" x14ac:dyDescent="0.4">
      <c r="B46" s="3" t="s">
        <v>10</v>
      </c>
      <c r="C46" s="3">
        <v>7.3</v>
      </c>
      <c r="D46" s="3">
        <v>0.01</v>
      </c>
      <c r="E46" s="3">
        <v>12</v>
      </c>
      <c r="F46" s="3">
        <v>7.84</v>
      </c>
      <c r="G46" s="3">
        <f t="shared" si="19"/>
        <v>8.0485115766262397E-2</v>
      </c>
      <c r="H46" s="3">
        <f t="shared" si="20"/>
        <v>1.4925373134328358E-2</v>
      </c>
      <c r="I46" s="3">
        <f t="shared" si="21"/>
        <v>6.582556226001097E-3</v>
      </c>
      <c r="J46" s="3">
        <f t="shared" si="22"/>
        <v>9.4743202416918429E-2</v>
      </c>
      <c r="K46" s="2">
        <f t="shared" si="23"/>
        <v>4.9184061885877567E-2</v>
      </c>
      <c r="L46" s="3">
        <f t="shared" si="17"/>
        <v>-3.0121856533745155</v>
      </c>
      <c r="M46" s="3">
        <f t="shared" si="18"/>
        <v>-0.14815152558732472</v>
      </c>
    </row>
    <row r="47" spans="1:18" x14ac:dyDescent="0.4">
      <c r="B47" s="3" t="s">
        <v>11</v>
      </c>
      <c r="C47" s="3">
        <v>1.2</v>
      </c>
      <c r="D47" s="3">
        <v>0.01</v>
      </c>
      <c r="E47" s="3">
        <v>2</v>
      </c>
      <c r="F47" s="3">
        <v>1.2</v>
      </c>
      <c r="G47" s="3">
        <f>C47/90.7</f>
        <v>1.323042998897464E-2</v>
      </c>
      <c r="H47" s="3">
        <f>D47/0.67</f>
        <v>1.4925373134328358E-2</v>
      </c>
      <c r="I47" s="3">
        <f>E47/1823</f>
        <v>1.0970927043335162E-3</v>
      </c>
      <c r="J47" s="3">
        <f>F47/82.75</f>
        <v>1.4501510574018127E-2</v>
      </c>
      <c r="K47" s="2">
        <f>AVERAGE(G47:J47)</f>
        <v>1.0938601600413661E-2</v>
      </c>
      <c r="L47" s="3">
        <f t="shared" si="17"/>
        <v>-4.5154573146179899</v>
      </c>
      <c r="M47" s="3">
        <f t="shared" si="18"/>
        <v>-4.9392788608279913E-2</v>
      </c>
    </row>
    <row r="48" spans="1:18" x14ac:dyDescent="0.4">
      <c r="B48" s="3" t="s">
        <v>12</v>
      </c>
      <c r="C48" s="3">
        <v>2.1</v>
      </c>
      <c r="D48" s="3">
        <v>0.01</v>
      </c>
      <c r="E48" s="3">
        <v>16</v>
      </c>
      <c r="F48" s="3">
        <v>4.33</v>
      </c>
      <c r="G48" s="3">
        <f t="shared" si="19"/>
        <v>2.3153252480705624E-2</v>
      </c>
      <c r="H48" s="3">
        <f t="shared" si="20"/>
        <v>1.4925373134328358E-2</v>
      </c>
      <c r="I48" s="3">
        <f t="shared" si="21"/>
        <v>8.7767416346681299E-3</v>
      </c>
      <c r="J48" s="3">
        <f t="shared" si="22"/>
        <v>5.232628398791541E-2</v>
      </c>
      <c r="K48" s="2">
        <f t="shared" si="23"/>
        <v>2.479541280940438E-2</v>
      </c>
      <c r="L48" s="3">
        <f t="shared" si="17"/>
        <v>-3.6970966102824994</v>
      </c>
      <c r="M48" s="3">
        <f t="shared" si="18"/>
        <v>-9.1671036648204196E-2</v>
      </c>
    </row>
    <row r="49" spans="2:13" x14ac:dyDescent="0.4">
      <c r="B49" s="3" t="s">
        <v>13</v>
      </c>
      <c r="C49" s="3">
        <v>1.1000000000000001</v>
      </c>
      <c r="D49" s="3">
        <v>0.01</v>
      </c>
      <c r="E49" s="3">
        <v>4</v>
      </c>
      <c r="F49" s="3">
        <v>1</v>
      </c>
      <c r="G49" s="3">
        <f t="shared" si="19"/>
        <v>1.2127894156560088E-2</v>
      </c>
      <c r="H49" s="3">
        <f t="shared" si="20"/>
        <v>1.4925373134328358E-2</v>
      </c>
      <c r="I49" s="3">
        <f t="shared" si="21"/>
        <v>2.1941854086670325E-3</v>
      </c>
      <c r="J49" s="3">
        <f t="shared" si="22"/>
        <v>1.2084592145015106E-2</v>
      </c>
      <c r="K49" s="2">
        <f t="shared" si="23"/>
        <v>1.0333011211142645E-2</v>
      </c>
      <c r="L49" s="3">
        <f t="shared" si="17"/>
        <v>-4.5724115367662197</v>
      </c>
      <c r="M49" s="3">
        <f>K49*L49</f>
        <v>-4.7246779671363315E-2</v>
      </c>
    </row>
    <row r="50" spans="2:13" x14ac:dyDescent="0.4">
      <c r="B50" s="3" t="s">
        <v>18</v>
      </c>
      <c r="C50" s="3">
        <v>2.1</v>
      </c>
      <c r="D50" s="3">
        <v>0.01</v>
      </c>
      <c r="E50" s="3">
        <v>21</v>
      </c>
      <c r="F50" s="3">
        <v>2.7</v>
      </c>
      <c r="G50" s="3">
        <f t="shared" si="19"/>
        <v>2.3153252480705624E-2</v>
      </c>
      <c r="H50" s="3">
        <f t="shared" si="20"/>
        <v>1.4925373134328358E-2</v>
      </c>
      <c r="I50" s="3">
        <f t="shared" si="21"/>
        <v>1.151947339550192E-2</v>
      </c>
      <c r="J50" s="3">
        <f t="shared" si="22"/>
        <v>3.2628398791540787E-2</v>
      </c>
      <c r="K50" s="2">
        <f t="shared" si="23"/>
        <v>2.0556624450519173E-2</v>
      </c>
      <c r="L50" s="3">
        <f t="shared" si="17"/>
        <v>-3.884572032296473</v>
      </c>
      <c r="M50" s="3">
        <f>L50*K50</f>
        <v>-7.9853688418908636E-2</v>
      </c>
    </row>
    <row r="51" spans="2:13" x14ac:dyDescent="0.4">
      <c r="B51" s="3" t="s">
        <v>19</v>
      </c>
      <c r="C51" s="3">
        <v>1.6</v>
      </c>
      <c r="D51" s="3">
        <v>0.35</v>
      </c>
      <c r="E51" s="3">
        <v>1548</v>
      </c>
      <c r="F51" s="3">
        <v>30.1</v>
      </c>
      <c r="G51" s="3">
        <f t="shared" si="19"/>
        <v>1.7640573318632856E-2</v>
      </c>
      <c r="H51" s="3">
        <f t="shared" si="20"/>
        <v>0.52238805970149249</v>
      </c>
      <c r="I51" s="3">
        <f t="shared" si="21"/>
        <v>0.84914975315414154</v>
      </c>
      <c r="J51" s="3">
        <f t="shared" si="22"/>
        <v>0.36374622356495467</v>
      </c>
      <c r="K51" s="2">
        <f t="shared" si="23"/>
        <v>0.43823115243480543</v>
      </c>
      <c r="L51" s="3">
        <f t="shared" si="17"/>
        <v>-0.82500876252931432</v>
      </c>
      <c r="M51" s="3">
        <f>L51*K51</f>
        <v>-0.36154454077203413</v>
      </c>
    </row>
    <row r="52" spans="2:13" x14ac:dyDescent="0.4">
      <c r="B52" s="3" t="s">
        <v>20</v>
      </c>
      <c r="C52" s="3">
        <v>1.4</v>
      </c>
      <c r="D52" s="3">
        <v>0.01</v>
      </c>
      <c r="E52" s="3">
        <v>12</v>
      </c>
      <c r="F52" s="3">
        <v>1.8</v>
      </c>
      <c r="G52" s="3">
        <f>C52/90.7</f>
        <v>1.5435501653803746E-2</v>
      </c>
      <c r="H52" s="3">
        <f>D52/0.67</f>
        <v>1.4925373134328358E-2</v>
      </c>
      <c r="I52" s="3">
        <f>E52/1823</f>
        <v>6.582556226001097E-3</v>
      </c>
      <c r="J52" s="3">
        <f>F52/82.75</f>
        <v>2.175226586102719E-2</v>
      </c>
      <c r="K52" s="2">
        <f>AVERAGE(G52:J52)</f>
        <v>1.4673924218790099E-2</v>
      </c>
      <c r="L52" s="3">
        <f t="shared" si="17"/>
        <v>-4.2216832230221852</v>
      </c>
      <c r="M52" s="3">
        <f>L52*K52</f>
        <v>-6.1948659690365088E-2</v>
      </c>
    </row>
    <row r="53" spans="2:13" x14ac:dyDescent="0.4">
      <c r="B53" s="3" t="s">
        <v>21</v>
      </c>
      <c r="C53" s="3">
        <v>1.8</v>
      </c>
      <c r="D53" s="3">
        <v>0.03</v>
      </c>
      <c r="E53" s="3">
        <v>32</v>
      </c>
      <c r="F53" s="3">
        <v>14.32</v>
      </c>
      <c r="G53" s="3">
        <f t="shared" si="19"/>
        <v>1.9845644983461964E-2</v>
      </c>
      <c r="H53" s="3">
        <f t="shared" si="20"/>
        <v>4.4776119402985072E-2</v>
      </c>
      <c r="I53" s="3">
        <f t="shared" si="21"/>
        <v>1.755348326933626E-2</v>
      </c>
      <c r="J53" s="3">
        <f t="shared" si="22"/>
        <v>0.17305135951661632</v>
      </c>
      <c r="K53" s="2">
        <f t="shared" si="23"/>
        <v>6.3806651793099911E-2</v>
      </c>
      <c r="L53" s="3">
        <f t="shared" si="17"/>
        <v>-2.7518978339861615</v>
      </c>
      <c r="M53" s="3">
        <f>L53*K53</f>
        <v>-0.17558938686334088</v>
      </c>
    </row>
    <row r="54" spans="2:13" x14ac:dyDescent="0.4">
      <c r="B54" s="3" t="s">
        <v>22</v>
      </c>
      <c r="C54" s="3">
        <v>8.1999999999999993</v>
      </c>
      <c r="D54" s="3">
        <v>0.01</v>
      </c>
      <c r="E54" s="3">
        <v>26</v>
      </c>
      <c r="F54" s="3">
        <v>3.1</v>
      </c>
      <c r="G54" s="3">
        <f t="shared" si="19"/>
        <v>9.040793825799337E-2</v>
      </c>
      <c r="H54" s="3">
        <f t="shared" si="20"/>
        <v>1.4925373134328358E-2</v>
      </c>
      <c r="I54" s="3">
        <f t="shared" si="21"/>
        <v>1.426220515633571E-2</v>
      </c>
      <c r="J54" s="3">
        <f t="shared" si="22"/>
        <v>3.7462235649546829E-2</v>
      </c>
      <c r="K54" s="2">
        <f t="shared" si="23"/>
        <v>3.926443804955107E-2</v>
      </c>
      <c r="L54" s="3">
        <f t="shared" si="17"/>
        <v>-3.2374360539971483</v>
      </c>
      <c r="M54" s="3">
        <f>L54*K54</f>
        <v>-0.1271161073815541</v>
      </c>
    </row>
    <row r="55" spans="2:13" x14ac:dyDescent="0.4">
      <c r="B55" s="3" t="s">
        <v>23</v>
      </c>
      <c r="C55" s="3">
        <v>0</v>
      </c>
      <c r="D55" s="3">
        <v>0</v>
      </c>
      <c r="E55" s="3">
        <v>0</v>
      </c>
      <c r="F55" s="3">
        <v>0</v>
      </c>
      <c r="G55" s="3">
        <f t="shared" si="19"/>
        <v>0</v>
      </c>
      <c r="H55" s="3">
        <f t="shared" si="20"/>
        <v>0</v>
      </c>
      <c r="I55" s="3">
        <f t="shared" si="21"/>
        <v>0</v>
      </c>
      <c r="J55" s="3">
        <f t="shared" si="22"/>
        <v>0</v>
      </c>
      <c r="K55" s="2">
        <f t="shared" si="23"/>
        <v>0</v>
      </c>
      <c r="L55" s="3">
        <v>0</v>
      </c>
      <c r="M55" s="3">
        <v>0</v>
      </c>
    </row>
    <row r="56" spans="2:13" x14ac:dyDescent="0.4">
      <c r="B56" s="3" t="s">
        <v>24</v>
      </c>
      <c r="C56" s="3">
        <v>0</v>
      </c>
      <c r="D56" s="3">
        <v>0</v>
      </c>
      <c r="E56" s="3">
        <v>0</v>
      </c>
      <c r="F56" s="3">
        <v>0</v>
      </c>
      <c r="G56" s="3">
        <f t="shared" si="19"/>
        <v>0</v>
      </c>
      <c r="H56" s="3">
        <f t="shared" si="20"/>
        <v>0</v>
      </c>
      <c r="I56" s="3">
        <f t="shared" si="21"/>
        <v>0</v>
      </c>
      <c r="J56" s="3">
        <f t="shared" si="22"/>
        <v>0</v>
      </c>
      <c r="K56" s="2">
        <f t="shared" si="23"/>
        <v>0</v>
      </c>
      <c r="L56" s="3">
        <v>0</v>
      </c>
      <c r="M56" s="3">
        <v>0</v>
      </c>
    </row>
    <row r="57" spans="2:13" x14ac:dyDescent="0.4">
      <c r="B57" s="3" t="s">
        <v>25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f t="shared" si="20"/>
        <v>0</v>
      </c>
      <c r="I57" s="3">
        <f t="shared" si="21"/>
        <v>0</v>
      </c>
      <c r="J57" s="3">
        <f t="shared" si="22"/>
        <v>0</v>
      </c>
      <c r="K57" s="2">
        <f t="shared" si="23"/>
        <v>0</v>
      </c>
      <c r="L57" s="3">
        <v>0</v>
      </c>
      <c r="M57" s="3">
        <v>0</v>
      </c>
    </row>
    <row r="58" spans="2:13" x14ac:dyDescent="0.4">
      <c r="B58" s="3" t="s">
        <v>26</v>
      </c>
      <c r="C58" s="3">
        <v>0</v>
      </c>
      <c r="D58" s="3">
        <v>0</v>
      </c>
      <c r="E58" s="3">
        <v>0</v>
      </c>
      <c r="F58" s="3">
        <v>0</v>
      </c>
      <c r="G58" s="3">
        <f t="shared" si="19"/>
        <v>0</v>
      </c>
      <c r="H58" s="3">
        <f t="shared" si="20"/>
        <v>0</v>
      </c>
      <c r="I58" s="3">
        <f t="shared" si="21"/>
        <v>0</v>
      </c>
      <c r="J58" s="3">
        <v>0</v>
      </c>
      <c r="K58" s="2">
        <f t="shared" si="23"/>
        <v>0</v>
      </c>
      <c r="L58" s="3">
        <v>0</v>
      </c>
      <c r="M58" s="3">
        <v>0</v>
      </c>
    </row>
    <row r="59" spans="2:13" x14ac:dyDescent="0.4">
      <c r="B59" s="3" t="s">
        <v>27</v>
      </c>
      <c r="C59" s="3">
        <v>1.3</v>
      </c>
      <c r="D59" s="3">
        <v>0.01</v>
      </c>
      <c r="E59" s="3">
        <v>8</v>
      </c>
      <c r="F59" s="3">
        <v>2.1</v>
      </c>
      <c r="G59" s="3">
        <f>C59/90.7</f>
        <v>1.4332965821389196E-2</v>
      </c>
      <c r="H59" s="3">
        <f t="shared" si="20"/>
        <v>1.4925373134328358E-2</v>
      </c>
      <c r="I59" s="3">
        <f t="shared" si="21"/>
        <v>4.388370817334065E-3</v>
      </c>
      <c r="J59" s="3">
        <f>E59/1823</f>
        <v>4.388370817334065E-3</v>
      </c>
      <c r="K59" s="2">
        <f t="shared" si="23"/>
        <v>9.5087701475964209E-3</v>
      </c>
      <c r="L59" s="3">
        <f>LN(K59)</f>
        <v>-4.6555407328069549</v>
      </c>
      <c r="M59" s="3">
        <f>L59*K59</f>
        <v>-4.4268466741033935E-2</v>
      </c>
    </row>
    <row r="60" spans="2:13" x14ac:dyDescent="0.4">
      <c r="C60" s="3">
        <f>SUM(C43:C59)</f>
        <v>90.699999999999974</v>
      </c>
      <c r="D60" s="3">
        <f t="shared" ref="D60:F60" si="24">SUM(D43:D59)</f>
        <v>0.67000000000000015</v>
      </c>
      <c r="E60" s="3">
        <f t="shared" si="24"/>
        <v>1823</v>
      </c>
      <c r="F60" s="3">
        <f t="shared" si="24"/>
        <v>82.75</v>
      </c>
    </row>
    <row r="66" spans="1:18" x14ac:dyDescent="0.4">
      <c r="A66" s="3" t="s">
        <v>14</v>
      </c>
    </row>
    <row r="67" spans="1:18" x14ac:dyDescent="0.4">
      <c r="A67" s="3" t="s">
        <v>28</v>
      </c>
      <c r="B67" s="3" t="s">
        <v>7</v>
      </c>
      <c r="C67" s="3">
        <v>21.4</v>
      </c>
      <c r="D67" s="3">
        <v>0.01</v>
      </c>
      <c r="E67" s="3">
        <v>12</v>
      </c>
      <c r="F67" s="3">
        <v>1.1299999999999999</v>
      </c>
      <c r="G67" s="3">
        <f>C67/102.8</f>
        <v>0.20817120622568092</v>
      </c>
      <c r="H67" s="3">
        <f>D67/0.8</f>
        <v>1.2499999999999999E-2</v>
      </c>
      <c r="I67" s="3">
        <f>E67/1939</f>
        <v>6.1887570912841673E-3</v>
      </c>
      <c r="J67" s="3">
        <f>F67/101.81</f>
        <v>1.1099106178175031E-2</v>
      </c>
      <c r="K67" s="2">
        <f>AVERAGE(G67:J67)</f>
        <v>5.948976737378503E-2</v>
      </c>
      <c r="L67" s="3">
        <f t="shared" ref="L67:L77" si="25">LN(K67)</f>
        <v>-2.8219509581314535</v>
      </c>
      <c r="M67" s="3">
        <f>K67*L67</f>
        <v>-0.16787720603946996</v>
      </c>
      <c r="N67" s="3">
        <f>SUM(M67:M82)</f>
        <v>-1.9990820983880697</v>
      </c>
      <c r="O67" s="3">
        <f>-(N67)</f>
        <v>1.9990820983880697</v>
      </c>
      <c r="P67" s="3">
        <v>13</v>
      </c>
      <c r="Q67" s="3">
        <f>LN(P67)</f>
        <v>2.5649493574615367</v>
      </c>
      <c r="R67" s="3">
        <f>O67/Q67</f>
        <v>0.77938462705809874</v>
      </c>
    </row>
    <row r="68" spans="1:18" x14ac:dyDescent="0.4">
      <c r="B68" s="3" t="s">
        <v>8</v>
      </c>
      <c r="C68" s="3">
        <v>26.7</v>
      </c>
      <c r="D68" s="3">
        <v>0.15</v>
      </c>
      <c r="E68" s="3">
        <v>44</v>
      </c>
      <c r="F68" s="3">
        <v>19.11</v>
      </c>
      <c r="G68" s="3">
        <f t="shared" ref="G68:G82" si="26">C68/102.8</f>
        <v>0.25972762645914399</v>
      </c>
      <c r="H68" s="3">
        <f t="shared" ref="H68:H82" si="27">D68/0.8</f>
        <v>0.18749999999999997</v>
      </c>
      <c r="I68" s="3">
        <f t="shared" ref="I68:I82" si="28">E68/1939</f>
        <v>2.2692109334708613E-2</v>
      </c>
      <c r="J68" s="3">
        <f t="shared" ref="J68:J82" si="29">F68/101.81</f>
        <v>0.18770258324329633</v>
      </c>
      <c r="K68" s="2">
        <f t="shared" ref="K68:K82" si="30">AVERAGE(G68:J68)</f>
        <v>0.16440557975928721</v>
      </c>
      <c r="L68" s="3">
        <f t="shared" si="25"/>
        <v>-1.8054188567943614</v>
      </c>
      <c r="M68" s="3">
        <f t="shared" ref="M68:M77" si="31">L68*K68</f>
        <v>-0.29682093385962655</v>
      </c>
    </row>
    <row r="69" spans="1:18" x14ac:dyDescent="0.4">
      <c r="B69" s="3" t="s">
        <v>9</v>
      </c>
      <c r="C69" s="3">
        <v>20.9</v>
      </c>
      <c r="D69" s="3">
        <v>0.05</v>
      </c>
      <c r="E69" s="3">
        <v>40</v>
      </c>
      <c r="F69" s="3">
        <v>10.11</v>
      </c>
      <c r="G69" s="3">
        <f t="shared" si="26"/>
        <v>0.20330739299610895</v>
      </c>
      <c r="H69" s="3">
        <f t="shared" si="27"/>
        <v>6.25E-2</v>
      </c>
      <c r="I69" s="3">
        <f t="shared" si="28"/>
        <v>2.0629190304280558E-2</v>
      </c>
      <c r="J69" s="3">
        <f t="shared" si="29"/>
        <v>9.9302622532167761E-2</v>
      </c>
      <c r="K69" s="2">
        <f t="shared" si="30"/>
        <v>9.6434801458139319E-2</v>
      </c>
      <c r="L69" s="3">
        <f t="shared" si="25"/>
        <v>-2.3388881315378716</v>
      </c>
      <c r="M69" s="3">
        <f t="shared" si="31"/>
        <v>-0.22555021259765309</v>
      </c>
    </row>
    <row r="70" spans="1:18" x14ac:dyDescent="0.4">
      <c r="B70" s="3" t="s">
        <v>10</v>
      </c>
      <c r="C70" s="3">
        <v>7.5</v>
      </c>
      <c r="D70" s="3">
        <v>0.01</v>
      </c>
      <c r="E70" s="3">
        <v>20</v>
      </c>
      <c r="F70" s="3">
        <v>8.81</v>
      </c>
      <c r="G70" s="3">
        <f>C70/102.8</f>
        <v>7.2957198443579771E-2</v>
      </c>
      <c r="H70" s="3">
        <f>D70/0.8</f>
        <v>1.2499999999999999E-2</v>
      </c>
      <c r="I70" s="3">
        <f>E70/1939</f>
        <v>1.0314595152140279E-2</v>
      </c>
      <c r="J70" s="3">
        <f>F70/101.81</f>
        <v>8.653373931833809E-2</v>
      </c>
      <c r="K70" s="2">
        <f>AVERAGE(G70:J70)</f>
        <v>4.5576383228514539E-2</v>
      </c>
      <c r="L70" s="3">
        <f t="shared" si="25"/>
        <v>-3.0883656082797457</v>
      </c>
      <c r="M70" s="3">
        <f t="shared" si="31"/>
        <v>-0.1407565345127221</v>
      </c>
    </row>
    <row r="71" spans="1:18" x14ac:dyDescent="0.4">
      <c r="B71" s="3" t="s">
        <v>11</v>
      </c>
      <c r="C71" s="3">
        <v>3.6</v>
      </c>
      <c r="D71" s="3">
        <v>0.05</v>
      </c>
      <c r="E71" s="3">
        <v>60</v>
      </c>
      <c r="F71" s="3">
        <v>3.1</v>
      </c>
      <c r="G71" s="3">
        <f>C71/102.8</f>
        <v>3.5019455252918288E-2</v>
      </c>
      <c r="H71" s="3">
        <f>D71/0.8</f>
        <v>6.25E-2</v>
      </c>
      <c r="I71" s="3">
        <f>E71/1939</f>
        <v>3.0943785456420837E-2</v>
      </c>
      <c r="J71" s="3">
        <f>F71/101.81</f>
        <v>3.0448875356055397E-2</v>
      </c>
      <c r="K71" s="2">
        <f>AVERAGE(G71:J71)</f>
        <v>3.9728029016348629E-2</v>
      </c>
      <c r="L71" s="3">
        <f t="shared" si="25"/>
        <v>-3.2256983198413254</v>
      </c>
      <c r="M71" s="3">
        <f t="shared" si="31"/>
        <v>-0.12815063644864319</v>
      </c>
    </row>
    <row r="72" spans="1:18" x14ac:dyDescent="0.4">
      <c r="B72" s="3" t="s">
        <v>12</v>
      </c>
      <c r="C72" s="3">
        <v>3.6</v>
      </c>
      <c r="D72" s="3">
        <v>0.01</v>
      </c>
      <c r="E72" s="3">
        <v>27</v>
      </c>
      <c r="F72" s="3">
        <v>6.02</v>
      </c>
      <c r="G72" s="3">
        <f>C72/102.8</f>
        <v>3.5019455252918288E-2</v>
      </c>
      <c r="H72" s="3">
        <f>D72/0.8</f>
        <v>1.2499999999999999E-2</v>
      </c>
      <c r="I72" s="3">
        <f>E72/1939</f>
        <v>1.3924703455389376E-2</v>
      </c>
      <c r="J72" s="3">
        <f>F72/101.81</f>
        <v>5.9129751497888218E-2</v>
      </c>
      <c r="K72" s="2">
        <f>AVERAGE(G72:J72)</f>
        <v>3.0143477551548968E-2</v>
      </c>
      <c r="L72" s="3">
        <f t="shared" si="25"/>
        <v>-3.5017867124943205</v>
      </c>
      <c r="M72" s="3">
        <f t="shared" si="31"/>
        <v>-0.10555602915838501</v>
      </c>
    </row>
    <row r="73" spans="1:18" x14ac:dyDescent="0.4">
      <c r="B73" s="3" t="s">
        <v>13</v>
      </c>
      <c r="C73" s="3">
        <v>2.5</v>
      </c>
      <c r="D73" s="3">
        <v>0.01</v>
      </c>
      <c r="E73" s="3">
        <v>11</v>
      </c>
      <c r="F73" s="3">
        <v>3.2</v>
      </c>
      <c r="G73" s="3">
        <f t="shared" si="26"/>
        <v>2.4319066147859923E-2</v>
      </c>
      <c r="H73" s="3">
        <f t="shared" si="27"/>
        <v>1.2499999999999999E-2</v>
      </c>
      <c r="I73" s="3">
        <f t="shared" si="28"/>
        <v>5.6730273336771534E-3</v>
      </c>
      <c r="J73" s="3">
        <f t="shared" si="29"/>
        <v>3.1431097141734601E-2</v>
      </c>
      <c r="K73" s="2">
        <f t="shared" si="30"/>
        <v>1.8480797655817921E-2</v>
      </c>
      <c r="L73" s="3">
        <f t="shared" si="25"/>
        <v>-3.9910230505064925</v>
      </c>
      <c r="M73" s="3">
        <f t="shared" si="31"/>
        <v>-7.3757289436115675E-2</v>
      </c>
    </row>
    <row r="74" spans="1:18" x14ac:dyDescent="0.4">
      <c r="B74" s="3" t="s">
        <v>18</v>
      </c>
      <c r="C74" s="3">
        <v>2.4</v>
      </c>
      <c r="D74" s="3">
        <v>0.01</v>
      </c>
      <c r="E74" s="3">
        <v>5</v>
      </c>
      <c r="F74" s="3">
        <v>5.8</v>
      </c>
      <c r="G74" s="3">
        <f>C74/102.8</f>
        <v>2.3346303501945526E-2</v>
      </c>
      <c r="H74" s="3">
        <f>D74/0.8</f>
        <v>1.2499999999999999E-2</v>
      </c>
      <c r="I74" s="3">
        <f>E74/1939</f>
        <v>2.5786487880350697E-3</v>
      </c>
      <c r="J74" s="3">
        <f>F74/101.81</f>
        <v>5.6968863569393964E-2</v>
      </c>
      <c r="K74" s="2">
        <f>AVERAGE(G74:J74)</f>
        <v>2.3848453964843641E-2</v>
      </c>
      <c r="L74" s="3">
        <f t="shared" si="25"/>
        <v>-3.7360358870259023</v>
      </c>
      <c r="M74" s="3">
        <f t="shared" si="31"/>
        <v>-8.9098679862741004E-2</v>
      </c>
    </row>
    <row r="75" spans="1:18" x14ac:dyDescent="0.4">
      <c r="B75" s="3" t="s">
        <v>19</v>
      </c>
      <c r="C75" s="3">
        <v>2.9</v>
      </c>
      <c r="D75" s="3">
        <v>0.33</v>
      </c>
      <c r="E75" s="3">
        <v>1630</v>
      </c>
      <c r="F75" s="3">
        <v>26.83</v>
      </c>
      <c r="G75" s="3">
        <f t="shared" si="26"/>
        <v>2.821011673151751E-2</v>
      </c>
      <c r="H75" s="3">
        <f t="shared" si="27"/>
        <v>0.41249999999999998</v>
      </c>
      <c r="I75" s="3">
        <f t="shared" si="28"/>
        <v>0.84063950489943273</v>
      </c>
      <c r="J75" s="3">
        <f t="shared" si="29"/>
        <v>0.26353010509773106</v>
      </c>
      <c r="K75" s="2">
        <f t="shared" si="30"/>
        <v>0.38621993168217034</v>
      </c>
      <c r="L75" s="3">
        <f t="shared" si="25"/>
        <v>-0.95134830057795206</v>
      </c>
      <c r="M75" s="3">
        <f t="shared" si="31"/>
        <v>-0.36742967565516549</v>
      </c>
    </row>
    <row r="76" spans="1:18" x14ac:dyDescent="0.4">
      <c r="B76" s="3" t="s">
        <v>20</v>
      </c>
      <c r="C76" s="3">
        <v>2.7</v>
      </c>
      <c r="D76" s="3">
        <v>0.1</v>
      </c>
      <c r="E76" s="3">
        <v>50</v>
      </c>
      <c r="F76" s="3">
        <v>9.6999999999999993</v>
      </c>
      <c r="G76" s="3">
        <f t="shared" si="26"/>
        <v>2.626459143968872E-2</v>
      </c>
      <c r="H76" s="3">
        <f t="shared" si="27"/>
        <v>0.125</v>
      </c>
      <c r="I76" s="3">
        <f t="shared" si="28"/>
        <v>2.5786487880350695E-2</v>
      </c>
      <c r="J76" s="3">
        <f t="shared" si="29"/>
        <v>9.5275513210883012E-2</v>
      </c>
      <c r="K76" s="2">
        <f t="shared" si="30"/>
        <v>6.8081648132730613E-2</v>
      </c>
      <c r="L76" s="3">
        <f t="shared" si="25"/>
        <v>-2.6870475862449075</v>
      </c>
      <c r="M76" s="3">
        <f t="shared" si="31"/>
        <v>-0.18293862828262891</v>
      </c>
    </row>
    <row r="77" spans="1:18" x14ac:dyDescent="0.4">
      <c r="B77" s="3" t="s">
        <v>21</v>
      </c>
      <c r="C77" s="3">
        <v>3.9</v>
      </c>
      <c r="D77" s="3">
        <v>0.05</v>
      </c>
      <c r="E77" s="3">
        <v>26</v>
      </c>
      <c r="F77" s="3">
        <v>5.9</v>
      </c>
      <c r="G77" s="3">
        <f t="shared" si="26"/>
        <v>3.7937743190661476E-2</v>
      </c>
      <c r="H77" s="3">
        <f t="shared" si="27"/>
        <v>6.25E-2</v>
      </c>
      <c r="I77" s="3">
        <f t="shared" si="28"/>
        <v>1.3408973697782363E-2</v>
      </c>
      <c r="J77" s="3">
        <f t="shared" si="29"/>
        <v>5.7951085355073179E-2</v>
      </c>
      <c r="K77" s="2">
        <f t="shared" si="30"/>
        <v>4.294945056087926E-2</v>
      </c>
      <c r="L77" s="3">
        <f t="shared" si="25"/>
        <v>-3.147731423162702</v>
      </c>
      <c r="M77" s="3">
        <f t="shared" si="31"/>
        <v>-0.13519333513805259</v>
      </c>
    </row>
    <row r="78" spans="1:18" x14ac:dyDescent="0.4">
      <c r="B78" s="3" t="s">
        <v>22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f t="shared" si="28"/>
        <v>0</v>
      </c>
      <c r="J78" s="3">
        <f t="shared" si="29"/>
        <v>0</v>
      </c>
      <c r="K78" s="2">
        <f t="shared" si="30"/>
        <v>0</v>
      </c>
      <c r="L78" s="3">
        <v>0</v>
      </c>
      <c r="M78" s="3">
        <v>0</v>
      </c>
    </row>
    <row r="79" spans="1:18" x14ac:dyDescent="0.4">
      <c r="B79" s="3" t="s">
        <v>23</v>
      </c>
      <c r="C79" s="3">
        <v>1</v>
      </c>
      <c r="D79" s="3">
        <v>0.01</v>
      </c>
      <c r="E79" s="3">
        <v>10</v>
      </c>
      <c r="F79" s="3">
        <v>1.1000000000000001</v>
      </c>
      <c r="G79" s="3">
        <f>C79/102.8</f>
        <v>9.727626459143969E-3</v>
      </c>
      <c r="H79" s="3">
        <f>D79/0.8</f>
        <v>1.2499999999999999E-2</v>
      </c>
      <c r="I79" s="3">
        <f t="shared" si="28"/>
        <v>5.1572975760701394E-3</v>
      </c>
      <c r="J79" s="3">
        <f t="shared" si="29"/>
        <v>1.0804439642471271E-2</v>
      </c>
      <c r="K79" s="2">
        <f t="shared" si="30"/>
        <v>9.5473409194213443E-3</v>
      </c>
      <c r="L79" s="3">
        <f>LN(K79)</f>
        <v>-4.6514926010174147</v>
      </c>
      <c r="M79" s="3">
        <f>K79*L79</f>
        <v>-4.4409385646079186E-2</v>
      </c>
    </row>
    <row r="80" spans="1:18" x14ac:dyDescent="0.4">
      <c r="B80" s="3" t="s">
        <v>24</v>
      </c>
      <c r="C80" s="3">
        <v>0</v>
      </c>
      <c r="D80" s="3">
        <v>0</v>
      </c>
      <c r="E80" s="3">
        <v>0</v>
      </c>
      <c r="F80" s="3">
        <v>0</v>
      </c>
      <c r="G80" s="3">
        <f t="shared" si="26"/>
        <v>0</v>
      </c>
      <c r="H80" s="3">
        <f t="shared" si="27"/>
        <v>0</v>
      </c>
      <c r="I80" s="3">
        <f t="shared" si="28"/>
        <v>0</v>
      </c>
      <c r="J80" s="3">
        <f t="shared" si="29"/>
        <v>0</v>
      </c>
      <c r="K80" s="2">
        <f t="shared" si="30"/>
        <v>0</v>
      </c>
      <c r="L80" s="3">
        <v>0</v>
      </c>
      <c r="M80" s="3">
        <v>0</v>
      </c>
    </row>
    <row r="81" spans="1:18" x14ac:dyDescent="0.4">
      <c r="B81" s="3" t="s">
        <v>25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f t="shared" si="27"/>
        <v>0</v>
      </c>
      <c r="I81" s="3">
        <f t="shared" si="28"/>
        <v>0</v>
      </c>
      <c r="J81" s="3">
        <f t="shared" si="29"/>
        <v>0</v>
      </c>
      <c r="K81" s="2">
        <f t="shared" si="30"/>
        <v>0</v>
      </c>
      <c r="L81" s="3">
        <v>0</v>
      </c>
      <c r="M81" s="3">
        <v>0</v>
      </c>
    </row>
    <row r="82" spans="1:18" x14ac:dyDescent="0.4">
      <c r="B82" s="3" t="s">
        <v>26</v>
      </c>
      <c r="C82" s="3">
        <v>1.1000000000000001</v>
      </c>
      <c r="D82" s="3">
        <v>0.01</v>
      </c>
      <c r="E82" s="3">
        <v>4</v>
      </c>
      <c r="F82" s="3">
        <v>1</v>
      </c>
      <c r="G82" s="3">
        <f t="shared" si="26"/>
        <v>1.0700389105058368E-2</v>
      </c>
      <c r="H82" s="3">
        <f t="shared" si="27"/>
        <v>1.2499999999999999E-2</v>
      </c>
      <c r="I82" s="3">
        <f t="shared" si="28"/>
        <v>2.0629190304280558E-3</v>
      </c>
      <c r="J82" s="3">
        <f t="shared" si="29"/>
        <v>9.8222178567920638E-3</v>
      </c>
      <c r="K82" s="2">
        <f t="shared" si="30"/>
        <v>8.771381498069622E-3</v>
      </c>
      <c r="L82" s="3">
        <f>LN(K82)</f>
        <v>-4.7362609595683409</v>
      </c>
      <c r="M82" s="3">
        <f>K82*L82</f>
        <v>-4.1543551750787222E-2</v>
      </c>
    </row>
    <row r="83" spans="1:18" x14ac:dyDescent="0.4">
      <c r="B83" s="3" t="s">
        <v>27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2">
        <v>0</v>
      </c>
      <c r="L83" s="3">
        <v>0</v>
      </c>
      <c r="M83" s="3">
        <v>0</v>
      </c>
    </row>
    <row r="84" spans="1:18" x14ac:dyDescent="0.4">
      <c r="C84" s="3">
        <v>102.8</v>
      </c>
      <c r="D84" s="3">
        <v>0.8</v>
      </c>
      <c r="E84" s="3">
        <v>1939</v>
      </c>
      <c r="F84" s="3">
        <v>101.81</v>
      </c>
    </row>
    <row r="89" spans="1:18" x14ac:dyDescent="0.4">
      <c r="A89" s="3" t="s">
        <v>29</v>
      </c>
      <c r="B89" s="3" t="s">
        <v>7</v>
      </c>
      <c r="C89" s="3">
        <v>20.3</v>
      </c>
      <c r="D89" s="3">
        <v>0.01</v>
      </c>
      <c r="E89" s="3">
        <v>8</v>
      </c>
      <c r="F89" s="3">
        <v>1.1299999999999999</v>
      </c>
      <c r="G89" s="3">
        <f>C89/107.5</f>
        <v>0.18883720930232559</v>
      </c>
      <c r="H89" s="3">
        <f>D89/0.77</f>
        <v>1.2987012987012986E-2</v>
      </c>
      <c r="I89" s="3">
        <f>E89/1763</f>
        <v>4.5377197958026095E-3</v>
      </c>
      <c r="J89" s="3">
        <f>F89/104.41</f>
        <v>1.0822718130447275E-2</v>
      </c>
      <c r="K89" s="2">
        <f>AVERAGE(G89:J89)</f>
        <v>5.4296165053897116E-2</v>
      </c>
      <c r="L89" s="3">
        <f t="shared" ref="L89:L98" si="32">LN(K89)</f>
        <v>-2.9133016796947535</v>
      </c>
      <c r="M89" s="3">
        <f t="shared" ref="M89:M98" si="33">K89*L89</f>
        <v>-0.15818110885250206</v>
      </c>
      <c r="N89" s="3">
        <f>SUM(M89:M105)</f>
        <v>-1.924366933314317</v>
      </c>
      <c r="O89" s="3">
        <f>-(N89)</f>
        <v>1.924366933314317</v>
      </c>
      <c r="P89" s="3">
        <v>13</v>
      </c>
      <c r="Q89" s="3">
        <f>LN(P89)</f>
        <v>2.5649493574615367</v>
      </c>
      <c r="R89" s="3">
        <f>O89/Q89</f>
        <v>0.75025533261163979</v>
      </c>
    </row>
    <row r="90" spans="1:18" x14ac:dyDescent="0.4">
      <c r="B90" s="3" t="s">
        <v>8</v>
      </c>
      <c r="C90" s="3">
        <v>29.7</v>
      </c>
      <c r="D90" s="3">
        <v>0.15</v>
      </c>
      <c r="E90" s="3">
        <v>115</v>
      </c>
      <c r="F90" s="3">
        <v>30.15</v>
      </c>
      <c r="G90" s="3">
        <f t="shared" ref="G90:G105" si="34">C90/107.5</f>
        <v>0.27627906976744188</v>
      </c>
      <c r="H90" s="3">
        <f t="shared" ref="H90:H105" si="35">D90/0.77</f>
        <v>0.19480519480519479</v>
      </c>
      <c r="I90" s="3">
        <f t="shared" ref="I90:I105" si="36">E90/1763</f>
        <v>6.5229722064662501E-2</v>
      </c>
      <c r="J90" s="3">
        <f t="shared" ref="J90:J105" si="37">F90/104.41</f>
        <v>0.28876544392299586</v>
      </c>
      <c r="K90" s="2">
        <f t="shared" ref="K90:K105" si="38">AVERAGE(G90:J90)</f>
        <v>0.20626985764007374</v>
      </c>
      <c r="L90" s="3">
        <f t="shared" si="32"/>
        <v>-1.5785699789348928</v>
      </c>
      <c r="M90" s="3">
        <f t="shared" si="33"/>
        <v>-0.32561140482979456</v>
      </c>
    </row>
    <row r="91" spans="1:18" x14ac:dyDescent="0.4">
      <c r="B91" s="3" t="s">
        <v>9</v>
      </c>
      <c r="C91" s="3">
        <v>28.7</v>
      </c>
      <c r="D91" s="3">
        <v>0.1</v>
      </c>
      <c r="E91" s="3">
        <v>72</v>
      </c>
      <c r="F91" s="3">
        <v>6.02</v>
      </c>
      <c r="G91" s="3">
        <f t="shared" si="34"/>
        <v>0.2669767441860465</v>
      </c>
      <c r="H91" s="3">
        <f t="shared" si="35"/>
        <v>0.12987012987012989</v>
      </c>
      <c r="I91" s="3">
        <f t="shared" si="36"/>
        <v>4.0839478162223483E-2</v>
      </c>
      <c r="J91" s="3">
        <f t="shared" si="37"/>
        <v>5.7657312517958047E-2</v>
      </c>
      <c r="K91" s="2">
        <f t="shared" si="38"/>
        <v>0.12383591618408947</v>
      </c>
      <c r="L91" s="3">
        <f t="shared" si="32"/>
        <v>-2.0887978462341237</v>
      </c>
      <c r="M91" s="3">
        <f t="shared" si="33"/>
        <v>-0.25866819501175553</v>
      </c>
    </row>
    <row r="92" spans="1:18" x14ac:dyDescent="0.4">
      <c r="B92" s="3" t="s">
        <v>10</v>
      </c>
      <c r="C92" s="3">
        <v>2.9</v>
      </c>
      <c r="D92" s="3">
        <v>0.01</v>
      </c>
      <c r="E92" s="3">
        <v>24</v>
      </c>
      <c r="F92" s="3">
        <v>5.01</v>
      </c>
      <c r="G92" s="3">
        <f t="shared" si="34"/>
        <v>2.6976744186046512E-2</v>
      </c>
      <c r="H92" s="3">
        <f t="shared" si="35"/>
        <v>1.2987012987012986E-2</v>
      </c>
      <c r="I92" s="3">
        <f t="shared" si="36"/>
        <v>1.3613159387407828E-2</v>
      </c>
      <c r="J92" s="3">
        <f t="shared" si="37"/>
        <v>4.798390958720429E-2</v>
      </c>
      <c r="K92" s="2">
        <f t="shared" si="38"/>
        <v>2.5390206536917904E-2</v>
      </c>
      <c r="L92" s="3">
        <f t="shared" si="32"/>
        <v>-3.6733917487213255</v>
      </c>
      <c r="M92" s="3">
        <f t="shared" si="33"/>
        <v>-9.3268175191044494E-2</v>
      </c>
    </row>
    <row r="93" spans="1:18" x14ac:dyDescent="0.4">
      <c r="B93" s="3" t="s">
        <v>11</v>
      </c>
      <c r="C93" s="3">
        <v>3.1</v>
      </c>
      <c r="D93" s="3">
        <v>0.02</v>
      </c>
      <c r="E93" s="3">
        <v>8</v>
      </c>
      <c r="F93" s="3">
        <v>5.18</v>
      </c>
      <c r="G93" s="3">
        <f t="shared" si="34"/>
        <v>2.8837209302325584E-2</v>
      </c>
      <c r="H93" s="3">
        <f t="shared" si="35"/>
        <v>2.5974025974025972E-2</v>
      </c>
      <c r="I93" s="3">
        <f t="shared" si="36"/>
        <v>4.5377197958026095E-3</v>
      </c>
      <c r="J93" s="3">
        <f t="shared" si="37"/>
        <v>4.9612106120103437E-2</v>
      </c>
      <c r="K93" s="2">
        <f t="shared" si="38"/>
        <v>2.7240265298064399E-2</v>
      </c>
      <c r="L93" s="3">
        <f t="shared" si="32"/>
        <v>-3.6030590584654179</v>
      </c>
      <c r="M93" s="3">
        <f t="shared" si="33"/>
        <v>-9.8148284637192107E-2</v>
      </c>
    </row>
    <row r="94" spans="1:18" x14ac:dyDescent="0.4">
      <c r="B94" s="3" t="s">
        <v>12</v>
      </c>
      <c r="C94" s="3">
        <v>6.2</v>
      </c>
      <c r="D94" s="3">
        <v>0.01</v>
      </c>
      <c r="E94" s="3">
        <v>23</v>
      </c>
      <c r="F94" s="3">
        <v>7.2</v>
      </c>
      <c r="G94" s="3">
        <f t="shared" si="34"/>
        <v>5.7674418604651168E-2</v>
      </c>
      <c r="H94" s="3">
        <f t="shared" si="35"/>
        <v>1.2987012987012986E-2</v>
      </c>
      <c r="I94" s="3">
        <f t="shared" si="36"/>
        <v>1.3045944412932501E-2</v>
      </c>
      <c r="J94" s="3">
        <f t="shared" si="37"/>
        <v>6.8958911981610957E-2</v>
      </c>
      <c r="K94" s="2">
        <f t="shared" si="38"/>
        <v>3.8166571996551907E-2</v>
      </c>
      <c r="L94" s="3">
        <f t="shared" si="32"/>
        <v>-3.2657952250987168</v>
      </c>
      <c r="M94" s="3">
        <f t="shared" si="33"/>
        <v>-0.12464420858472562</v>
      </c>
    </row>
    <row r="95" spans="1:18" x14ac:dyDescent="0.4">
      <c r="B95" s="3" t="s">
        <v>13</v>
      </c>
      <c r="C95" s="3">
        <v>2.2000000000000002</v>
      </c>
      <c r="D95" s="3">
        <v>0.01</v>
      </c>
      <c r="E95" s="3">
        <v>30</v>
      </c>
      <c r="F95" s="3">
        <v>3.2</v>
      </c>
      <c r="G95" s="3">
        <f t="shared" si="34"/>
        <v>2.0465116279069769E-2</v>
      </c>
      <c r="H95" s="3">
        <f t="shared" si="35"/>
        <v>1.2987012987012986E-2</v>
      </c>
      <c r="I95" s="3">
        <f t="shared" si="36"/>
        <v>1.7016449234259785E-2</v>
      </c>
      <c r="J95" s="3">
        <f t="shared" si="37"/>
        <v>3.0648405325160426E-2</v>
      </c>
      <c r="K95" s="2">
        <f t="shared" si="38"/>
        <v>2.0279245956375744E-2</v>
      </c>
      <c r="L95" s="3">
        <f t="shared" si="32"/>
        <v>-3.8981572825886857</v>
      </c>
      <c r="M95" s="3">
        <f t="shared" si="33"/>
        <v>-7.9051690310253261E-2</v>
      </c>
    </row>
    <row r="96" spans="1:18" x14ac:dyDescent="0.4">
      <c r="B96" s="3" t="s">
        <v>18</v>
      </c>
      <c r="C96" s="3">
        <v>3.6</v>
      </c>
      <c r="D96" s="3">
        <v>0.01</v>
      </c>
      <c r="E96" s="3">
        <v>26</v>
      </c>
      <c r="F96" s="3">
        <v>2.2200000000000002</v>
      </c>
      <c r="G96" s="3">
        <f t="shared" si="34"/>
        <v>3.3488372093023258E-2</v>
      </c>
      <c r="H96" s="3">
        <f t="shared" si="35"/>
        <v>1.2987012987012986E-2</v>
      </c>
      <c r="I96" s="3">
        <f t="shared" si="36"/>
        <v>1.4747589336358479E-2</v>
      </c>
      <c r="J96" s="3">
        <f t="shared" si="37"/>
        <v>2.1262331194330047E-2</v>
      </c>
      <c r="K96" s="2">
        <f t="shared" si="38"/>
        <v>2.0621326402681193E-2</v>
      </c>
      <c r="L96" s="3">
        <f t="shared" si="32"/>
        <v>-3.8814294764349375</v>
      </c>
      <c r="M96" s="3">
        <f t="shared" si="33"/>
        <v>-8.004022414255281E-2</v>
      </c>
    </row>
    <row r="97" spans="1:18" x14ac:dyDescent="0.4">
      <c r="B97" s="3" t="s">
        <v>19</v>
      </c>
      <c r="C97" s="3">
        <v>3.5</v>
      </c>
      <c r="D97" s="3">
        <v>0.3</v>
      </c>
      <c r="E97" s="3">
        <v>1401</v>
      </c>
      <c r="F97" s="3">
        <v>30.4</v>
      </c>
      <c r="G97" s="3">
        <f t="shared" si="34"/>
        <v>3.255813953488372E-2</v>
      </c>
      <c r="H97" s="3">
        <f t="shared" si="35"/>
        <v>0.38961038961038957</v>
      </c>
      <c r="I97" s="3">
        <f t="shared" si="36"/>
        <v>0.79466817923993194</v>
      </c>
      <c r="J97" s="3">
        <f t="shared" si="37"/>
        <v>0.29115985058902405</v>
      </c>
      <c r="K97" s="2">
        <f t="shared" si="38"/>
        <v>0.37699913974355731</v>
      </c>
      <c r="L97" s="3">
        <f t="shared" si="32"/>
        <v>-0.97551237338405783</v>
      </c>
      <c r="M97" s="3">
        <f t="shared" si="33"/>
        <v>-0.36776732557498565</v>
      </c>
    </row>
    <row r="98" spans="1:18" x14ac:dyDescent="0.4">
      <c r="B98" s="3" t="s">
        <v>20</v>
      </c>
      <c r="C98" s="3">
        <v>3</v>
      </c>
      <c r="D98" s="3">
        <v>0.12</v>
      </c>
      <c r="E98" s="3">
        <v>35</v>
      </c>
      <c r="F98" s="3">
        <v>10.08</v>
      </c>
      <c r="G98" s="3">
        <f t="shared" si="34"/>
        <v>2.7906976744186046E-2</v>
      </c>
      <c r="H98" s="3">
        <f t="shared" si="35"/>
        <v>0.15584415584415584</v>
      </c>
      <c r="I98" s="3">
        <f t="shared" si="36"/>
        <v>1.9852524106636415E-2</v>
      </c>
      <c r="J98" s="3">
        <f t="shared" si="37"/>
        <v>9.6542476774255342E-2</v>
      </c>
      <c r="K98" s="2">
        <f t="shared" si="38"/>
        <v>7.5036533367308408E-2</v>
      </c>
      <c r="L98" s="3">
        <f t="shared" si="32"/>
        <v>-2.5897801724820395</v>
      </c>
      <c r="M98" s="3">
        <f t="shared" si="33"/>
        <v>-0.19432812632644228</v>
      </c>
    </row>
    <row r="99" spans="1:18" x14ac:dyDescent="0.4">
      <c r="B99" s="3" t="s">
        <v>21</v>
      </c>
      <c r="C99" s="3">
        <v>2.1</v>
      </c>
      <c r="D99" s="3">
        <v>0.01</v>
      </c>
      <c r="E99" s="3">
        <v>10</v>
      </c>
      <c r="F99" s="3">
        <v>1.03</v>
      </c>
      <c r="G99" s="3">
        <f>C99/107.5</f>
        <v>1.9534883720930235E-2</v>
      </c>
      <c r="H99" s="3">
        <f>D99/0.77</f>
        <v>1.2987012987012986E-2</v>
      </c>
      <c r="I99" s="3">
        <f>E99/1763</f>
        <v>5.6721497447532613E-3</v>
      </c>
      <c r="J99" s="3">
        <f>F99/104.41</f>
        <v>9.8649554640360126E-3</v>
      </c>
      <c r="K99" s="2">
        <f>AVERAGE(G99:J99)</f>
        <v>1.2014750479183123E-2</v>
      </c>
      <c r="L99" s="3">
        <f>LN(K99)</f>
        <v>-4.4216201774514552</v>
      </c>
      <c r="M99" s="3">
        <f>L99*K99</f>
        <v>-5.3124663145800638E-2</v>
      </c>
    </row>
    <row r="100" spans="1:18" x14ac:dyDescent="0.4">
      <c r="B100" s="3" t="s">
        <v>22</v>
      </c>
      <c r="C100" s="3">
        <v>0</v>
      </c>
      <c r="D100" s="3">
        <v>0</v>
      </c>
      <c r="E100" s="3">
        <v>0</v>
      </c>
      <c r="F100" s="3">
        <v>0</v>
      </c>
      <c r="G100" s="3">
        <f t="shared" si="34"/>
        <v>0</v>
      </c>
      <c r="H100" s="3">
        <f t="shared" si="35"/>
        <v>0</v>
      </c>
      <c r="I100" s="3">
        <f t="shared" si="36"/>
        <v>0</v>
      </c>
      <c r="J100" s="3">
        <f t="shared" si="37"/>
        <v>0</v>
      </c>
      <c r="K100" s="2">
        <f t="shared" si="38"/>
        <v>0</v>
      </c>
      <c r="L100" s="3">
        <v>0</v>
      </c>
      <c r="M100" s="3">
        <v>0</v>
      </c>
    </row>
    <row r="101" spans="1:18" x14ac:dyDescent="0.4">
      <c r="B101" s="3" t="s">
        <v>23</v>
      </c>
      <c r="C101" s="3">
        <v>1.2</v>
      </c>
      <c r="D101" s="3">
        <v>0.01</v>
      </c>
      <c r="E101" s="3">
        <v>5</v>
      </c>
      <c r="F101" s="3">
        <v>1.55</v>
      </c>
      <c r="G101" s="3">
        <f t="shared" si="34"/>
        <v>1.1162790697674419E-2</v>
      </c>
      <c r="H101" s="3">
        <f t="shared" si="35"/>
        <v>1.2987012987012986E-2</v>
      </c>
      <c r="I101" s="3">
        <f t="shared" si="36"/>
        <v>2.8360748723766306E-3</v>
      </c>
      <c r="J101" s="3">
        <f t="shared" si="37"/>
        <v>1.4845321329374581E-2</v>
      </c>
      <c r="K101" s="2">
        <f t="shared" si="38"/>
        <v>1.0457799971609654E-2</v>
      </c>
      <c r="L101" s="3">
        <f>LN(K101)</f>
        <v>-4.560407170229329</v>
      </c>
      <c r="M101" s="3">
        <f>K101*L101</f>
        <v>-4.7691825975352736E-2</v>
      </c>
    </row>
    <row r="102" spans="1:18" x14ac:dyDescent="0.4">
      <c r="B102" s="3" t="s">
        <v>24</v>
      </c>
      <c r="C102" s="3">
        <v>0</v>
      </c>
      <c r="D102" s="3">
        <v>0</v>
      </c>
      <c r="E102" s="3">
        <v>0</v>
      </c>
      <c r="F102" s="3">
        <v>0</v>
      </c>
      <c r="G102" s="3">
        <f t="shared" si="34"/>
        <v>0</v>
      </c>
      <c r="H102" s="3">
        <f t="shared" si="35"/>
        <v>0</v>
      </c>
      <c r="I102" s="3">
        <f t="shared" si="36"/>
        <v>0</v>
      </c>
      <c r="J102" s="3">
        <f t="shared" si="37"/>
        <v>0</v>
      </c>
      <c r="K102" s="2">
        <f t="shared" si="38"/>
        <v>0</v>
      </c>
      <c r="L102" s="3">
        <v>0</v>
      </c>
      <c r="M102" s="3">
        <v>0</v>
      </c>
    </row>
    <row r="103" spans="1:18" x14ac:dyDescent="0.4">
      <c r="B103" s="3" t="s">
        <v>25</v>
      </c>
      <c r="C103" s="3">
        <v>0</v>
      </c>
      <c r="D103" s="3">
        <v>0</v>
      </c>
      <c r="E103" s="3">
        <v>0</v>
      </c>
      <c r="F103" s="3">
        <v>0</v>
      </c>
      <c r="G103" s="3">
        <f t="shared" si="34"/>
        <v>0</v>
      </c>
      <c r="H103" s="3">
        <f t="shared" si="35"/>
        <v>0</v>
      </c>
      <c r="I103" s="3">
        <f t="shared" si="36"/>
        <v>0</v>
      </c>
      <c r="J103" s="3">
        <f t="shared" si="37"/>
        <v>0</v>
      </c>
      <c r="K103" s="2">
        <f t="shared" si="38"/>
        <v>0</v>
      </c>
      <c r="L103" s="3">
        <v>0</v>
      </c>
      <c r="M103" s="3">
        <v>0</v>
      </c>
    </row>
    <row r="104" spans="1:18" x14ac:dyDescent="0.4">
      <c r="B104" s="3" t="s">
        <v>26</v>
      </c>
      <c r="C104" s="3">
        <v>0</v>
      </c>
      <c r="D104" s="3">
        <v>0</v>
      </c>
      <c r="E104" s="3">
        <v>0</v>
      </c>
      <c r="F104" s="3">
        <v>0</v>
      </c>
      <c r="G104" s="3">
        <f t="shared" si="34"/>
        <v>0</v>
      </c>
      <c r="H104" s="3">
        <f t="shared" si="35"/>
        <v>0</v>
      </c>
      <c r="I104" s="3">
        <f t="shared" si="36"/>
        <v>0</v>
      </c>
      <c r="J104" s="3">
        <f t="shared" si="37"/>
        <v>0</v>
      </c>
      <c r="K104" s="2">
        <f t="shared" si="38"/>
        <v>0</v>
      </c>
      <c r="L104" s="3">
        <v>0</v>
      </c>
      <c r="M104" s="3">
        <v>0</v>
      </c>
    </row>
    <row r="105" spans="1:18" x14ac:dyDescent="0.4">
      <c r="B105" s="3" t="s">
        <v>27</v>
      </c>
      <c r="C105" s="3">
        <v>1</v>
      </c>
      <c r="D105" s="3">
        <v>0.01</v>
      </c>
      <c r="E105" s="3">
        <v>6</v>
      </c>
      <c r="F105" s="3">
        <v>1.24</v>
      </c>
      <c r="G105" s="3">
        <f t="shared" si="34"/>
        <v>9.3023255813953487E-3</v>
      </c>
      <c r="H105" s="3">
        <f t="shared" si="35"/>
        <v>1.2987012987012986E-2</v>
      </c>
      <c r="I105" s="3">
        <f t="shared" si="36"/>
        <v>3.4032898468519569E-3</v>
      </c>
      <c r="J105" s="3">
        <f t="shared" si="37"/>
        <v>1.1876257063499665E-2</v>
      </c>
      <c r="K105" s="2">
        <f t="shared" si="38"/>
        <v>9.3922213696899896E-3</v>
      </c>
      <c r="L105" s="3">
        <f>LN(K105)</f>
        <v>-4.6678734461475475</v>
      </c>
      <c r="M105" s="3">
        <f>K105*L105</f>
        <v>-4.3841700731915449E-2</v>
      </c>
    </row>
    <row r="106" spans="1:18" x14ac:dyDescent="0.4">
      <c r="C106" s="3">
        <f>SUM(C89:C105)</f>
        <v>107.5</v>
      </c>
      <c r="D106" s="3">
        <f t="shared" ref="D106:F106" si="39">SUM(D89:D105)</f>
        <v>0.77000000000000013</v>
      </c>
      <c r="E106" s="3">
        <f t="shared" si="39"/>
        <v>1763</v>
      </c>
      <c r="F106" s="3">
        <f t="shared" si="39"/>
        <v>104.40999999999998</v>
      </c>
    </row>
    <row r="111" spans="1:18" x14ac:dyDescent="0.4">
      <c r="A111" s="2" t="s">
        <v>30</v>
      </c>
      <c r="B111" s="3" t="s">
        <v>7</v>
      </c>
      <c r="C111" s="3">
        <v>20.100000000000001</v>
      </c>
      <c r="D111" s="3">
        <v>0.01</v>
      </c>
      <c r="E111" s="3">
        <v>8</v>
      </c>
      <c r="F111" s="3">
        <v>1.63</v>
      </c>
      <c r="G111" s="3">
        <f>C111/100</f>
        <v>0.20100000000000001</v>
      </c>
      <c r="H111" s="3">
        <f>D111/0.82</f>
        <v>1.2195121951219513E-2</v>
      </c>
      <c r="I111" s="3">
        <f>E111/1932</f>
        <v>4.140786749482402E-3</v>
      </c>
      <c r="J111" s="3">
        <f>F111/98.25</f>
        <v>1.6590330788804071E-2</v>
      </c>
      <c r="K111" s="2">
        <f>AVERAGE(G111:J111)</f>
        <v>5.84815598723765E-2</v>
      </c>
      <c r="L111" s="3">
        <f t="shared" ref="L111:L116" si="40">LN(K111)</f>
        <v>-2.8390437902920991</v>
      </c>
      <c r="M111" s="3">
        <f t="shared" ref="M111:M116" si="41">L111*K111</f>
        <v>-0.16603170940226611</v>
      </c>
      <c r="N111" s="3">
        <f>SUM(M111:M127)</f>
        <v>-1.907846278547636</v>
      </c>
      <c r="O111" s="3">
        <f>-(N111)</f>
        <v>1.907846278547636</v>
      </c>
      <c r="P111" s="3">
        <v>13</v>
      </c>
      <c r="Q111" s="3">
        <f>LN(P111)</f>
        <v>2.5649493574615367</v>
      </c>
      <c r="R111" s="3">
        <f>O111/Q111</f>
        <v>0.74381440436538737</v>
      </c>
    </row>
    <row r="112" spans="1:18" x14ac:dyDescent="0.4">
      <c r="B112" s="3" t="s">
        <v>8</v>
      </c>
      <c r="C112" s="3">
        <v>25.3</v>
      </c>
      <c r="D112" s="3">
        <v>0.15</v>
      </c>
      <c r="E112" s="3">
        <v>106</v>
      </c>
      <c r="F112" s="3">
        <v>9.0500000000000007</v>
      </c>
      <c r="G112" s="3">
        <f t="shared" ref="G112:G125" si="42">C112/100</f>
        <v>0.253</v>
      </c>
      <c r="H112" s="3">
        <f>D112/0.82</f>
        <v>0.18292682926829268</v>
      </c>
      <c r="I112" s="3">
        <f t="shared" ref="I112:I127" si="43">E112/1932</f>
        <v>5.4865424430641824E-2</v>
      </c>
      <c r="J112" s="3">
        <f t="shared" ref="J112:J127" si="44">F112/98.25</f>
        <v>9.2111959287531811E-2</v>
      </c>
      <c r="K112" s="2">
        <f t="shared" ref="K112:K127" si="45">AVERAGE(G112:J112)</f>
        <v>0.14572605324661658</v>
      </c>
      <c r="L112" s="3">
        <f t="shared" si="40"/>
        <v>-1.9260267674450313</v>
      </c>
      <c r="M112" s="3">
        <f t="shared" si="41"/>
        <v>-0.28067227926710347</v>
      </c>
    </row>
    <row r="113" spans="2:13" x14ac:dyDescent="0.4">
      <c r="B113" s="3" t="s">
        <v>9</v>
      </c>
      <c r="C113" s="3">
        <v>29.5</v>
      </c>
      <c r="D113" s="3">
        <v>0.1</v>
      </c>
      <c r="E113" s="3">
        <v>72</v>
      </c>
      <c r="F113" s="3">
        <v>8.02</v>
      </c>
      <c r="G113" s="3">
        <f t="shared" si="42"/>
        <v>0.29499999999999998</v>
      </c>
      <c r="H113" s="3">
        <f>D113/0.82</f>
        <v>0.12195121951219513</v>
      </c>
      <c r="I113" s="3">
        <f t="shared" si="43"/>
        <v>3.7267080745341616E-2</v>
      </c>
      <c r="J113" s="3">
        <f t="shared" si="44"/>
        <v>8.1628498727735366E-2</v>
      </c>
      <c r="K113" s="2">
        <f t="shared" si="45"/>
        <v>0.13396169974631802</v>
      </c>
      <c r="L113" s="3">
        <f t="shared" si="40"/>
        <v>-2.0102013426750154</v>
      </c>
      <c r="M113" s="3">
        <f t="shared" si="41"/>
        <v>-0.26928998869707577</v>
      </c>
    </row>
    <row r="114" spans="2:13" x14ac:dyDescent="0.4">
      <c r="B114" s="3" t="s">
        <v>10</v>
      </c>
      <c r="C114" s="3">
        <v>2.9</v>
      </c>
      <c r="D114" s="3">
        <v>0.01</v>
      </c>
      <c r="E114" s="3">
        <v>4</v>
      </c>
      <c r="F114" s="3">
        <v>2.2599999999999998</v>
      </c>
      <c r="G114" s="3">
        <f t="shared" ref="G114:G115" si="46">C114/100</f>
        <v>2.8999999999999998E-2</v>
      </c>
      <c r="H114" s="3">
        <f t="shared" ref="H114:H115" si="47">D114/0.82</f>
        <v>1.2195121951219513E-2</v>
      </c>
      <c r="I114" s="3">
        <f t="shared" ref="I114:I115" si="48">E114/1932</f>
        <v>2.070393374741201E-3</v>
      </c>
      <c r="J114" s="3">
        <f t="shared" ref="J114:J115" si="49">F114/98.25</f>
        <v>2.3002544529262085E-2</v>
      </c>
      <c r="K114" s="2">
        <f t="shared" ref="K114:K115" si="50">AVERAGE(G114:J114)</f>
        <v>1.65670149638057E-2</v>
      </c>
      <c r="L114" s="3">
        <f t="shared" si="40"/>
        <v>-4.1003416107964892</v>
      </c>
      <c r="M114" s="3">
        <f t="shared" si="41"/>
        <v>-6.7930420822780599E-2</v>
      </c>
    </row>
    <row r="115" spans="2:13" x14ac:dyDescent="0.4">
      <c r="B115" s="3" t="s">
        <v>11</v>
      </c>
      <c r="C115" s="3">
        <v>3.1</v>
      </c>
      <c r="D115" s="3">
        <v>0.02</v>
      </c>
      <c r="E115" s="3">
        <v>29</v>
      </c>
      <c r="F115" s="3">
        <v>4.47</v>
      </c>
      <c r="G115" s="3">
        <f t="shared" si="46"/>
        <v>3.1E-2</v>
      </c>
      <c r="H115" s="3">
        <f t="shared" si="47"/>
        <v>2.4390243902439025E-2</v>
      </c>
      <c r="I115" s="3">
        <f t="shared" si="48"/>
        <v>1.5010351966873706E-2</v>
      </c>
      <c r="J115" s="3">
        <f t="shared" si="49"/>
        <v>4.549618320610687E-2</v>
      </c>
      <c r="K115" s="2">
        <f t="shared" si="50"/>
        <v>2.8974194768854898E-2</v>
      </c>
      <c r="L115" s="3">
        <f t="shared" si="40"/>
        <v>-3.541349680691066</v>
      </c>
      <c r="M115" s="3">
        <f t="shared" si="41"/>
        <v>-0.10260775539296504</v>
      </c>
    </row>
    <row r="116" spans="2:13" x14ac:dyDescent="0.4">
      <c r="B116" s="3" t="s">
        <v>12</v>
      </c>
      <c r="C116" s="3">
        <v>5.0999999999999996</v>
      </c>
      <c r="D116" s="3">
        <v>0.01</v>
      </c>
      <c r="E116" s="3">
        <v>28</v>
      </c>
      <c r="F116" s="3">
        <v>4.0999999999999996</v>
      </c>
      <c r="G116" s="3">
        <f t="shared" si="42"/>
        <v>5.0999999999999997E-2</v>
      </c>
      <c r="H116" s="3">
        <f t="shared" ref="H116:H123" si="51">D116/0.82</f>
        <v>1.2195121951219513E-2</v>
      </c>
      <c r="I116" s="3">
        <f t="shared" si="43"/>
        <v>1.4492753623188406E-2</v>
      </c>
      <c r="J116" s="3">
        <f t="shared" si="44"/>
        <v>4.1730279898218828E-2</v>
      </c>
      <c r="K116" s="2">
        <f t="shared" si="45"/>
        <v>2.9854538868156685E-2</v>
      </c>
      <c r="L116" s="3">
        <f t="shared" si="40"/>
        <v>-3.5114183948182043</v>
      </c>
      <c r="M116" s="3">
        <f t="shared" si="41"/>
        <v>-0.10483177695046043</v>
      </c>
    </row>
    <row r="117" spans="2:13" x14ac:dyDescent="0.4">
      <c r="B117" s="3" t="s">
        <v>13</v>
      </c>
      <c r="C117" s="3">
        <v>1.1000000000000001</v>
      </c>
      <c r="D117" s="3">
        <v>0.01</v>
      </c>
      <c r="E117" s="3">
        <v>8</v>
      </c>
      <c r="F117" s="3">
        <v>1.44</v>
      </c>
      <c r="G117" s="3">
        <f t="shared" si="42"/>
        <v>1.1000000000000001E-2</v>
      </c>
      <c r="H117" s="3">
        <f t="shared" si="51"/>
        <v>1.2195121951219513E-2</v>
      </c>
      <c r="I117" s="3">
        <f t="shared" si="43"/>
        <v>4.140786749482402E-3</v>
      </c>
      <c r="J117" s="3">
        <f t="shared" si="44"/>
        <v>1.465648854961832E-2</v>
      </c>
      <c r="K117" s="2">
        <f t="shared" si="45"/>
        <v>1.0498099312580058E-2</v>
      </c>
      <c r="L117" s="3">
        <f>LN(K117)</f>
        <v>-4.5565610560538863</v>
      </c>
      <c r="M117" s="3">
        <f>K117*L117</f>
        <v>-4.7835230490288365E-2</v>
      </c>
    </row>
    <row r="118" spans="2:13" x14ac:dyDescent="0.4">
      <c r="B118" s="3" t="s">
        <v>18</v>
      </c>
      <c r="C118" s="3">
        <v>2.2999999999999998</v>
      </c>
      <c r="D118" s="3">
        <v>0.01</v>
      </c>
      <c r="E118" s="3">
        <v>20</v>
      </c>
      <c r="F118" s="3">
        <v>2.2200000000000002</v>
      </c>
      <c r="G118" s="3">
        <f t="shared" si="42"/>
        <v>2.3E-2</v>
      </c>
      <c r="H118" s="3">
        <f t="shared" si="51"/>
        <v>1.2195121951219513E-2</v>
      </c>
      <c r="I118" s="3">
        <f t="shared" si="43"/>
        <v>1.0351966873706004E-2</v>
      </c>
      <c r="J118" s="3">
        <f t="shared" si="44"/>
        <v>2.2595419847328248E-2</v>
      </c>
      <c r="K118" s="2">
        <f t="shared" si="45"/>
        <v>1.7035627168063443E-2</v>
      </c>
      <c r="L118" s="3">
        <f>LN(K118)</f>
        <v>-4.0724484121064437</v>
      </c>
      <c r="M118" s="3">
        <f>L118*K118</f>
        <v>-6.9376712809817359E-2</v>
      </c>
    </row>
    <row r="119" spans="2:13" x14ac:dyDescent="0.4">
      <c r="B119" s="3" t="s">
        <v>19</v>
      </c>
      <c r="C119" s="3">
        <v>2.4</v>
      </c>
      <c r="D119" s="3">
        <v>0.35</v>
      </c>
      <c r="E119" s="3">
        <v>1565</v>
      </c>
      <c r="F119" s="3">
        <v>32.700000000000003</v>
      </c>
      <c r="G119" s="3">
        <f t="shared" si="42"/>
        <v>2.4E-2</v>
      </c>
      <c r="H119" s="3">
        <f t="shared" si="51"/>
        <v>0.42682926829268292</v>
      </c>
      <c r="I119" s="3">
        <f t="shared" si="43"/>
        <v>0.81004140786749479</v>
      </c>
      <c r="J119" s="3">
        <f t="shared" si="44"/>
        <v>0.33282442748091606</v>
      </c>
      <c r="K119" s="2">
        <f t="shared" si="45"/>
        <v>0.39842377591027345</v>
      </c>
      <c r="L119" s="3">
        <f>LN(K119)</f>
        <v>-0.92023907656274195</v>
      </c>
      <c r="M119" s="3">
        <f>L119*K119</f>
        <v>-0.3666451276243109</v>
      </c>
    </row>
    <row r="120" spans="2:13" x14ac:dyDescent="0.4">
      <c r="B120" s="3" t="s">
        <v>20</v>
      </c>
      <c r="C120" s="3">
        <v>4.3</v>
      </c>
      <c r="D120" s="3">
        <v>0.12</v>
      </c>
      <c r="E120" s="3">
        <v>56</v>
      </c>
      <c r="F120" s="3">
        <v>24.7</v>
      </c>
      <c r="G120" s="3">
        <f t="shared" si="42"/>
        <v>4.2999999999999997E-2</v>
      </c>
      <c r="H120" s="3">
        <f t="shared" si="51"/>
        <v>0.14634146341463414</v>
      </c>
      <c r="I120" s="3">
        <f t="shared" si="43"/>
        <v>2.8985507246376812E-2</v>
      </c>
      <c r="J120" s="3">
        <f t="shared" si="44"/>
        <v>0.25139949109414755</v>
      </c>
      <c r="K120" s="2">
        <f t="shared" si="45"/>
        <v>0.11743161543878963</v>
      </c>
      <c r="L120" s="3">
        <f>LN(K120)</f>
        <v>-2.1418991110891099</v>
      </c>
      <c r="M120" s="3">
        <f>L120*K120</f>
        <v>-0.25152667272210172</v>
      </c>
    </row>
    <row r="121" spans="2:13" x14ac:dyDescent="0.4">
      <c r="B121" s="3" t="s">
        <v>21</v>
      </c>
      <c r="C121" s="3">
        <v>1.8</v>
      </c>
      <c r="D121" s="3">
        <v>0.01</v>
      </c>
      <c r="E121" s="3">
        <v>26</v>
      </c>
      <c r="F121" s="3">
        <v>3.5</v>
      </c>
      <c r="G121" s="3">
        <f>C121/100</f>
        <v>1.8000000000000002E-2</v>
      </c>
      <c r="H121" s="3">
        <f>D121/0.82</f>
        <v>1.2195121951219513E-2</v>
      </c>
      <c r="I121" s="3">
        <f>E121/1932</f>
        <v>1.3457556935817806E-2</v>
      </c>
      <c r="J121" s="3">
        <f>F121/98.25</f>
        <v>3.5623409669211195E-2</v>
      </c>
      <c r="K121" s="2">
        <f>AVERAGE(G121:J121)</f>
        <v>1.9819022139062129E-2</v>
      </c>
      <c r="L121" s="3">
        <f>LN(K121)</f>
        <v>-3.9211130883780281</v>
      </c>
      <c r="M121" s="3">
        <f>L121*K121</f>
        <v>-7.771262710833042E-2</v>
      </c>
    </row>
    <row r="122" spans="2:13" x14ac:dyDescent="0.4">
      <c r="B122" s="3" t="s">
        <v>22</v>
      </c>
      <c r="C122" s="3">
        <v>0</v>
      </c>
      <c r="D122" s="3">
        <v>0</v>
      </c>
      <c r="E122" s="3">
        <v>0</v>
      </c>
      <c r="F122" s="3">
        <v>0</v>
      </c>
      <c r="G122" s="3">
        <f t="shared" si="42"/>
        <v>0</v>
      </c>
      <c r="H122" s="3">
        <f t="shared" si="51"/>
        <v>0</v>
      </c>
      <c r="I122" s="3">
        <f t="shared" si="43"/>
        <v>0</v>
      </c>
      <c r="J122" s="3">
        <f t="shared" si="44"/>
        <v>0</v>
      </c>
      <c r="K122" s="2">
        <f t="shared" si="45"/>
        <v>0</v>
      </c>
      <c r="L122" s="3">
        <v>0</v>
      </c>
      <c r="M122" s="3">
        <v>0</v>
      </c>
    </row>
    <row r="123" spans="2:13" x14ac:dyDescent="0.4">
      <c r="B123" s="3" t="s">
        <v>23</v>
      </c>
      <c r="C123" s="3">
        <v>1.1000000000000001</v>
      </c>
      <c r="D123" s="3">
        <v>0.01</v>
      </c>
      <c r="E123" s="3">
        <v>6</v>
      </c>
      <c r="F123" s="3">
        <v>1.55</v>
      </c>
      <c r="G123" s="3">
        <f t="shared" si="42"/>
        <v>1.1000000000000001E-2</v>
      </c>
      <c r="H123" s="3">
        <f t="shared" si="51"/>
        <v>1.2195121951219513E-2</v>
      </c>
      <c r="I123" s="3">
        <f t="shared" si="43"/>
        <v>3.105590062111801E-3</v>
      </c>
      <c r="J123" s="3">
        <f t="shared" si="44"/>
        <v>1.5776081424936386E-2</v>
      </c>
      <c r="K123" s="2">
        <f t="shared" si="45"/>
        <v>1.0519198359566925E-2</v>
      </c>
      <c r="L123" s="3">
        <f>LN(K123)</f>
        <v>-4.5545532761381393</v>
      </c>
      <c r="M123" s="3">
        <f>K123*L123</f>
        <v>-4.7910249350912482E-2</v>
      </c>
    </row>
    <row r="124" spans="2:13" x14ac:dyDescent="0.4">
      <c r="B124" s="3" t="s">
        <v>24</v>
      </c>
      <c r="C124" s="3">
        <v>0</v>
      </c>
      <c r="D124" s="3">
        <v>0</v>
      </c>
      <c r="E124" s="3">
        <v>0</v>
      </c>
      <c r="F124" s="3">
        <v>0</v>
      </c>
      <c r="G124" s="3">
        <f t="shared" si="42"/>
        <v>0</v>
      </c>
      <c r="H124" s="3">
        <v>0</v>
      </c>
      <c r="I124" s="3">
        <f t="shared" si="43"/>
        <v>0</v>
      </c>
      <c r="J124" s="3">
        <f t="shared" si="44"/>
        <v>0</v>
      </c>
      <c r="K124" s="2">
        <f t="shared" si="45"/>
        <v>0</v>
      </c>
      <c r="L124" s="3">
        <v>0</v>
      </c>
      <c r="M124" s="3">
        <v>0</v>
      </c>
    </row>
    <row r="125" spans="2:13" x14ac:dyDescent="0.4">
      <c r="B125" s="3" t="s">
        <v>25</v>
      </c>
      <c r="C125" s="3">
        <v>1</v>
      </c>
      <c r="D125" s="3">
        <v>0.01</v>
      </c>
      <c r="E125" s="3">
        <v>4</v>
      </c>
      <c r="F125" s="3">
        <v>2.61</v>
      </c>
      <c r="G125" s="3">
        <f t="shared" si="42"/>
        <v>0.01</v>
      </c>
      <c r="H125" s="3">
        <f>D125/0.82</f>
        <v>1.2195121951219513E-2</v>
      </c>
      <c r="I125" s="3">
        <f t="shared" si="43"/>
        <v>2.070393374741201E-3</v>
      </c>
      <c r="J125" s="3">
        <f t="shared" si="44"/>
        <v>2.6564885496183206E-2</v>
      </c>
      <c r="K125" s="2">
        <f t="shared" si="45"/>
        <v>1.270760020553598E-2</v>
      </c>
      <c r="L125" s="3">
        <f>LN(K125)</f>
        <v>-4.3655550231314404</v>
      </c>
      <c r="M125" s="3">
        <f>K125*L125</f>
        <v>-5.547572790922372E-2</v>
      </c>
    </row>
    <row r="126" spans="2:13" x14ac:dyDescent="0.4">
      <c r="B126" s="3" t="s">
        <v>26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f t="shared" ref="H126:H127" si="52">D126/0.82</f>
        <v>0</v>
      </c>
      <c r="I126" s="3">
        <f t="shared" si="43"/>
        <v>0</v>
      </c>
      <c r="J126" s="3">
        <f t="shared" si="44"/>
        <v>0</v>
      </c>
      <c r="K126" s="2">
        <f t="shared" si="45"/>
        <v>0</v>
      </c>
      <c r="L126" s="3">
        <v>0</v>
      </c>
      <c r="M126" s="3">
        <v>0</v>
      </c>
    </row>
    <row r="127" spans="2:13" x14ac:dyDescent="0.4">
      <c r="B127" s="3" t="s">
        <v>27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f t="shared" si="52"/>
        <v>0</v>
      </c>
      <c r="I127" s="3">
        <f t="shared" si="43"/>
        <v>0</v>
      </c>
      <c r="J127" s="3">
        <f t="shared" si="44"/>
        <v>0</v>
      </c>
      <c r="K127" s="2">
        <f t="shared" si="45"/>
        <v>0</v>
      </c>
      <c r="L127" s="3">
        <v>0</v>
      </c>
      <c r="M127" s="3">
        <v>0</v>
      </c>
    </row>
    <row r="128" spans="2:13" x14ac:dyDescent="0.4">
      <c r="C128" s="3">
        <f>SUM(C111:C127)</f>
        <v>99.999999999999986</v>
      </c>
      <c r="D128" s="3">
        <f t="shared" ref="D128:F128" si="53">SUM(D111:D127)</f>
        <v>0.82000000000000006</v>
      </c>
      <c r="E128" s="3">
        <f t="shared" si="53"/>
        <v>1932</v>
      </c>
      <c r="F128" s="3">
        <f t="shared" si="53"/>
        <v>98.250000000000014</v>
      </c>
    </row>
    <row r="129" spans="1:18" x14ac:dyDescent="0.4">
      <c r="C129" s="3">
        <v>100</v>
      </c>
      <c r="D129" s="3">
        <v>0.82000000000000006</v>
      </c>
      <c r="E129" s="3">
        <v>1932</v>
      </c>
      <c r="F129" s="3">
        <v>98.25</v>
      </c>
    </row>
    <row r="133" spans="1:18" x14ac:dyDescent="0.4">
      <c r="A133" s="2" t="s">
        <v>15</v>
      </c>
    </row>
    <row r="134" spans="1:18" x14ac:dyDescent="0.4">
      <c r="A134" s="3" t="s">
        <v>31</v>
      </c>
      <c r="B134" s="3" t="s">
        <v>7</v>
      </c>
      <c r="C134" s="3">
        <v>20.399999999999999</v>
      </c>
      <c r="D134" s="3">
        <v>0.1</v>
      </c>
      <c r="E134" s="3">
        <v>81</v>
      </c>
      <c r="F134" s="3">
        <v>7.45</v>
      </c>
      <c r="G134" s="3">
        <f>C134/122.1</f>
        <v>0.16707616707616707</v>
      </c>
      <c r="H134" s="3">
        <f>D134/0.83</f>
        <v>0.12048192771084339</v>
      </c>
      <c r="I134" s="3">
        <f>E134/2304</f>
        <v>3.515625E-2</v>
      </c>
      <c r="J134" s="3">
        <f>F134/111.88</f>
        <v>6.6589202717196996E-2</v>
      </c>
      <c r="K134" s="2">
        <f>AVERAGE(G134:J134)</f>
        <v>9.7325886876051856E-2</v>
      </c>
      <c r="L134" s="3">
        <f t="shared" ref="L134:L139" si="54">LN(K134)</f>
        <v>-2.3296902730066962</v>
      </c>
      <c r="M134" s="3">
        <f>L134*K134</f>
        <v>-0.22673917196688809</v>
      </c>
      <c r="N134" s="3">
        <f>SUM(M134:M150)</f>
        <v>-2.1326456936929765</v>
      </c>
      <c r="O134" s="3">
        <f>-(N134)</f>
        <v>2.1326456936929765</v>
      </c>
      <c r="P134" s="3">
        <v>17</v>
      </c>
      <c r="Q134" s="3">
        <f>LN(P134)</f>
        <v>2.8332133440562162</v>
      </c>
      <c r="R134" s="3">
        <f>O134/Q134</f>
        <v>0.75273035762274765</v>
      </c>
    </row>
    <row r="135" spans="1:18" x14ac:dyDescent="0.4">
      <c r="B135" s="3" t="s">
        <v>8</v>
      </c>
      <c r="C135" s="3">
        <v>25.4</v>
      </c>
      <c r="D135" s="3">
        <v>0.15</v>
      </c>
      <c r="E135" s="3">
        <v>132</v>
      </c>
      <c r="F135" s="3">
        <v>26.02</v>
      </c>
      <c r="G135" s="3">
        <f t="shared" ref="G135:G150" si="55">C135/122.1</f>
        <v>0.20802620802620803</v>
      </c>
      <c r="H135" s="3">
        <f t="shared" ref="H135:H149" si="56">D135/0.83</f>
        <v>0.18072289156626506</v>
      </c>
      <c r="I135" s="3">
        <f t="shared" ref="I135:I150" si="57">E135/2304</f>
        <v>5.7291666666666664E-2</v>
      </c>
      <c r="J135" s="3">
        <f t="shared" ref="J135:J150" si="58">F135/111.88</f>
        <v>0.23257061136932428</v>
      </c>
      <c r="K135" s="2">
        <f>AVERAGE(G135:J135)</f>
        <v>0.169652844407116</v>
      </c>
      <c r="L135" s="3">
        <f t="shared" si="54"/>
        <v>-1.774001021566981</v>
      </c>
      <c r="M135" s="3">
        <f>L135*K135</f>
        <v>-0.30096431928996786</v>
      </c>
    </row>
    <row r="136" spans="1:18" x14ac:dyDescent="0.4">
      <c r="B136" s="3" t="s">
        <v>9</v>
      </c>
      <c r="C136" s="3">
        <v>22.3</v>
      </c>
      <c r="D136" s="3">
        <v>0.15</v>
      </c>
      <c r="E136" s="3">
        <v>127</v>
      </c>
      <c r="F136" s="3">
        <v>20.329999999999998</v>
      </c>
      <c r="G136" s="3">
        <f t="shared" si="55"/>
        <v>0.18263718263718265</v>
      </c>
      <c r="H136" s="3">
        <f t="shared" si="56"/>
        <v>0.18072289156626506</v>
      </c>
      <c r="I136" s="3">
        <f t="shared" si="57"/>
        <v>5.5121527777777776E-2</v>
      </c>
      <c r="J136" s="3">
        <f t="shared" si="58"/>
        <v>0.18171254915981408</v>
      </c>
      <c r="K136" s="2">
        <f t="shared" ref="K136:K150" si="59">AVERAGE(G136:J136)</f>
        <v>0.15004853778525989</v>
      </c>
      <c r="L136" s="3">
        <f t="shared" si="54"/>
        <v>-1.8967964519932263</v>
      </c>
      <c r="M136" s="3">
        <f>K136*L136</f>
        <v>-0.2846115340978525</v>
      </c>
    </row>
    <row r="137" spans="1:18" x14ac:dyDescent="0.4">
      <c r="B137" s="3" t="s">
        <v>10</v>
      </c>
      <c r="C137" s="3">
        <v>8.6999999999999993</v>
      </c>
      <c r="D137" s="3">
        <v>0.01</v>
      </c>
      <c r="E137" s="3">
        <v>12</v>
      </c>
      <c r="F137" s="3">
        <v>4.7</v>
      </c>
      <c r="G137" s="3">
        <f t="shared" si="55"/>
        <v>7.1253071253071246E-2</v>
      </c>
      <c r="H137" s="3">
        <f t="shared" si="56"/>
        <v>1.2048192771084338E-2</v>
      </c>
      <c r="I137" s="3">
        <f t="shared" si="57"/>
        <v>5.208333333333333E-3</v>
      </c>
      <c r="J137" s="3">
        <f t="shared" si="58"/>
        <v>4.2009295673936367E-2</v>
      </c>
      <c r="K137" s="2">
        <f t="shared" si="59"/>
        <v>3.2629723257856319E-2</v>
      </c>
      <c r="L137" s="3">
        <f t="shared" si="54"/>
        <v>-3.422531649630884</v>
      </c>
      <c r="M137" s="3">
        <f>K137*L137</f>
        <v>-0.1116762605687102</v>
      </c>
    </row>
    <row r="138" spans="1:18" x14ac:dyDescent="0.4">
      <c r="B138" s="3" t="s">
        <v>11</v>
      </c>
      <c r="C138" s="3">
        <v>3.4</v>
      </c>
      <c r="D138" s="3">
        <v>0.01</v>
      </c>
      <c r="E138" s="3">
        <v>36</v>
      </c>
      <c r="F138" s="3">
        <v>5.5</v>
      </c>
      <c r="G138" s="3">
        <f t="shared" si="55"/>
        <v>2.7846027846027847E-2</v>
      </c>
      <c r="H138" s="3">
        <f t="shared" si="56"/>
        <v>1.2048192771084338E-2</v>
      </c>
      <c r="I138" s="3">
        <f t="shared" si="57"/>
        <v>1.5625E-2</v>
      </c>
      <c r="J138" s="3">
        <f t="shared" si="58"/>
        <v>4.9159814086521272E-2</v>
      </c>
      <c r="K138" s="2">
        <f t="shared" si="59"/>
        <v>2.6169758675908365E-2</v>
      </c>
      <c r="L138" s="3">
        <f t="shared" si="54"/>
        <v>-3.6431507838846495</v>
      </c>
      <c r="M138" s="3">
        <f>K138*L138</f>
        <v>-9.5340376834207666E-2</v>
      </c>
    </row>
    <row r="139" spans="1:18" x14ac:dyDescent="0.4">
      <c r="B139" s="3" t="s">
        <v>12</v>
      </c>
      <c r="C139" s="3">
        <v>5.6</v>
      </c>
      <c r="D139" s="3">
        <v>0.01</v>
      </c>
      <c r="E139" s="3">
        <v>28</v>
      </c>
      <c r="F139" s="3">
        <v>4.22</v>
      </c>
      <c r="G139" s="3">
        <f t="shared" si="55"/>
        <v>4.5864045864045862E-2</v>
      </c>
      <c r="H139" s="3">
        <f t="shared" si="56"/>
        <v>1.2048192771084338E-2</v>
      </c>
      <c r="I139" s="3">
        <f t="shared" si="57"/>
        <v>1.2152777777777778E-2</v>
      </c>
      <c r="J139" s="3">
        <f t="shared" si="58"/>
        <v>3.7718984626385413E-2</v>
      </c>
      <c r="K139" s="2">
        <f t="shared" si="59"/>
        <v>2.6946000259823348E-2</v>
      </c>
      <c r="L139" s="3">
        <f t="shared" si="54"/>
        <v>-3.6139204060061094</v>
      </c>
      <c r="M139" s="3">
        <f>K139*L139</f>
        <v>-9.7380700199221529E-2</v>
      </c>
    </row>
    <row r="140" spans="1:18" x14ac:dyDescent="0.4">
      <c r="B140" s="3" t="s">
        <v>13</v>
      </c>
      <c r="C140" s="3">
        <v>1.1000000000000001</v>
      </c>
      <c r="D140" s="3">
        <v>0.01</v>
      </c>
      <c r="E140" s="3">
        <v>12</v>
      </c>
      <c r="F140" s="3">
        <v>1.44</v>
      </c>
      <c r="G140" s="3">
        <f t="shared" si="55"/>
        <v>9.0090090090090107E-3</v>
      </c>
      <c r="H140" s="3">
        <f t="shared" si="56"/>
        <v>1.2048192771084338E-2</v>
      </c>
      <c r="I140" s="3">
        <f t="shared" si="57"/>
        <v>5.208333333333333E-3</v>
      </c>
      <c r="J140" s="3">
        <f t="shared" si="58"/>
        <v>1.2870933142652842E-2</v>
      </c>
      <c r="K140" s="2">
        <f t="shared" si="59"/>
        <v>9.7841170640198816E-3</v>
      </c>
      <c r="L140" s="3">
        <f t="shared" ref="L140:L150" si="60">LN(K140)</f>
        <v>-4.6269949158262555</v>
      </c>
      <c r="M140" s="3">
        <f>K140*L140</f>
        <v>-4.5271059911068903E-2</v>
      </c>
    </row>
    <row r="141" spans="1:18" x14ac:dyDescent="0.4">
      <c r="B141" s="3" t="s">
        <v>18</v>
      </c>
      <c r="C141" s="3">
        <v>2.6</v>
      </c>
      <c r="D141" s="3">
        <v>0.01</v>
      </c>
      <c r="E141" s="3">
        <v>10</v>
      </c>
      <c r="F141" s="3">
        <v>2.1</v>
      </c>
      <c r="G141" s="3">
        <f>C141/122.1</f>
        <v>2.1294021294021297E-2</v>
      </c>
      <c r="H141" s="3">
        <f>D141/0.83</f>
        <v>1.2048192771084338E-2</v>
      </c>
      <c r="I141" s="3">
        <f>E141/2304</f>
        <v>4.340277777777778E-3</v>
      </c>
      <c r="J141" s="3">
        <f>F141/111.88</f>
        <v>1.8770110833035397E-2</v>
      </c>
      <c r="K141" s="2">
        <f>AVERAGE(G141:J141)</f>
        <v>1.4113150668979703E-2</v>
      </c>
      <c r="L141" s="3">
        <f t="shared" si="60"/>
        <v>-4.2606482447070411</v>
      </c>
      <c r="M141" s="3">
        <f>L141*K141</f>
        <v>-6.0131170625074372E-2</v>
      </c>
    </row>
    <row r="142" spans="1:18" x14ac:dyDescent="0.4">
      <c r="B142" s="3" t="s">
        <v>19</v>
      </c>
      <c r="C142" s="3">
        <v>4.3</v>
      </c>
      <c r="D142" s="3">
        <v>0.3</v>
      </c>
      <c r="E142" s="3">
        <v>1780</v>
      </c>
      <c r="F142" s="3">
        <v>20.3</v>
      </c>
      <c r="G142" s="3">
        <f t="shared" si="55"/>
        <v>3.5217035217035217E-2</v>
      </c>
      <c r="H142" s="3">
        <f t="shared" si="56"/>
        <v>0.36144578313253012</v>
      </c>
      <c r="I142" s="3">
        <f t="shared" si="57"/>
        <v>0.77256944444444442</v>
      </c>
      <c r="J142" s="3">
        <f t="shared" si="58"/>
        <v>0.18144440471934217</v>
      </c>
      <c r="K142" s="2">
        <f t="shared" si="59"/>
        <v>0.33766916687833798</v>
      </c>
      <c r="L142" s="3">
        <f t="shared" si="60"/>
        <v>-1.085688659050877</v>
      </c>
      <c r="M142" s="3">
        <f>L142*K142</f>
        <v>-0.36660358499096957</v>
      </c>
    </row>
    <row r="143" spans="1:18" x14ac:dyDescent="0.4">
      <c r="B143" s="3" t="s">
        <v>20</v>
      </c>
      <c r="C143" s="3">
        <v>7.6</v>
      </c>
      <c r="D143" s="3">
        <v>0.01</v>
      </c>
      <c r="E143" s="3">
        <v>14</v>
      </c>
      <c r="F143" s="3">
        <v>2.61</v>
      </c>
      <c r="G143" s="3">
        <f t="shared" si="55"/>
        <v>6.2244062244062245E-2</v>
      </c>
      <c r="H143" s="3">
        <f t="shared" si="56"/>
        <v>1.2048192771084338E-2</v>
      </c>
      <c r="I143" s="3">
        <f t="shared" si="57"/>
        <v>6.076388888888889E-3</v>
      </c>
      <c r="J143" s="3">
        <f t="shared" si="58"/>
        <v>2.3328566321058276E-2</v>
      </c>
      <c r="K143" s="2">
        <f t="shared" si="59"/>
        <v>2.5924302556273437E-2</v>
      </c>
      <c r="L143" s="3">
        <f t="shared" si="60"/>
        <v>-3.6525744275901015</v>
      </c>
      <c r="M143" s="3">
        <f t="shared" ref="M143:M150" si="61">K143*L143</f>
        <v>-9.4690444570153048E-2</v>
      </c>
    </row>
    <row r="144" spans="1:18" x14ac:dyDescent="0.4">
      <c r="B144" s="3" t="s">
        <v>21</v>
      </c>
      <c r="C144" s="3">
        <v>5.4</v>
      </c>
      <c r="D144" s="3">
        <v>0.01</v>
      </c>
      <c r="E144" s="3">
        <v>17</v>
      </c>
      <c r="F144" s="3">
        <v>3.7</v>
      </c>
      <c r="G144" s="3">
        <f t="shared" si="55"/>
        <v>4.4226044226044231E-2</v>
      </c>
      <c r="H144" s="3">
        <f t="shared" si="56"/>
        <v>1.2048192771084338E-2</v>
      </c>
      <c r="I144" s="3">
        <f t="shared" si="57"/>
        <v>7.378472222222222E-3</v>
      </c>
      <c r="J144" s="3">
        <f t="shared" si="58"/>
        <v>3.3071147658205222E-2</v>
      </c>
      <c r="K144" s="2">
        <f t="shared" si="59"/>
        <v>2.4180964219389003E-2</v>
      </c>
      <c r="L144" s="3">
        <f t="shared" si="60"/>
        <v>-3.7221895578581639</v>
      </c>
      <c r="M144" s="3">
        <f t="shared" si="61"/>
        <v>-9.0006132516351631E-2</v>
      </c>
    </row>
    <row r="145" spans="1:18" x14ac:dyDescent="0.4">
      <c r="B145" s="3" t="s">
        <v>22</v>
      </c>
      <c r="C145" s="3">
        <v>7.2</v>
      </c>
      <c r="D145" s="3">
        <v>0.01</v>
      </c>
      <c r="E145" s="3">
        <v>10</v>
      </c>
      <c r="F145" s="3">
        <v>2.4700000000000002</v>
      </c>
      <c r="G145" s="3">
        <f t="shared" si="55"/>
        <v>5.896805896805897E-2</v>
      </c>
      <c r="H145" s="3">
        <f t="shared" si="56"/>
        <v>1.2048192771084338E-2</v>
      </c>
      <c r="I145" s="3">
        <f t="shared" si="57"/>
        <v>4.340277777777778E-3</v>
      </c>
      <c r="J145" s="3">
        <f t="shared" si="58"/>
        <v>2.2077225598855919E-2</v>
      </c>
      <c r="K145" s="2">
        <f t="shared" si="59"/>
        <v>2.4358438778944249E-2</v>
      </c>
      <c r="L145" s="3">
        <f t="shared" si="60"/>
        <v>-3.7148769277285711</v>
      </c>
      <c r="M145" s="3">
        <f t="shared" si="61"/>
        <v>-9.0488602215388902E-2</v>
      </c>
    </row>
    <row r="146" spans="1:18" x14ac:dyDescent="0.4">
      <c r="B146" s="3" t="s">
        <v>23</v>
      </c>
      <c r="C146" s="3">
        <v>1.1000000000000001</v>
      </c>
      <c r="D146" s="3">
        <v>0.01</v>
      </c>
      <c r="E146" s="3">
        <v>8</v>
      </c>
      <c r="F146" s="3">
        <v>3.11</v>
      </c>
      <c r="G146" s="3">
        <f t="shared" si="55"/>
        <v>9.0090090090090107E-3</v>
      </c>
      <c r="H146" s="3">
        <f t="shared" si="56"/>
        <v>1.2048192771084338E-2</v>
      </c>
      <c r="I146" s="3">
        <f t="shared" si="57"/>
        <v>3.472222222222222E-3</v>
      </c>
      <c r="J146" s="3">
        <f t="shared" si="58"/>
        <v>2.7797640328923848E-2</v>
      </c>
      <c r="K146" s="2">
        <f t="shared" si="59"/>
        <v>1.3081766082809854E-2</v>
      </c>
      <c r="L146" s="3">
        <f t="shared" si="60"/>
        <v>-4.3365359204461349</v>
      </c>
      <c r="M146" s="3">
        <f t="shared" si="61"/>
        <v>-5.6729548520978862E-2</v>
      </c>
    </row>
    <row r="147" spans="1:18" x14ac:dyDescent="0.4">
      <c r="B147" s="3" t="s">
        <v>24</v>
      </c>
      <c r="C147" s="3">
        <v>3.1</v>
      </c>
      <c r="D147" s="3">
        <v>0.01</v>
      </c>
      <c r="E147" s="3">
        <v>15</v>
      </c>
      <c r="F147" s="3">
        <v>2.0299999999999998</v>
      </c>
      <c r="G147" s="3">
        <f t="shared" si="55"/>
        <v>2.5389025389025391E-2</v>
      </c>
      <c r="H147" s="3">
        <f t="shared" si="56"/>
        <v>1.2048192771084338E-2</v>
      </c>
      <c r="I147" s="3">
        <f t="shared" si="57"/>
        <v>6.510416666666667E-3</v>
      </c>
      <c r="J147" s="3">
        <f t="shared" si="58"/>
        <v>1.8144440471934215E-2</v>
      </c>
      <c r="K147" s="2">
        <f t="shared" si="59"/>
        <v>1.5523018824677652E-2</v>
      </c>
      <c r="L147" s="3">
        <f t="shared" si="60"/>
        <v>-4.1654312712427179</v>
      </c>
      <c r="M147" s="3">
        <f t="shared" si="61"/>
        <v>-6.4660068036401674E-2</v>
      </c>
    </row>
    <row r="148" spans="1:18" x14ac:dyDescent="0.4">
      <c r="B148" s="3" t="s">
        <v>25</v>
      </c>
      <c r="C148" s="3">
        <v>1.1000000000000001</v>
      </c>
      <c r="D148" s="3">
        <v>0.01</v>
      </c>
      <c r="E148" s="3">
        <v>4</v>
      </c>
      <c r="F148" s="3">
        <v>2.02</v>
      </c>
      <c r="G148" s="3">
        <f t="shared" si="55"/>
        <v>9.0090090090090107E-3</v>
      </c>
      <c r="H148" s="3">
        <f t="shared" si="56"/>
        <v>1.2048192771084338E-2</v>
      </c>
      <c r="I148" s="3">
        <f t="shared" si="57"/>
        <v>1.736111111111111E-3</v>
      </c>
      <c r="J148" s="3">
        <f t="shared" si="58"/>
        <v>1.8055058991776906E-2</v>
      </c>
      <c r="K148" s="2">
        <f t="shared" si="59"/>
        <v>1.0212092970745341E-2</v>
      </c>
      <c r="L148" s="3">
        <f t="shared" si="60"/>
        <v>-4.5841826755760549</v>
      </c>
      <c r="M148" s="3">
        <f t="shared" si="61"/>
        <v>-4.6814099677862799E-2</v>
      </c>
    </row>
    <row r="149" spans="1:18" x14ac:dyDescent="0.4">
      <c r="B149" s="3" t="s">
        <v>26</v>
      </c>
      <c r="C149" s="3">
        <v>1.2</v>
      </c>
      <c r="D149" s="3">
        <v>0.01</v>
      </c>
      <c r="E149" s="3">
        <v>5</v>
      </c>
      <c r="F149" s="3">
        <v>1.77</v>
      </c>
      <c r="G149" s="3">
        <f t="shared" si="55"/>
        <v>9.8280098280098278E-3</v>
      </c>
      <c r="H149" s="3">
        <f t="shared" si="56"/>
        <v>1.2048192771084338E-2</v>
      </c>
      <c r="I149" s="3">
        <f t="shared" si="57"/>
        <v>2.170138888888889E-3</v>
      </c>
      <c r="J149" s="3">
        <f t="shared" si="58"/>
        <v>1.582052198784412E-2</v>
      </c>
      <c r="K149" s="2">
        <f t="shared" si="59"/>
        <v>9.9667158689567929E-3</v>
      </c>
      <c r="L149" s="3">
        <f t="shared" si="60"/>
        <v>-4.6085041505811635</v>
      </c>
      <c r="M149" s="3">
        <f t="shared" si="61"/>
        <v>-4.5931651449750525E-2</v>
      </c>
    </row>
    <row r="150" spans="1:18" x14ac:dyDescent="0.4">
      <c r="B150" s="3" t="s">
        <v>27</v>
      </c>
      <c r="C150" s="3">
        <v>1.6</v>
      </c>
      <c r="D150" s="3">
        <v>0.01</v>
      </c>
      <c r="E150" s="3">
        <v>13</v>
      </c>
      <c r="F150" s="3">
        <v>2.11</v>
      </c>
      <c r="G150" s="3">
        <f t="shared" si="55"/>
        <v>1.3104013104013105E-2</v>
      </c>
      <c r="H150" s="3">
        <f t="shared" ref="H150" si="62">D150/0.82</f>
        <v>1.2195121951219513E-2</v>
      </c>
      <c r="I150" s="3">
        <f t="shared" si="57"/>
        <v>5.642361111111111E-3</v>
      </c>
      <c r="J150" s="3">
        <f t="shared" si="58"/>
        <v>1.8859492313192706E-2</v>
      </c>
      <c r="K150" s="2">
        <f t="shared" si="59"/>
        <v>1.2450247119884109E-2</v>
      </c>
      <c r="L150" s="3">
        <f t="shared" si="60"/>
        <v>-4.3860148072817333</v>
      </c>
      <c r="M150" s="3">
        <f t="shared" si="61"/>
        <v>-5.4606968222128453E-2</v>
      </c>
    </row>
    <row r="151" spans="1:18" x14ac:dyDescent="0.4">
      <c r="C151" s="3">
        <f>SUM(C134:C150)</f>
        <v>122.09999999999997</v>
      </c>
      <c r="D151" s="3">
        <f t="shared" ref="D151:E151" si="63">SUM(D134:D150)</f>
        <v>0.83000000000000007</v>
      </c>
      <c r="E151" s="3">
        <f t="shared" si="63"/>
        <v>2304</v>
      </c>
      <c r="F151" s="3">
        <f>SUM(F134:F150)</f>
        <v>111.87999999999998</v>
      </c>
    </row>
    <row r="152" spans="1:18" x14ac:dyDescent="0.4">
      <c r="C152" s="3">
        <v>122.09999999999997</v>
      </c>
      <c r="D152" s="3">
        <v>0.83000000000000007</v>
      </c>
      <c r="E152" s="3">
        <v>2304</v>
      </c>
      <c r="F152" s="3">
        <v>111.88</v>
      </c>
    </row>
    <row r="154" spans="1:18" x14ac:dyDescent="0.4">
      <c r="A154" s="3" t="s">
        <v>32</v>
      </c>
      <c r="B154" s="3" t="s">
        <v>7</v>
      </c>
      <c r="C154" s="3">
        <v>20.2</v>
      </c>
      <c r="D154" s="3">
        <v>0.05</v>
      </c>
      <c r="E154" s="3">
        <v>40</v>
      </c>
      <c r="F154" s="3">
        <v>4.45</v>
      </c>
      <c r="G154" s="3">
        <f>C154/110</f>
        <v>0.18363636363636363</v>
      </c>
      <c r="H154" s="3">
        <f>D154/0.83</f>
        <v>6.0240963855421693E-2</v>
      </c>
      <c r="I154" s="3">
        <f>E154/2493</f>
        <v>1.6044925792218213E-2</v>
      </c>
      <c r="J154" s="3">
        <f>F154/114.26</f>
        <v>3.894626290915456E-2</v>
      </c>
      <c r="K154" s="2">
        <f>AVERAGE(G154:J154)</f>
        <v>7.4717129048289518E-2</v>
      </c>
      <c r="L154" s="3">
        <f t="shared" ref="L154:L160" si="64">LN(K154)</f>
        <v>-2.594045908600989</v>
      </c>
      <c r="M154" s="3">
        <f>L154*K154</f>
        <v>-0.19381966291012753</v>
      </c>
      <c r="N154" s="3">
        <f>SUM(M154:M168)</f>
        <v>-2.0105167622469131</v>
      </c>
      <c r="O154" s="3">
        <f>-(N154)</f>
        <v>2.0105167622469131</v>
      </c>
      <c r="P154" s="3">
        <v>17</v>
      </c>
      <c r="Q154" s="3">
        <f>LN(P154)</f>
        <v>2.8332133440562162</v>
      </c>
      <c r="R154" s="3">
        <f>O154/Q154</f>
        <v>0.70962420336780008</v>
      </c>
    </row>
    <row r="155" spans="1:18" x14ac:dyDescent="0.4">
      <c r="B155" s="3" t="s">
        <v>8</v>
      </c>
      <c r="C155" s="3">
        <v>23.4</v>
      </c>
      <c r="D155" s="3">
        <v>0.13</v>
      </c>
      <c r="E155" s="3">
        <v>142</v>
      </c>
      <c r="F155" s="3">
        <v>21.62</v>
      </c>
      <c r="G155" s="3">
        <f t="shared" ref="G155:G170" si="65">C155/110</f>
        <v>0.21272727272727271</v>
      </c>
      <c r="H155" s="3">
        <f t="shared" ref="H155:H170" si="66">D155/0.83</f>
        <v>0.15662650602409639</v>
      </c>
      <c r="I155" s="3">
        <f t="shared" ref="I155:I170" si="67">E155/2493</f>
        <v>5.695948656237465E-2</v>
      </c>
      <c r="J155" s="3">
        <f t="shared" ref="J155:J170" si="68">F155/114.26</f>
        <v>0.18921757395413968</v>
      </c>
      <c r="K155" s="2">
        <f>AVERAGE(G155:J155)</f>
        <v>0.15388270981697086</v>
      </c>
      <c r="L155" s="3">
        <f t="shared" si="64"/>
        <v>-1.8715645913169712</v>
      </c>
      <c r="M155" s="3">
        <f>L155*K155</f>
        <v>-0.28800143090934716</v>
      </c>
    </row>
    <row r="156" spans="1:18" x14ac:dyDescent="0.4">
      <c r="B156" s="3" t="s">
        <v>9</v>
      </c>
      <c r="C156" s="3">
        <v>24.1</v>
      </c>
      <c r="D156" s="3">
        <v>0.11</v>
      </c>
      <c r="E156" s="3">
        <v>122</v>
      </c>
      <c r="F156" s="3">
        <v>25.13</v>
      </c>
      <c r="G156" s="3">
        <f t="shared" si="65"/>
        <v>0.21909090909090911</v>
      </c>
      <c r="H156" s="3">
        <f t="shared" si="66"/>
        <v>0.13253012048192772</v>
      </c>
      <c r="I156" s="3">
        <f t="shared" si="67"/>
        <v>4.8937023666265546E-2</v>
      </c>
      <c r="J156" s="3">
        <f t="shared" si="68"/>
        <v>0.2199369858218099</v>
      </c>
      <c r="K156" s="2">
        <f t="shared" ref="K156:K170" si="69">AVERAGE(G156:J156)</f>
        <v>0.15512375976522808</v>
      </c>
      <c r="L156" s="3">
        <f t="shared" si="64"/>
        <v>-1.8635320305563494</v>
      </c>
      <c r="M156" s="3">
        <f>L156*K156</f>
        <v>-0.28907809502283083</v>
      </c>
    </row>
    <row r="157" spans="1:18" x14ac:dyDescent="0.4">
      <c r="B157" s="3" t="s">
        <v>10</v>
      </c>
      <c r="C157" s="3">
        <v>6.1</v>
      </c>
      <c r="D157" s="3">
        <v>0.01</v>
      </c>
      <c r="E157" s="3">
        <v>12</v>
      </c>
      <c r="F157" s="3">
        <v>6.7</v>
      </c>
      <c r="G157" s="3">
        <f t="shared" si="65"/>
        <v>5.5454545454545451E-2</v>
      </c>
      <c r="H157" s="3">
        <f t="shared" si="66"/>
        <v>1.2048192771084338E-2</v>
      </c>
      <c r="I157" s="3">
        <f t="shared" si="67"/>
        <v>4.8134777376654635E-3</v>
      </c>
      <c r="J157" s="3">
        <f t="shared" si="68"/>
        <v>5.8638193593558548E-2</v>
      </c>
      <c r="K157" s="2">
        <f t="shared" si="69"/>
        <v>3.2738602389213452E-2</v>
      </c>
      <c r="L157" s="3">
        <f t="shared" si="64"/>
        <v>-3.4192003961233914</v>
      </c>
      <c r="M157" s="3">
        <f t="shared" ref="M157:M162" si="70">K157*L157</f>
        <v>-0.11193984225772484</v>
      </c>
    </row>
    <row r="158" spans="1:18" x14ac:dyDescent="0.4">
      <c r="B158" s="3" t="s">
        <v>11</v>
      </c>
      <c r="C158" s="3">
        <v>3.4</v>
      </c>
      <c r="D158" s="3">
        <v>0.01</v>
      </c>
      <c r="E158" s="3">
        <v>17</v>
      </c>
      <c r="F158" s="3">
        <v>3.7</v>
      </c>
      <c r="G158" s="3">
        <f t="shared" si="65"/>
        <v>3.0909090909090907E-2</v>
      </c>
      <c r="H158" s="3">
        <f t="shared" si="66"/>
        <v>1.2048192771084338E-2</v>
      </c>
      <c r="I158" s="3">
        <f t="shared" si="67"/>
        <v>6.8190934616927396E-3</v>
      </c>
      <c r="J158" s="3">
        <f t="shared" si="68"/>
        <v>3.238228601435323E-2</v>
      </c>
      <c r="K158" s="2">
        <f t="shared" si="69"/>
        <v>2.0539665789055306E-2</v>
      </c>
      <c r="L158" s="3">
        <f t="shared" si="64"/>
        <v>-3.8853973458382844</v>
      </c>
      <c r="M158" s="3">
        <f t="shared" si="70"/>
        <v>-7.9804762941200896E-2</v>
      </c>
    </row>
    <row r="159" spans="1:18" x14ac:dyDescent="0.4">
      <c r="B159" s="3" t="s">
        <v>12</v>
      </c>
      <c r="C159" s="3">
        <v>4.0999999999999996</v>
      </c>
      <c r="D159" s="3">
        <v>0.02</v>
      </c>
      <c r="E159" s="3">
        <v>18</v>
      </c>
      <c r="F159" s="3">
        <v>3.22</v>
      </c>
      <c r="G159" s="3">
        <f t="shared" si="65"/>
        <v>3.727272727272727E-2</v>
      </c>
      <c r="H159" s="3">
        <f t="shared" si="66"/>
        <v>2.4096385542168676E-2</v>
      </c>
      <c r="I159" s="3">
        <f t="shared" si="67"/>
        <v>7.2202166064981952E-3</v>
      </c>
      <c r="J159" s="3">
        <f t="shared" si="68"/>
        <v>2.8181340801680378E-2</v>
      </c>
      <c r="K159" s="2">
        <f t="shared" si="69"/>
        <v>2.419266755576863E-2</v>
      </c>
      <c r="L159" s="3">
        <f t="shared" si="64"/>
        <v>-3.7217056852946002</v>
      </c>
      <c r="M159" s="3">
        <f t="shared" si="70"/>
        <v>-9.0037988384746331E-2</v>
      </c>
    </row>
    <row r="160" spans="1:18" x14ac:dyDescent="0.4">
      <c r="B160" s="3" t="s">
        <v>13</v>
      </c>
      <c r="C160" s="3">
        <v>2.7</v>
      </c>
      <c r="D160" s="3">
        <v>0.01</v>
      </c>
      <c r="E160" s="3">
        <v>21</v>
      </c>
      <c r="F160" s="3">
        <v>4.5</v>
      </c>
      <c r="G160" s="3">
        <f t="shared" si="65"/>
        <v>2.4545454545454547E-2</v>
      </c>
      <c r="H160" s="3">
        <f t="shared" si="66"/>
        <v>1.2048192771084338E-2</v>
      </c>
      <c r="I160" s="3">
        <f t="shared" si="67"/>
        <v>8.4235860409145602E-3</v>
      </c>
      <c r="J160" s="3">
        <f t="shared" si="68"/>
        <v>3.9383861368807983E-2</v>
      </c>
      <c r="K160" s="2">
        <f t="shared" si="69"/>
        <v>2.1100273681565355E-2</v>
      </c>
      <c r="L160" s="3">
        <f t="shared" si="64"/>
        <v>-3.8584692678939336</v>
      </c>
      <c r="M160" s="3">
        <f t="shared" si="70"/>
        <v>-8.1414757544471111E-2</v>
      </c>
    </row>
    <row r="161" spans="1:18" x14ac:dyDescent="0.4">
      <c r="B161" s="3" t="s">
        <v>18</v>
      </c>
      <c r="C161" s="3">
        <v>1.1000000000000001</v>
      </c>
      <c r="D161" s="3">
        <v>0.01</v>
      </c>
      <c r="E161" s="3">
        <v>14</v>
      </c>
      <c r="F161" s="3">
        <v>2.33</v>
      </c>
      <c r="G161" s="3">
        <f t="shared" si="65"/>
        <v>0.01</v>
      </c>
      <c r="H161" s="3">
        <f t="shared" si="66"/>
        <v>1.2048192771084338E-2</v>
      </c>
      <c r="I161" s="3">
        <f t="shared" si="67"/>
        <v>5.6157240272763738E-3</v>
      </c>
      <c r="J161" s="3">
        <f t="shared" si="68"/>
        <v>2.0392088219849464E-2</v>
      </c>
      <c r="K161" s="2">
        <f t="shared" si="69"/>
        <v>1.2014001254552544E-2</v>
      </c>
      <c r="L161" s="3">
        <f t="shared" ref="L161:L170" si="71">LN(K161)</f>
        <v>-4.4216825381299554</v>
      </c>
      <c r="M161" s="3">
        <f t="shared" si="70"/>
        <v>-5.3122099560326361E-2</v>
      </c>
    </row>
    <row r="162" spans="1:18" x14ac:dyDescent="0.4">
      <c r="B162" s="3" t="s">
        <v>19</v>
      </c>
      <c r="C162" s="3">
        <v>3.1</v>
      </c>
      <c r="D162" s="3">
        <v>0.38</v>
      </c>
      <c r="E162" s="3">
        <v>1979</v>
      </c>
      <c r="F162" s="3">
        <v>21.3</v>
      </c>
      <c r="G162" s="3">
        <f t="shared" si="65"/>
        <v>2.8181818181818183E-2</v>
      </c>
      <c r="H162" s="3">
        <f t="shared" si="66"/>
        <v>0.45783132530120485</v>
      </c>
      <c r="I162" s="3">
        <f t="shared" si="67"/>
        <v>0.79382270356999596</v>
      </c>
      <c r="J162" s="3">
        <f t="shared" si="68"/>
        <v>0.18641694381235777</v>
      </c>
      <c r="K162" s="2">
        <f t="shared" si="69"/>
        <v>0.36656319771634421</v>
      </c>
      <c r="L162" s="3">
        <f t="shared" si="71"/>
        <v>-1.0035843367326573</v>
      </c>
      <c r="M162" s="3">
        <f t="shared" si="70"/>
        <v>-0.36787708365075922</v>
      </c>
    </row>
    <row r="163" spans="1:18" x14ac:dyDescent="0.4">
      <c r="B163" s="3" t="s">
        <v>20</v>
      </c>
      <c r="C163" s="3">
        <v>2.4</v>
      </c>
      <c r="D163" s="3">
        <v>0.01</v>
      </c>
      <c r="E163" s="3">
        <v>10</v>
      </c>
      <c r="F163" s="3">
        <v>6</v>
      </c>
      <c r="G163" s="3">
        <f>C163/110</f>
        <v>2.1818181818181816E-2</v>
      </c>
      <c r="H163" s="3">
        <f>D163/0.83</f>
        <v>1.2048192771084338E-2</v>
      </c>
      <c r="I163" s="3">
        <f>E163/2493</f>
        <v>4.0112314480545532E-3</v>
      </c>
      <c r="J163" s="3">
        <f>F163/114.26</f>
        <v>5.2511815158410642E-2</v>
      </c>
      <c r="K163" s="2">
        <f>AVERAGE(G163:J163)</f>
        <v>2.2597355298932836E-2</v>
      </c>
      <c r="L163" s="3">
        <f t="shared" si="71"/>
        <v>-3.7899224017226389</v>
      </c>
      <c r="M163" s="3">
        <f>L163*K163</f>
        <v>-8.5642223067111334E-2</v>
      </c>
    </row>
    <row r="164" spans="1:18" x14ac:dyDescent="0.4">
      <c r="B164" s="3" t="s">
        <v>21</v>
      </c>
      <c r="C164" s="3">
        <v>4.0999999999999996</v>
      </c>
      <c r="D164" s="3">
        <v>0.03</v>
      </c>
      <c r="E164" s="3">
        <v>62</v>
      </c>
      <c r="F164" s="3">
        <v>5.0599999999999996</v>
      </c>
      <c r="G164" s="3">
        <f>C164/110</f>
        <v>3.727272727272727E-2</v>
      </c>
      <c r="H164" s="3">
        <f>D164/0.83</f>
        <v>3.614457831325301E-2</v>
      </c>
      <c r="I164" s="3">
        <f>E164/2493</f>
        <v>2.4869634977938228E-2</v>
      </c>
      <c r="J164" s="3">
        <f>F164/114.26</f>
        <v>4.4284964116926305E-2</v>
      </c>
      <c r="K164" s="2">
        <f>AVERAGE(G164:J164)</f>
        <v>3.5642976170211206E-2</v>
      </c>
      <c r="L164" s="3">
        <f t="shared" si="71"/>
        <v>-3.3342031734066495</v>
      </c>
      <c r="M164" s="3">
        <f>L164*K164</f>
        <v>-0.1188409242563758</v>
      </c>
    </row>
    <row r="165" spans="1:18" x14ac:dyDescent="0.4">
      <c r="B165" s="3" t="s">
        <v>22</v>
      </c>
      <c r="C165" s="3">
        <v>2.2999999999999998</v>
      </c>
      <c r="D165" s="3">
        <v>0.01</v>
      </c>
      <c r="E165" s="3">
        <v>8</v>
      </c>
      <c r="F165" s="3">
        <v>1.36</v>
      </c>
      <c r="G165" s="3">
        <f t="shared" si="65"/>
        <v>2.0909090909090908E-2</v>
      </c>
      <c r="H165" s="3">
        <f t="shared" si="66"/>
        <v>1.2048192771084338E-2</v>
      </c>
      <c r="I165" s="3">
        <f t="shared" si="67"/>
        <v>3.208985158443642E-3</v>
      </c>
      <c r="J165" s="3">
        <f t="shared" si="68"/>
        <v>1.190267810257308E-2</v>
      </c>
      <c r="K165" s="2">
        <f t="shared" si="69"/>
        <v>1.2017236735297993E-2</v>
      </c>
      <c r="L165" s="3">
        <f t="shared" si="71"/>
        <v>-4.4214132652138982</v>
      </c>
      <c r="M165" s="3">
        <f>K165*L165</f>
        <v>-5.3133169912662308E-2</v>
      </c>
    </row>
    <row r="166" spans="1:18" x14ac:dyDescent="0.4">
      <c r="B166" s="3" t="s">
        <v>23</v>
      </c>
      <c r="C166" s="3">
        <v>5.5</v>
      </c>
      <c r="D166" s="3">
        <v>0.01</v>
      </c>
      <c r="E166" s="3">
        <v>7</v>
      </c>
      <c r="F166" s="3">
        <v>2.4700000000000002</v>
      </c>
      <c r="G166" s="3">
        <f t="shared" si="65"/>
        <v>0.05</v>
      </c>
      <c r="H166" s="3">
        <f t="shared" si="66"/>
        <v>1.2048192771084338E-2</v>
      </c>
      <c r="I166" s="3">
        <f t="shared" si="67"/>
        <v>2.8078620136381869E-3</v>
      </c>
      <c r="J166" s="3">
        <f t="shared" si="68"/>
        <v>2.1617363906879048E-2</v>
      </c>
      <c r="K166" s="2">
        <f t="shared" si="69"/>
        <v>2.1618354672900391E-2</v>
      </c>
      <c r="L166" s="3">
        <f t="shared" si="71"/>
        <v>-3.8342125717529987</v>
      </c>
      <c r="M166" s="3">
        <f>L166*K166</f>
        <v>-8.2889367267449859E-2</v>
      </c>
    </row>
    <row r="167" spans="1:18" x14ac:dyDescent="0.4">
      <c r="B167" s="3" t="s">
        <v>24</v>
      </c>
      <c r="C167" s="3">
        <v>3.5</v>
      </c>
      <c r="D167" s="3">
        <v>0.01</v>
      </c>
      <c r="E167" s="3">
        <v>21</v>
      </c>
      <c r="F167" s="3">
        <v>2.0099999999999998</v>
      </c>
      <c r="G167" s="3">
        <f t="shared" si="65"/>
        <v>3.1818181818181815E-2</v>
      </c>
      <c r="H167" s="3">
        <f t="shared" si="66"/>
        <v>1.2048192771084338E-2</v>
      </c>
      <c r="I167" s="3">
        <f t="shared" si="67"/>
        <v>8.4235860409145602E-3</v>
      </c>
      <c r="J167" s="3">
        <f t="shared" si="68"/>
        <v>1.7591458078067564E-2</v>
      </c>
      <c r="K167" s="2">
        <f t="shared" si="69"/>
        <v>1.7470354677062067E-2</v>
      </c>
      <c r="L167" s="3">
        <f t="shared" si="71"/>
        <v>-4.0472498529780276</v>
      </c>
      <c r="M167" s="3">
        <f>L167*K167</f>
        <v>-7.0706890398213443E-2</v>
      </c>
    </row>
    <row r="168" spans="1:18" x14ac:dyDescent="0.4">
      <c r="B168" s="3" t="s">
        <v>25</v>
      </c>
      <c r="C168" s="3">
        <v>1.1000000000000001</v>
      </c>
      <c r="D168" s="3">
        <v>0.01</v>
      </c>
      <c r="E168" s="3">
        <v>5</v>
      </c>
      <c r="F168" s="3">
        <v>1.59</v>
      </c>
      <c r="G168" s="3">
        <f t="shared" si="65"/>
        <v>0.01</v>
      </c>
      <c r="H168" s="3">
        <f t="shared" si="66"/>
        <v>1.2048192771084338E-2</v>
      </c>
      <c r="I168" s="3">
        <f t="shared" si="67"/>
        <v>2.0056157240272766E-3</v>
      </c>
      <c r="J168" s="3">
        <f t="shared" si="68"/>
        <v>1.3915631016978821E-2</v>
      </c>
      <c r="K168" s="2">
        <f t="shared" si="69"/>
        <v>9.4923598780226083E-3</v>
      </c>
      <c r="L168" s="3">
        <f t="shared" si="71"/>
        <v>-4.6572680273027833</v>
      </c>
      <c r="M168" s="3">
        <f>K168*L168</f>
        <v>-4.4208464163566441E-2</v>
      </c>
    </row>
    <row r="169" spans="1:18" x14ac:dyDescent="0.4">
      <c r="B169" s="3" t="s">
        <v>26</v>
      </c>
      <c r="C169" s="3">
        <v>1.3</v>
      </c>
      <c r="D169" s="3">
        <v>0.01</v>
      </c>
      <c r="E169" s="3">
        <v>5</v>
      </c>
      <c r="F169" s="3">
        <v>1.38</v>
      </c>
      <c r="G169" s="3">
        <f t="shared" si="65"/>
        <v>1.1818181818181818E-2</v>
      </c>
      <c r="H169" s="3">
        <f t="shared" si="66"/>
        <v>1.2048192771084338E-2</v>
      </c>
      <c r="I169" s="3">
        <f t="shared" si="67"/>
        <v>2.0056157240272766E-3</v>
      </c>
      <c r="J169" s="3">
        <f t="shared" si="68"/>
        <v>1.2077717486434447E-2</v>
      </c>
      <c r="K169" s="2">
        <f t="shared" si="69"/>
        <v>9.4874269499319701E-3</v>
      </c>
      <c r="L169" s="3">
        <f t="shared" si="71"/>
        <v>-4.6577878359019449</v>
      </c>
      <c r="M169" s="3">
        <f>K169*L169</f>
        <v>-4.4190421841401421E-2</v>
      </c>
    </row>
    <row r="170" spans="1:18" x14ac:dyDescent="0.4">
      <c r="B170" s="3" t="s">
        <v>27</v>
      </c>
      <c r="C170" s="3">
        <v>1.6</v>
      </c>
      <c r="D170" s="3">
        <v>0.01</v>
      </c>
      <c r="E170" s="3">
        <v>10</v>
      </c>
      <c r="F170" s="3">
        <v>1.44</v>
      </c>
      <c r="G170" s="3">
        <f t="shared" si="65"/>
        <v>1.4545454545454545E-2</v>
      </c>
      <c r="H170" s="3">
        <f t="shared" si="66"/>
        <v>1.2048192771084338E-2</v>
      </c>
      <c r="I170" s="3">
        <f t="shared" si="67"/>
        <v>4.0112314480545532E-3</v>
      </c>
      <c r="J170" s="3">
        <f t="shared" si="68"/>
        <v>1.2602835638018553E-2</v>
      </c>
      <c r="K170" s="2">
        <f t="shared" si="69"/>
        <v>1.0801928600652997E-2</v>
      </c>
      <c r="L170" s="3">
        <f t="shared" si="71"/>
        <v>-4.5280305866598889</v>
      </c>
      <c r="M170" s="3">
        <f>K170*L170</f>
        <v>-4.8911463098673023E-2</v>
      </c>
    </row>
    <row r="171" spans="1:18" x14ac:dyDescent="0.4">
      <c r="C171" s="3">
        <f>SUM(C154:C170)</f>
        <v>109.99999999999996</v>
      </c>
      <c r="D171" s="3">
        <f>SUM(D154:D170)</f>
        <v>0.83000000000000007</v>
      </c>
      <c r="E171" s="3">
        <f>SUM(E154:E170)</f>
        <v>2493</v>
      </c>
      <c r="F171" s="3">
        <f>SUM(F154:F170)</f>
        <v>114.26</v>
      </c>
    </row>
    <row r="172" spans="1:18" x14ac:dyDescent="0.4">
      <c r="C172" s="3">
        <v>109.99999999999997</v>
      </c>
      <c r="D172" s="3">
        <v>0.83000000000000007</v>
      </c>
      <c r="E172" s="3">
        <v>2493</v>
      </c>
      <c r="F172" s="3">
        <v>114.26</v>
      </c>
    </row>
    <row r="174" spans="1:18" x14ac:dyDescent="0.4">
      <c r="A174" s="3" t="s">
        <v>33</v>
      </c>
      <c r="B174" s="3" t="s">
        <v>7</v>
      </c>
      <c r="C174" s="3">
        <v>20.8</v>
      </c>
      <c r="D174" s="3">
        <v>0.1</v>
      </c>
      <c r="E174" s="3">
        <v>72</v>
      </c>
      <c r="F174" s="3">
        <v>6.45</v>
      </c>
      <c r="G174" s="3">
        <f>C174/126.8</f>
        <v>0.16403785488958991</v>
      </c>
      <c r="H174" s="3">
        <f>D174/0.8</f>
        <v>0.125</v>
      </c>
      <c r="I174" s="3">
        <f>E174/2410</f>
        <v>2.9875518672199172E-2</v>
      </c>
      <c r="J174" s="3">
        <f>F174/105.49</f>
        <v>6.1143236325718081E-2</v>
      </c>
      <c r="K174" s="2">
        <f>AVERAGE(G174:J174)</f>
        <v>9.5014152471876778E-2</v>
      </c>
      <c r="L174" s="3">
        <f t="shared" ref="L174:L179" si="72">LN(K174)</f>
        <v>-2.353729425088853</v>
      </c>
      <c r="M174" s="3">
        <f t="shared" ref="M174:M179" si="73">L174*K174</f>
        <v>-0.22363760647293515</v>
      </c>
      <c r="N174" s="3">
        <f>SUM(M174:M190)</f>
        <v>-2.0495671454689419</v>
      </c>
      <c r="O174" s="3">
        <f>-(N174)</f>
        <v>2.0495671454689419</v>
      </c>
      <c r="P174" s="3">
        <v>17</v>
      </c>
      <c r="Q174" s="3">
        <f>LN(P174)</f>
        <v>2.8332133440562162</v>
      </c>
      <c r="R174" s="3">
        <f>O174/Q174</f>
        <v>0.72340727526528081</v>
      </c>
    </row>
    <row r="175" spans="1:18" x14ac:dyDescent="0.4">
      <c r="B175" s="3" t="s">
        <v>8</v>
      </c>
      <c r="C175" s="3">
        <v>30.1</v>
      </c>
      <c r="D175" s="3">
        <v>0.15</v>
      </c>
      <c r="E175" s="3">
        <v>162</v>
      </c>
      <c r="F175" s="3">
        <v>16.62</v>
      </c>
      <c r="G175" s="3">
        <f>C175/126.8</f>
        <v>0.23738170347003157</v>
      </c>
      <c r="H175" s="3">
        <f>D175/0.8</f>
        <v>0.18749999999999997</v>
      </c>
      <c r="I175" s="3">
        <f>E175/2410</f>
        <v>6.721991701244813E-2</v>
      </c>
      <c r="J175" s="3">
        <f>F175/105.49</f>
        <v>0.15755047871836195</v>
      </c>
      <c r="K175" s="2">
        <f>AVERAGE(G175:J175)</f>
        <v>0.16241302480021039</v>
      </c>
      <c r="L175" s="3">
        <f t="shared" si="72"/>
        <v>-1.8176126524988268</v>
      </c>
      <c r="M175" s="3">
        <f t="shared" si="73"/>
        <v>-0.29520396880746813</v>
      </c>
    </row>
    <row r="176" spans="1:18" x14ac:dyDescent="0.4">
      <c r="B176" s="3" t="s">
        <v>9</v>
      </c>
      <c r="C176" s="3">
        <v>28.3</v>
      </c>
      <c r="D176" s="3">
        <v>0.1</v>
      </c>
      <c r="E176" s="3">
        <v>112</v>
      </c>
      <c r="F176" s="3">
        <v>12.23</v>
      </c>
      <c r="G176" s="3">
        <f t="shared" ref="G176" si="74">C176/126.8</f>
        <v>0.22318611987381703</v>
      </c>
      <c r="H176" s="3">
        <f t="shared" ref="H176" si="75">D176/0.8</f>
        <v>0.125</v>
      </c>
      <c r="I176" s="3">
        <f t="shared" ref="I176" si="76">E176/2410</f>
        <v>4.6473029045643155E-2</v>
      </c>
      <c r="J176" s="3">
        <f t="shared" ref="J176" si="77">F176/105.49</f>
        <v>0.11593515973078018</v>
      </c>
      <c r="K176" s="2">
        <f t="shared" ref="K176" si="78">AVERAGE(G176:J176)</f>
        <v>0.12764857716256009</v>
      </c>
      <c r="L176" s="3">
        <f t="shared" si="72"/>
        <v>-2.0584742817526913</v>
      </c>
      <c r="M176" s="3">
        <f t="shared" si="73"/>
        <v>-0.26276131319145385</v>
      </c>
    </row>
    <row r="177" spans="2:13" x14ac:dyDescent="0.4">
      <c r="B177" s="3" t="s">
        <v>10</v>
      </c>
      <c r="C177" s="3">
        <v>1.5</v>
      </c>
      <c r="D177" s="3">
        <v>0.01</v>
      </c>
      <c r="E177" s="3">
        <v>21</v>
      </c>
      <c r="F177" s="3">
        <v>3.15</v>
      </c>
      <c r="G177" s="3">
        <f>C177/126.8</f>
        <v>1.1829652996845427E-2</v>
      </c>
      <c r="H177" s="3">
        <f>D177/0.8</f>
        <v>1.2499999999999999E-2</v>
      </c>
      <c r="I177" s="3">
        <f>E177/2410</f>
        <v>8.7136929460580916E-3</v>
      </c>
      <c r="J177" s="3">
        <f>F177/105.49</f>
        <v>2.9860650298606503E-2</v>
      </c>
      <c r="K177" s="2">
        <f>AVERAGE(G177:J177)</f>
        <v>1.5725999060377506E-2</v>
      </c>
      <c r="L177" s="3">
        <f t="shared" si="72"/>
        <v>-4.152439945162433</v>
      </c>
      <c r="M177" s="3">
        <f t="shared" si="73"/>
        <v>-6.5301266675898445E-2</v>
      </c>
    </row>
    <row r="178" spans="2:13" x14ac:dyDescent="0.4">
      <c r="B178" s="3" t="s">
        <v>11</v>
      </c>
      <c r="C178" s="3">
        <v>6.9</v>
      </c>
      <c r="D178" s="3">
        <v>0.01</v>
      </c>
      <c r="E178" s="3">
        <v>20</v>
      </c>
      <c r="F178" s="3">
        <v>2.06</v>
      </c>
      <c r="G178" s="3">
        <f t="shared" ref="G178:G189" si="79">C178/126.8</f>
        <v>5.4416403785488961E-2</v>
      </c>
      <c r="H178" s="3">
        <f t="shared" ref="H178:H190" si="80">D178/0.8</f>
        <v>1.2499999999999999E-2</v>
      </c>
      <c r="I178" s="3">
        <f t="shared" ref="I178:I190" si="81">E178/2410</f>
        <v>8.2987551867219917E-3</v>
      </c>
      <c r="J178" s="3">
        <f t="shared" ref="J178:J190" si="82">F178/105.49</f>
        <v>1.9527917338136316E-2</v>
      </c>
      <c r="K178" s="2">
        <f t="shared" ref="K178:K190" si="83">AVERAGE(G178:J178)</f>
        <v>2.3685769077586818E-2</v>
      </c>
      <c r="L178" s="3">
        <f t="shared" si="72"/>
        <v>-3.7428808720511886</v>
      </c>
      <c r="M178" s="3">
        <f t="shared" si="73"/>
        <v>-8.865301202032122E-2</v>
      </c>
    </row>
    <row r="179" spans="2:13" x14ac:dyDescent="0.4">
      <c r="B179" s="3" t="s">
        <v>12</v>
      </c>
      <c r="C179" s="3">
        <v>5.9</v>
      </c>
      <c r="D179" s="3">
        <v>0.01</v>
      </c>
      <c r="E179" s="3">
        <v>18</v>
      </c>
      <c r="F179" s="3">
        <v>3.22</v>
      </c>
      <c r="G179" s="3">
        <f t="shared" si="79"/>
        <v>4.6529968454258677E-2</v>
      </c>
      <c r="H179" s="3">
        <f t="shared" si="80"/>
        <v>1.2499999999999999E-2</v>
      </c>
      <c r="I179" s="3">
        <f t="shared" si="81"/>
        <v>7.4688796680497929E-3</v>
      </c>
      <c r="J179" s="3">
        <f t="shared" si="82"/>
        <v>3.0524220305242208E-2</v>
      </c>
      <c r="K179" s="2">
        <f t="shared" si="83"/>
        <v>2.425576710688767E-2</v>
      </c>
      <c r="L179" s="3">
        <f t="shared" si="72"/>
        <v>-3.7191008710323339</v>
      </c>
      <c r="M179" s="3">
        <f t="shared" si="73"/>
        <v>-9.0209644574783365E-2</v>
      </c>
    </row>
    <row r="180" spans="2:13" x14ac:dyDescent="0.4">
      <c r="B180" s="3" t="s">
        <v>13</v>
      </c>
      <c r="C180" s="3">
        <v>1.1000000000000001</v>
      </c>
      <c r="D180" s="3">
        <v>0.01</v>
      </c>
      <c r="E180" s="3">
        <v>12</v>
      </c>
      <c r="F180" s="3">
        <v>1.76</v>
      </c>
      <c r="G180" s="3">
        <f t="shared" si="79"/>
        <v>8.6750788643533139E-3</v>
      </c>
      <c r="H180" s="3">
        <f t="shared" si="80"/>
        <v>1.2499999999999999E-2</v>
      </c>
      <c r="I180" s="3">
        <f t="shared" si="81"/>
        <v>4.9792531120331947E-3</v>
      </c>
      <c r="J180" s="3">
        <f t="shared" si="82"/>
        <v>1.6684045881126174E-2</v>
      </c>
      <c r="K180" s="2">
        <f t="shared" si="83"/>
        <v>1.0709594464378171E-2</v>
      </c>
      <c r="L180" s="3">
        <f t="shared" ref="L180:L190" si="84">LN(K180)</f>
        <v>-4.5366152603768075</v>
      </c>
      <c r="M180" s="3">
        <f>K180*L180</f>
        <v>-4.858530967954499E-2</v>
      </c>
    </row>
    <row r="181" spans="2:13" x14ac:dyDescent="0.4">
      <c r="B181" s="3" t="s">
        <v>18</v>
      </c>
      <c r="C181" s="3">
        <v>3.7</v>
      </c>
      <c r="D181" s="3">
        <v>0.01</v>
      </c>
      <c r="E181" s="3">
        <v>25</v>
      </c>
      <c r="F181" s="3">
        <v>2.08</v>
      </c>
      <c r="G181" s="3">
        <f t="shared" si="79"/>
        <v>2.9179810725552053E-2</v>
      </c>
      <c r="H181" s="3">
        <f t="shared" si="80"/>
        <v>1.2499999999999999E-2</v>
      </c>
      <c r="I181" s="3">
        <f t="shared" si="81"/>
        <v>1.0373443983402489E-2</v>
      </c>
      <c r="J181" s="3">
        <f t="shared" si="82"/>
        <v>1.9717508768603662E-2</v>
      </c>
      <c r="K181" s="2">
        <f t="shared" si="83"/>
        <v>1.7942690869389551E-2</v>
      </c>
      <c r="L181" s="3">
        <f t="shared" si="84"/>
        <v>-4.0205724408796746</v>
      </c>
      <c r="M181" s="3">
        <f>L181*K181</f>
        <v>-7.213988842469099E-2</v>
      </c>
    </row>
    <row r="182" spans="2:13" x14ac:dyDescent="0.4">
      <c r="B182" s="3" t="s">
        <v>19</v>
      </c>
      <c r="C182" s="3">
        <v>4.0999999999999996</v>
      </c>
      <c r="D182" s="3">
        <v>0.32</v>
      </c>
      <c r="E182" s="3">
        <v>1891</v>
      </c>
      <c r="F182" s="3">
        <v>33.380000000000003</v>
      </c>
      <c r="G182" s="3">
        <f t="shared" si="79"/>
        <v>3.2334384858044164E-2</v>
      </c>
      <c r="H182" s="3">
        <f t="shared" si="80"/>
        <v>0.39999999999999997</v>
      </c>
      <c r="I182" s="3">
        <f t="shared" si="81"/>
        <v>0.7846473029045643</v>
      </c>
      <c r="J182" s="3">
        <f t="shared" si="82"/>
        <v>0.31642809744999528</v>
      </c>
      <c r="K182" s="2">
        <f t="shared" si="83"/>
        <v>0.38335244630315096</v>
      </c>
      <c r="L182" s="3">
        <f t="shared" si="84"/>
        <v>-0.9588004876146522</v>
      </c>
      <c r="M182" s="3">
        <f>L182*K182</f>
        <v>-0.36755851244373089</v>
      </c>
    </row>
    <row r="183" spans="2:13" x14ac:dyDescent="0.4">
      <c r="B183" s="3" t="s">
        <v>20</v>
      </c>
      <c r="C183" s="3">
        <v>7.4</v>
      </c>
      <c r="D183" s="3">
        <v>0.01</v>
      </c>
      <c r="E183" s="3">
        <v>10</v>
      </c>
      <c r="F183" s="3">
        <v>6.7</v>
      </c>
      <c r="G183" s="3">
        <f t="shared" si="79"/>
        <v>5.8359621451104106E-2</v>
      </c>
      <c r="H183" s="3">
        <f t="shared" si="80"/>
        <v>1.2499999999999999E-2</v>
      </c>
      <c r="I183" s="3">
        <f t="shared" si="81"/>
        <v>4.1493775933609959E-3</v>
      </c>
      <c r="J183" s="3">
        <f t="shared" si="82"/>
        <v>6.3513129206559868E-2</v>
      </c>
      <c r="K183" s="2">
        <f t="shared" si="83"/>
        <v>3.4630532062756243E-2</v>
      </c>
      <c r="L183" s="3">
        <f t="shared" si="84"/>
        <v>-3.3630195564711007</v>
      </c>
      <c r="M183" s="3">
        <f>L183*K183</f>
        <v>-0.11646315657804873</v>
      </c>
    </row>
    <row r="184" spans="2:13" x14ac:dyDescent="0.4">
      <c r="B184" s="3" t="s">
        <v>21</v>
      </c>
      <c r="C184" s="3">
        <v>3.4</v>
      </c>
      <c r="D184" s="3">
        <v>0.01</v>
      </c>
      <c r="E184" s="3">
        <v>17</v>
      </c>
      <c r="F184" s="3">
        <v>3.7</v>
      </c>
      <c r="G184" s="3">
        <f t="shared" si="79"/>
        <v>2.6813880126182965E-2</v>
      </c>
      <c r="H184" s="3">
        <f t="shared" si="80"/>
        <v>1.2499999999999999E-2</v>
      </c>
      <c r="I184" s="3">
        <f t="shared" si="81"/>
        <v>7.053941908713693E-3</v>
      </c>
      <c r="J184" s="3">
        <f t="shared" si="82"/>
        <v>3.5074414636458433E-2</v>
      </c>
      <c r="K184" s="2">
        <f t="shared" si="83"/>
        <v>2.0360559167838771E-2</v>
      </c>
      <c r="L184" s="3">
        <f t="shared" si="84"/>
        <v>-3.8941556236377126</v>
      </c>
      <c r="M184" s="3">
        <f>L184*K184</f>
        <v>-7.9287185983847736E-2</v>
      </c>
    </row>
    <row r="185" spans="2:13" x14ac:dyDescent="0.4">
      <c r="B185" s="3" t="s">
        <v>22</v>
      </c>
      <c r="C185" s="3">
        <v>1.2</v>
      </c>
      <c r="D185" s="3">
        <v>0.01</v>
      </c>
      <c r="E185" s="3">
        <v>8</v>
      </c>
      <c r="F185" s="3">
        <v>1.91</v>
      </c>
      <c r="G185" s="3">
        <f t="shared" si="79"/>
        <v>9.4637223974763408E-3</v>
      </c>
      <c r="H185" s="3">
        <f t="shared" si="80"/>
        <v>1.2499999999999999E-2</v>
      </c>
      <c r="I185" s="3">
        <f t="shared" si="81"/>
        <v>3.3195020746887966E-3</v>
      </c>
      <c r="J185" s="3">
        <f t="shared" si="82"/>
        <v>1.8105981609631245E-2</v>
      </c>
      <c r="K185" s="2">
        <f t="shared" si="83"/>
        <v>1.0847301520449095E-2</v>
      </c>
      <c r="L185" s="3">
        <f t="shared" si="84"/>
        <v>-4.5238389377212904</v>
      </c>
      <c r="M185" s="3">
        <f>K185*L185</f>
        <v>-4.9071444987410971E-2</v>
      </c>
    </row>
    <row r="186" spans="2:13" x14ac:dyDescent="0.4">
      <c r="B186" s="3" t="s">
        <v>23</v>
      </c>
      <c r="C186" s="3">
        <v>5.7</v>
      </c>
      <c r="D186" s="3">
        <v>0.01</v>
      </c>
      <c r="E186" s="3">
        <v>7</v>
      </c>
      <c r="F186" s="3">
        <v>4.47</v>
      </c>
      <c r="G186" s="3">
        <f t="shared" si="79"/>
        <v>4.4952681388012623E-2</v>
      </c>
      <c r="H186" s="3">
        <f t="shared" si="80"/>
        <v>1.2499999999999999E-2</v>
      </c>
      <c r="I186" s="3">
        <f t="shared" si="81"/>
        <v>2.9045643153526972E-3</v>
      </c>
      <c r="J186" s="3">
        <f t="shared" si="82"/>
        <v>4.2373684709451132E-2</v>
      </c>
      <c r="K186" s="2">
        <f t="shared" si="83"/>
        <v>2.5682732603204111E-2</v>
      </c>
      <c r="L186" s="3">
        <f t="shared" si="84"/>
        <v>-3.6619363960394042</v>
      </c>
      <c r="M186" s="3">
        <f>L186*K186</f>
        <v>-9.4048533269420975E-2</v>
      </c>
    </row>
    <row r="187" spans="2:13" x14ac:dyDescent="0.4">
      <c r="B187" s="3" t="s">
        <v>24</v>
      </c>
      <c r="C187" s="3">
        <v>1.5</v>
      </c>
      <c r="D187" s="3">
        <v>0.01</v>
      </c>
      <c r="E187" s="3">
        <v>8</v>
      </c>
      <c r="F187" s="3">
        <v>1.22</v>
      </c>
      <c r="G187" s="3">
        <f t="shared" si="79"/>
        <v>1.1829652996845427E-2</v>
      </c>
      <c r="H187" s="3">
        <f t="shared" si="80"/>
        <v>1.2499999999999999E-2</v>
      </c>
      <c r="I187" s="3">
        <f t="shared" si="81"/>
        <v>3.3195020746887966E-3</v>
      </c>
      <c r="J187" s="3">
        <f t="shared" si="82"/>
        <v>1.1565077258507916E-2</v>
      </c>
      <c r="K187" s="2">
        <f t="shared" si="83"/>
        <v>9.8035580825105335E-3</v>
      </c>
      <c r="L187" s="3">
        <f t="shared" si="84"/>
        <v>-4.6250098895555132</v>
      </c>
      <c r="M187" s="3">
        <f>L187*K187</f>
        <v>-4.5341553084443098E-2</v>
      </c>
    </row>
    <row r="188" spans="2:13" x14ac:dyDescent="0.4">
      <c r="B188" s="3" t="s">
        <v>25</v>
      </c>
      <c r="C188" s="3">
        <v>1.8</v>
      </c>
      <c r="D188" s="3">
        <v>0.01</v>
      </c>
      <c r="E188" s="3">
        <v>7</v>
      </c>
      <c r="F188" s="3">
        <v>1.88</v>
      </c>
      <c r="G188" s="3">
        <f t="shared" si="79"/>
        <v>1.4195583596214511E-2</v>
      </c>
      <c r="H188" s="3">
        <f t="shared" si="80"/>
        <v>1.2499999999999999E-2</v>
      </c>
      <c r="I188" s="3">
        <f t="shared" si="81"/>
        <v>2.9045643153526972E-3</v>
      </c>
      <c r="J188" s="3">
        <f t="shared" si="82"/>
        <v>1.7821594463930231E-2</v>
      </c>
      <c r="K188" s="2">
        <f t="shared" si="83"/>
        <v>1.185543559387436E-2</v>
      </c>
      <c r="L188" s="3">
        <f t="shared" si="84"/>
        <v>-4.434968816666629</v>
      </c>
      <c r="M188" s="3">
        <f>K188*L188</f>
        <v>-5.2578487166832409E-2</v>
      </c>
    </row>
    <row r="189" spans="2:13" x14ac:dyDescent="0.4">
      <c r="B189" s="3" t="s">
        <v>26</v>
      </c>
      <c r="C189" s="3">
        <v>1.4</v>
      </c>
      <c r="D189" s="3">
        <v>0.01</v>
      </c>
      <c r="E189" s="3">
        <v>10</v>
      </c>
      <c r="F189" s="3">
        <v>3.1</v>
      </c>
      <c r="G189" s="3">
        <f t="shared" si="79"/>
        <v>1.1041009463722396E-2</v>
      </c>
      <c r="H189" s="3">
        <f t="shared" si="80"/>
        <v>1.2499999999999999E-2</v>
      </c>
      <c r="I189" s="3">
        <f t="shared" si="81"/>
        <v>4.1493775933609959E-3</v>
      </c>
      <c r="J189" s="3">
        <f t="shared" si="82"/>
        <v>2.9386671722438147E-2</v>
      </c>
      <c r="K189" s="2">
        <f t="shared" si="83"/>
        <v>1.4269264694880384E-2</v>
      </c>
      <c r="L189" s="3">
        <f t="shared" si="84"/>
        <v>-4.2496473768602234</v>
      </c>
      <c r="M189" s="3">
        <f>L189*K189</f>
        <v>-6.0639343280322625E-2</v>
      </c>
    </row>
    <row r="190" spans="2:13" x14ac:dyDescent="0.4">
      <c r="B190" s="3" t="s">
        <v>27</v>
      </c>
      <c r="C190" s="3">
        <v>1.8</v>
      </c>
      <c r="D190" s="3">
        <v>0.01</v>
      </c>
      <c r="E190" s="3">
        <v>10</v>
      </c>
      <c r="F190" s="3">
        <v>1.56</v>
      </c>
      <c r="G190" s="3">
        <v>0</v>
      </c>
      <c r="H190" s="3">
        <f t="shared" si="80"/>
        <v>1.2499999999999999E-2</v>
      </c>
      <c r="I190" s="3">
        <f t="shared" si="81"/>
        <v>4.1493775933609959E-3</v>
      </c>
      <c r="J190" s="3">
        <f t="shared" si="82"/>
        <v>1.4788131576452746E-2</v>
      </c>
      <c r="K190" s="2">
        <f t="shared" si="83"/>
        <v>7.8593772924534355E-3</v>
      </c>
      <c r="L190" s="3">
        <f t="shared" si="84"/>
        <v>-4.846047900558176</v>
      </c>
      <c r="M190" s="3">
        <f>K190*L190</f>
        <v>-3.8086918827788571E-2</v>
      </c>
    </row>
    <row r="191" spans="2:13" x14ac:dyDescent="0.4">
      <c r="C191" s="3">
        <f>SUM(C174:C190)</f>
        <v>126.60000000000002</v>
      </c>
      <c r="D191" s="3">
        <f t="shared" ref="D191:F191" si="85">SUM(D174:D190)</f>
        <v>0.8</v>
      </c>
      <c r="E191" s="3">
        <f t="shared" si="85"/>
        <v>2410</v>
      </c>
      <c r="F191" s="3">
        <f t="shared" si="85"/>
        <v>105.48999999999998</v>
      </c>
    </row>
    <row r="192" spans="2:13" x14ac:dyDescent="0.4">
      <c r="C192" s="3">
        <v>126.80000000000003</v>
      </c>
      <c r="D192" s="3">
        <v>0.8</v>
      </c>
      <c r="E192" s="3">
        <v>2410</v>
      </c>
      <c r="F192" s="3">
        <v>105.49</v>
      </c>
    </row>
    <row r="196" spans="1:18" x14ac:dyDescent="0.4">
      <c r="A196" s="3" t="s">
        <v>16</v>
      </c>
    </row>
    <row r="197" spans="1:18" x14ac:dyDescent="0.4">
      <c r="A197" s="3" t="s">
        <v>34</v>
      </c>
      <c r="B197" s="3" t="s">
        <v>7</v>
      </c>
      <c r="C197" s="3">
        <v>20.100000000000001</v>
      </c>
      <c r="D197" s="3">
        <v>0.05</v>
      </c>
      <c r="E197" s="3">
        <v>104</v>
      </c>
      <c r="F197" s="3">
        <v>13.1</v>
      </c>
      <c r="G197" s="3">
        <f>C197/121.1</f>
        <v>0.16597853014037986</v>
      </c>
      <c r="H197" s="3">
        <f>D197/0.87</f>
        <v>5.7471264367816098E-2</v>
      </c>
      <c r="I197" s="3">
        <f>E197/1924</f>
        <v>5.4054054054054057E-2</v>
      </c>
      <c r="J197" s="3">
        <f>F197/117.06</f>
        <v>0.11190842303092431</v>
      </c>
      <c r="K197" s="2">
        <f>AVERAGE(G197:J197)</f>
        <v>9.735306789829358E-2</v>
      </c>
      <c r="L197" s="3">
        <f t="shared" ref="L197:L207" si="86">LN(K197)</f>
        <v>-2.3294110335537224</v>
      </c>
      <c r="M197" s="3">
        <f>L197*K197</f>
        <v>-0.22677531051258976</v>
      </c>
      <c r="N197" s="3">
        <f>SUM(M197:M212)</f>
        <v>-1.9939195839591952</v>
      </c>
      <c r="O197" s="3">
        <f>-(N197)</f>
        <v>1.9939195839591952</v>
      </c>
      <c r="P197" s="3">
        <v>15</v>
      </c>
      <c r="Q197" s="3">
        <f>LN(P197)</f>
        <v>2.7080502011022101</v>
      </c>
      <c r="R197" s="3">
        <f>O197/Q197</f>
        <v>0.73629343471832431</v>
      </c>
    </row>
    <row r="198" spans="1:18" x14ac:dyDescent="0.4">
      <c r="B198" s="3" t="s">
        <v>8</v>
      </c>
      <c r="C198" s="3">
        <v>36.700000000000003</v>
      </c>
      <c r="D198" s="3">
        <v>0.25</v>
      </c>
      <c r="E198" s="3">
        <v>201</v>
      </c>
      <c r="F198" s="3">
        <v>23</v>
      </c>
      <c r="G198" s="3">
        <f>C198/121.1</f>
        <v>0.30305532617671349</v>
      </c>
      <c r="H198" s="3">
        <f>D198/0.87</f>
        <v>0.28735632183908044</v>
      </c>
      <c r="I198" s="3">
        <f>E198/1924</f>
        <v>0.10446985446985448</v>
      </c>
      <c r="J198" s="3">
        <f>F198/117.06</f>
        <v>0.19648043738253887</v>
      </c>
      <c r="K198" s="2">
        <f>AVERAGE(G198:J198)</f>
        <v>0.22284048496704681</v>
      </c>
      <c r="L198" s="3">
        <f t="shared" si="86"/>
        <v>-1.5012990775302983</v>
      </c>
      <c r="M198" s="3">
        <f>L198*K198</f>
        <v>-0.33455021451743167</v>
      </c>
    </row>
    <row r="199" spans="1:18" x14ac:dyDescent="0.4">
      <c r="B199" s="3" t="s">
        <v>9</v>
      </c>
      <c r="C199" s="3">
        <v>33.6</v>
      </c>
      <c r="D199" s="3">
        <v>0.31</v>
      </c>
      <c r="E199" s="3">
        <v>160</v>
      </c>
      <c r="F199" s="3">
        <v>20</v>
      </c>
      <c r="G199" s="3">
        <f t="shared" ref="G199:G213" si="87">C199/121.1</f>
        <v>0.27745664739884396</v>
      </c>
      <c r="H199" s="3">
        <f t="shared" ref="H199:H213" si="88">D199/0.87</f>
        <v>0.35632183908045978</v>
      </c>
      <c r="I199" s="3">
        <f t="shared" ref="I199:I213" si="89">E199/1924</f>
        <v>8.3160083160083165E-2</v>
      </c>
      <c r="J199" s="3">
        <f t="shared" ref="J199:J212" si="90">F199/117.06</f>
        <v>0.17085255424568596</v>
      </c>
      <c r="K199" s="2">
        <f t="shared" ref="K199:K213" si="91">AVERAGE(G199:J199)</f>
        <v>0.22194778097126822</v>
      </c>
      <c r="L199" s="3">
        <f t="shared" si="86"/>
        <v>-1.5053131456287638</v>
      </c>
      <c r="M199" s="3">
        <f>K199*L199</f>
        <v>-0.33410091233918365</v>
      </c>
    </row>
    <row r="200" spans="1:18" x14ac:dyDescent="0.4">
      <c r="B200" s="3" t="s">
        <v>10</v>
      </c>
      <c r="C200" s="3">
        <v>4.7</v>
      </c>
      <c r="D200" s="3">
        <v>0.01</v>
      </c>
      <c r="E200" s="3">
        <v>9</v>
      </c>
      <c r="F200" s="3">
        <v>2.76</v>
      </c>
      <c r="G200" s="3">
        <f t="shared" si="87"/>
        <v>3.8810900082576386E-2</v>
      </c>
      <c r="H200" s="3">
        <f t="shared" si="88"/>
        <v>1.1494252873563218E-2</v>
      </c>
      <c r="I200" s="3">
        <f t="shared" si="89"/>
        <v>4.677754677754678E-3</v>
      </c>
      <c r="J200" s="3">
        <f t="shared" si="90"/>
        <v>2.3577652485904661E-2</v>
      </c>
      <c r="K200" s="2">
        <f t="shared" si="91"/>
        <v>1.9640140029949738E-2</v>
      </c>
      <c r="L200" s="3">
        <f t="shared" si="86"/>
        <v>-3.9301798462467263</v>
      </c>
      <c r="M200" s="3">
        <f>K200*L200</f>
        <v>-7.7189282523172031E-2</v>
      </c>
    </row>
    <row r="201" spans="1:18" x14ac:dyDescent="0.4">
      <c r="B201" s="3" t="s">
        <v>11</v>
      </c>
      <c r="C201" s="3">
        <v>3.1</v>
      </c>
      <c r="D201" s="3">
        <v>0.01</v>
      </c>
      <c r="E201" s="3">
        <v>11</v>
      </c>
      <c r="F201" s="3">
        <v>6.12</v>
      </c>
      <c r="G201" s="3">
        <f t="shared" si="87"/>
        <v>2.5598678777869532E-2</v>
      </c>
      <c r="H201" s="3">
        <f t="shared" si="88"/>
        <v>1.1494252873563218E-2</v>
      </c>
      <c r="I201" s="3">
        <f t="shared" si="89"/>
        <v>5.7172557172557176E-3</v>
      </c>
      <c r="J201" s="3">
        <f t="shared" si="90"/>
        <v>5.2280881599179908E-2</v>
      </c>
      <c r="K201" s="2">
        <f t="shared" si="91"/>
        <v>2.3772767241967092E-2</v>
      </c>
      <c r="L201" s="3">
        <f t="shared" si="86"/>
        <v>-3.7392145869704883</v>
      </c>
      <c r="M201" s="3">
        <f>K201*L201</f>
        <v>-8.8891478043817529E-2</v>
      </c>
    </row>
    <row r="202" spans="1:18" x14ac:dyDescent="0.4">
      <c r="B202" s="3" t="s">
        <v>12</v>
      </c>
      <c r="C202" s="3">
        <v>5.7</v>
      </c>
      <c r="D202" s="3">
        <v>0.01</v>
      </c>
      <c r="E202" s="3">
        <v>8</v>
      </c>
      <c r="F202" s="3">
        <v>2.17</v>
      </c>
      <c r="G202" s="3">
        <f>C202/121.1</f>
        <v>4.7068538398018167E-2</v>
      </c>
      <c r="H202" s="3">
        <f>D202/0.87</f>
        <v>1.1494252873563218E-2</v>
      </c>
      <c r="I202" s="3">
        <f>E202/1924</f>
        <v>4.1580041580041582E-3</v>
      </c>
      <c r="J202" s="3">
        <f>F202/117.06</f>
        <v>1.8537502135656928E-2</v>
      </c>
      <c r="K202" s="2">
        <f>AVERAGE(G202:J202)</f>
        <v>2.0314574391310618E-2</v>
      </c>
      <c r="L202" s="3">
        <f t="shared" si="86"/>
        <v>-3.8964167002265619</v>
      </c>
      <c r="M202" s="3">
        <f t="shared" ref="M202:M207" si="92">L202*K202</f>
        <v>-7.915404691629753E-2</v>
      </c>
    </row>
    <row r="203" spans="1:18" x14ac:dyDescent="0.4">
      <c r="B203" s="3" t="s">
        <v>13</v>
      </c>
      <c r="C203" s="3">
        <v>1.7</v>
      </c>
      <c r="D203" s="3">
        <v>0.01</v>
      </c>
      <c r="E203" s="3">
        <v>15</v>
      </c>
      <c r="F203" s="3">
        <v>9.81</v>
      </c>
      <c r="G203" s="3">
        <f t="shared" si="87"/>
        <v>1.4037985136251032E-2</v>
      </c>
      <c r="H203" s="3">
        <f t="shared" si="88"/>
        <v>1.1494252873563218E-2</v>
      </c>
      <c r="I203" s="3">
        <f t="shared" si="89"/>
        <v>7.7962577962577967E-3</v>
      </c>
      <c r="J203" s="3">
        <f t="shared" si="90"/>
        <v>8.3803177857508973E-2</v>
      </c>
      <c r="K203" s="2">
        <f t="shared" si="91"/>
        <v>2.9282918415895254E-2</v>
      </c>
      <c r="L203" s="3">
        <f t="shared" si="86"/>
        <v>-3.530750922181999</v>
      </c>
      <c r="M203" s="3">
        <f t="shared" si="92"/>
        <v>-0.10339069120110241</v>
      </c>
    </row>
    <row r="204" spans="1:18" x14ac:dyDescent="0.4">
      <c r="B204" s="3" t="s">
        <v>18</v>
      </c>
      <c r="C204" s="3">
        <v>1.4</v>
      </c>
      <c r="D204" s="3">
        <v>0.01</v>
      </c>
      <c r="E204" s="3">
        <v>13</v>
      </c>
      <c r="F204" s="3">
        <v>4.0999999999999996</v>
      </c>
      <c r="G204" s="3">
        <f t="shared" si="87"/>
        <v>1.1560693641618497E-2</v>
      </c>
      <c r="H204" s="3">
        <f t="shared" si="88"/>
        <v>1.1494252873563218E-2</v>
      </c>
      <c r="I204" s="3">
        <f t="shared" si="89"/>
        <v>6.7567567567567571E-3</v>
      </c>
      <c r="J204" s="3">
        <f t="shared" si="90"/>
        <v>3.5024773620365622E-2</v>
      </c>
      <c r="K204" s="2">
        <f t="shared" si="91"/>
        <v>1.6209119223076024E-2</v>
      </c>
      <c r="L204" s="3">
        <f t="shared" si="86"/>
        <v>-4.1221812801163242</v>
      </c>
      <c r="M204" s="3">
        <f t="shared" si="92"/>
        <v>-6.6816927828537639E-2</v>
      </c>
    </row>
    <row r="205" spans="1:18" x14ac:dyDescent="0.4">
      <c r="B205" s="3" t="s">
        <v>19</v>
      </c>
      <c r="C205" s="3">
        <v>3.2</v>
      </c>
      <c r="D205" s="3">
        <v>0.15</v>
      </c>
      <c r="E205" s="3">
        <v>1341</v>
      </c>
      <c r="F205" s="3">
        <v>15</v>
      </c>
      <c r="G205" s="3">
        <f t="shared" si="87"/>
        <v>2.642444260941371E-2</v>
      </c>
      <c r="H205" s="3">
        <f t="shared" si="88"/>
        <v>0.17241379310344826</v>
      </c>
      <c r="I205" s="3">
        <f t="shared" si="89"/>
        <v>0.69698544698544695</v>
      </c>
      <c r="J205" s="3">
        <f t="shared" si="90"/>
        <v>0.12813941568426448</v>
      </c>
      <c r="K205" s="2">
        <f t="shared" si="91"/>
        <v>0.25599077459564334</v>
      </c>
      <c r="L205" s="3">
        <f t="shared" si="86"/>
        <v>-1.3626138718876815</v>
      </c>
      <c r="M205" s="3">
        <f t="shared" si="92"/>
        <v>-0.34881658053929632</v>
      </c>
    </row>
    <row r="206" spans="1:18" x14ac:dyDescent="0.4">
      <c r="B206" s="3" t="s">
        <v>20</v>
      </c>
      <c r="C206" s="3">
        <v>4.2</v>
      </c>
      <c r="D206" s="3">
        <v>0.01</v>
      </c>
      <c r="E206" s="3">
        <v>7</v>
      </c>
      <c r="F206" s="3">
        <v>6</v>
      </c>
      <c r="G206" s="3">
        <f>C206/121.1</f>
        <v>3.4682080924855495E-2</v>
      </c>
      <c r="H206" s="3">
        <f>D206/0.87</f>
        <v>1.1494252873563218E-2</v>
      </c>
      <c r="I206" s="3">
        <f>E206/1924</f>
        <v>3.6382536382536385E-3</v>
      </c>
      <c r="J206" s="3">
        <f>F206/117.06</f>
        <v>5.1255766273705788E-2</v>
      </c>
      <c r="K206" s="2">
        <f>AVERAGE(G206:J206)</f>
        <v>2.5267588427594537E-2</v>
      </c>
      <c r="L206" s="3">
        <f t="shared" si="86"/>
        <v>-3.6782327943641335</v>
      </c>
      <c r="M206" s="3">
        <f t="shared" si="92"/>
        <v>-9.294007238887389E-2</v>
      </c>
    </row>
    <row r="207" spans="1:18" x14ac:dyDescent="0.4">
      <c r="B207" s="3" t="s">
        <v>21</v>
      </c>
      <c r="C207" s="3">
        <v>1.3</v>
      </c>
      <c r="D207" s="3">
        <v>0.01</v>
      </c>
      <c r="E207" s="3">
        <v>10</v>
      </c>
      <c r="F207" s="3">
        <v>3.3</v>
      </c>
      <c r="G207" s="3">
        <f>C207/121.1</f>
        <v>1.0734929810074319E-2</v>
      </c>
      <c r="H207" s="3">
        <f>D207/0.87</f>
        <v>1.1494252873563218E-2</v>
      </c>
      <c r="I207" s="3">
        <f>E207/1924</f>
        <v>5.1975051975051978E-3</v>
      </c>
      <c r="J207" s="3">
        <f>F207/117.06</f>
        <v>2.8190671450538184E-2</v>
      </c>
      <c r="K207" s="2">
        <f>AVERAGE(G207:J207)</f>
        <v>1.3904339832920229E-2</v>
      </c>
      <c r="L207" s="3">
        <f t="shared" si="86"/>
        <v>-4.2755542693797493</v>
      </c>
      <c r="M207" s="3">
        <f t="shared" si="92"/>
        <v>-5.9448759535548998E-2</v>
      </c>
    </row>
    <row r="208" spans="1:18" x14ac:dyDescent="0.4">
      <c r="B208" s="3" t="s">
        <v>22</v>
      </c>
      <c r="C208" s="3">
        <v>1.4</v>
      </c>
      <c r="D208" s="3">
        <v>0.01</v>
      </c>
      <c r="E208" s="3">
        <v>8</v>
      </c>
      <c r="F208" s="3">
        <v>1.42</v>
      </c>
      <c r="G208" s="3">
        <f t="shared" si="87"/>
        <v>1.1560693641618497E-2</v>
      </c>
      <c r="H208" s="3">
        <f t="shared" si="88"/>
        <v>1.1494252873563218E-2</v>
      </c>
      <c r="I208" s="3">
        <f t="shared" si="89"/>
        <v>4.1580041580041582E-3</v>
      </c>
      <c r="J208" s="3">
        <f t="shared" si="90"/>
        <v>1.2130531351443704E-2</v>
      </c>
      <c r="K208" s="2">
        <f t="shared" si="91"/>
        <v>9.8358705061573938E-3</v>
      </c>
      <c r="L208" s="3">
        <f>LN(K208)</f>
        <v>-4.6217193200099542</v>
      </c>
      <c r="M208" s="3">
        <f>K208*L208</f>
        <v>-4.5458632747423712E-2</v>
      </c>
    </row>
    <row r="209" spans="1:18" x14ac:dyDescent="0.4">
      <c r="B209" s="3" t="s">
        <v>23</v>
      </c>
      <c r="C209" s="3">
        <v>1.2</v>
      </c>
      <c r="D209" s="3">
        <v>0.01</v>
      </c>
      <c r="E209" s="3">
        <v>10</v>
      </c>
      <c r="F209" s="3">
        <v>1.65</v>
      </c>
      <c r="G209" s="3">
        <f t="shared" si="87"/>
        <v>9.9091659785301399E-3</v>
      </c>
      <c r="H209" s="3">
        <f t="shared" si="88"/>
        <v>1.1494252873563218E-2</v>
      </c>
      <c r="I209" s="3">
        <f t="shared" si="89"/>
        <v>5.1975051975051978E-3</v>
      </c>
      <c r="J209" s="3">
        <f t="shared" si="90"/>
        <v>1.4095335725269092E-2</v>
      </c>
      <c r="K209" s="2">
        <f t="shared" si="91"/>
        <v>1.0174064943716912E-2</v>
      </c>
      <c r="L209" s="3">
        <f>LN(K209)</f>
        <v>-4.5879134492997045</v>
      </c>
      <c r="M209" s="3">
        <f>K209*L209</f>
        <v>-4.667772938932746E-2</v>
      </c>
    </row>
    <row r="210" spans="1:18" x14ac:dyDescent="0.4">
      <c r="B210" s="3" t="s">
        <v>24</v>
      </c>
      <c r="C210" s="3">
        <v>1.5</v>
      </c>
      <c r="D210" s="3">
        <v>0.01</v>
      </c>
      <c r="E210" s="3">
        <v>9</v>
      </c>
      <c r="F210" s="3">
        <v>1.52</v>
      </c>
      <c r="G210" s="3">
        <f t="shared" si="87"/>
        <v>1.2386457473162676E-2</v>
      </c>
      <c r="H210" s="3">
        <f t="shared" si="88"/>
        <v>1.1494252873563218E-2</v>
      </c>
      <c r="I210" s="3">
        <f t="shared" si="89"/>
        <v>4.677754677754678E-3</v>
      </c>
      <c r="J210" s="3">
        <f t="shared" si="90"/>
        <v>1.2984794122672134E-2</v>
      </c>
      <c r="K210" s="2">
        <f t="shared" si="91"/>
        <v>1.0385814786788176E-2</v>
      </c>
      <c r="L210" s="3">
        <f>LN(K210)</f>
        <v>-4.5673143666876141</v>
      </c>
      <c r="M210" s="3">
        <f>K210*L210</f>
        <v>-4.7435281085454299E-2</v>
      </c>
    </row>
    <row r="211" spans="1:18" x14ac:dyDescent="0.4">
      <c r="B211" s="3" t="s">
        <v>25</v>
      </c>
      <c r="C211" s="3">
        <v>1.3</v>
      </c>
      <c r="D211" s="3">
        <v>0.01</v>
      </c>
      <c r="E211" s="3">
        <v>8</v>
      </c>
      <c r="F211" s="3">
        <v>1.1100000000000001</v>
      </c>
      <c r="G211" s="3">
        <f t="shared" si="87"/>
        <v>1.0734929810074319E-2</v>
      </c>
      <c r="H211" s="3">
        <f t="shared" si="88"/>
        <v>1.1494252873563218E-2</v>
      </c>
      <c r="I211" s="3">
        <f t="shared" si="89"/>
        <v>4.1580041580041582E-3</v>
      </c>
      <c r="J211" s="3">
        <f t="shared" si="90"/>
        <v>9.4823167606355729E-3</v>
      </c>
      <c r="K211" s="2">
        <f t="shared" si="91"/>
        <v>8.9673759005693167E-3</v>
      </c>
      <c r="L211" s="3">
        <f>LN(K211)</f>
        <v>-4.7141621874526658</v>
      </c>
      <c r="M211" s="3">
        <f>K211*L211</f>
        <v>-4.2273664391138166E-2</v>
      </c>
    </row>
    <row r="212" spans="1:18" x14ac:dyDescent="0.4">
      <c r="B212" s="3" t="s">
        <v>26</v>
      </c>
      <c r="C212" s="3">
        <v>0</v>
      </c>
      <c r="D212" s="3">
        <v>0</v>
      </c>
      <c r="E212" s="3">
        <v>0</v>
      </c>
      <c r="F212" s="3">
        <v>0</v>
      </c>
      <c r="G212" s="3">
        <f t="shared" si="87"/>
        <v>0</v>
      </c>
      <c r="H212" s="3">
        <f t="shared" si="88"/>
        <v>0</v>
      </c>
      <c r="I212" s="3">
        <f t="shared" si="89"/>
        <v>0</v>
      </c>
      <c r="J212" s="3">
        <f t="shared" si="90"/>
        <v>0</v>
      </c>
      <c r="K212" s="2">
        <f t="shared" si="91"/>
        <v>0</v>
      </c>
      <c r="L212" s="3">
        <v>0</v>
      </c>
      <c r="M212" s="3">
        <v>0</v>
      </c>
    </row>
    <row r="213" spans="1:18" x14ac:dyDescent="0.4">
      <c r="B213" s="3" t="s">
        <v>27</v>
      </c>
      <c r="C213" s="3">
        <v>0</v>
      </c>
      <c r="D213" s="3">
        <v>0</v>
      </c>
      <c r="E213" s="3">
        <v>0</v>
      </c>
      <c r="F213" s="3">
        <v>0</v>
      </c>
      <c r="G213" s="3">
        <f t="shared" si="87"/>
        <v>0</v>
      </c>
      <c r="H213" s="3">
        <f t="shared" si="88"/>
        <v>0</v>
      </c>
      <c r="I213" s="3">
        <f t="shared" si="89"/>
        <v>0</v>
      </c>
      <c r="J213" s="3">
        <v>0</v>
      </c>
      <c r="K213" s="2">
        <f t="shared" si="91"/>
        <v>0</v>
      </c>
      <c r="L213" s="3">
        <v>0</v>
      </c>
      <c r="M213" s="3">
        <v>0</v>
      </c>
    </row>
    <row r="214" spans="1:18" x14ac:dyDescent="0.4">
      <c r="C214" s="3">
        <f>SUM(C197:C213)</f>
        <v>121.10000000000002</v>
      </c>
      <c r="D214" s="3">
        <f>SUM(D197:D213)</f>
        <v>0.87000000000000011</v>
      </c>
      <c r="E214" s="3">
        <f>SUM(E197:E213)</f>
        <v>1914</v>
      </c>
      <c r="F214" s="3">
        <f>SUM(F197:F213)</f>
        <v>111.06</v>
      </c>
    </row>
    <row r="215" spans="1:18" x14ac:dyDescent="0.4">
      <c r="C215" s="3">
        <v>121.10000000000001</v>
      </c>
      <c r="D215" s="3">
        <v>0.87000000000000011</v>
      </c>
      <c r="E215" s="3">
        <v>1924</v>
      </c>
      <c r="F215" s="3">
        <v>117.05999999999999</v>
      </c>
    </row>
    <row r="218" spans="1:18" x14ac:dyDescent="0.4">
      <c r="B218" s="3" t="s">
        <v>7</v>
      </c>
      <c r="C218" s="3">
        <v>23.4</v>
      </c>
      <c r="D218" s="3">
        <v>0.06</v>
      </c>
      <c r="E218" s="3">
        <v>62</v>
      </c>
      <c r="F218" s="3">
        <v>9.1</v>
      </c>
      <c r="G218" s="3">
        <f>C218/121.8</f>
        <v>0.19211822660098521</v>
      </c>
      <c r="H218" s="3">
        <f>D218/0.82</f>
        <v>7.3170731707317069E-2</v>
      </c>
      <c r="I218" s="3">
        <f>E218/1884</f>
        <v>3.2908704883227176E-2</v>
      </c>
      <c r="J218" s="3">
        <f>F218/122.61</f>
        <v>7.4219068591468887E-2</v>
      </c>
      <c r="K218" s="2">
        <f>AVERAGE(G218:J218)</f>
        <v>9.3104182945749583E-2</v>
      </c>
      <c r="L218" s="3">
        <f t="shared" ref="L218:L223" si="93">LN(K218)</f>
        <v>-2.3740361661085316</v>
      </c>
      <c r="M218" s="3">
        <f>L218*K218</f>
        <v>-0.22103269752919469</v>
      </c>
      <c r="N218" s="3">
        <f>SUM(M218:M234)</f>
        <v>-1.8539931625632955</v>
      </c>
      <c r="O218" s="3">
        <f>-(N218)</f>
        <v>1.8539931625632955</v>
      </c>
      <c r="P218" s="3">
        <v>15</v>
      </c>
      <c r="Q218" s="3">
        <f>LN(P218)</f>
        <v>2.7080502011022101</v>
      </c>
      <c r="R218" s="3">
        <f>O218/Q218</f>
        <v>0.68462289281369204</v>
      </c>
    </row>
    <row r="219" spans="1:18" x14ac:dyDescent="0.4">
      <c r="A219" s="3" t="s">
        <v>35</v>
      </c>
      <c r="B219" s="3" t="s">
        <v>8</v>
      </c>
      <c r="C219" s="3">
        <v>25.9</v>
      </c>
      <c r="D219" s="3">
        <v>0.35</v>
      </c>
      <c r="E219" s="3">
        <v>300</v>
      </c>
      <c r="F219" s="3">
        <v>32.1</v>
      </c>
      <c r="G219" s="3">
        <f>C219/121.8</f>
        <v>0.21264367816091953</v>
      </c>
      <c r="H219" s="3">
        <f>D219/0.82</f>
        <v>0.42682926829268292</v>
      </c>
      <c r="I219" s="3">
        <f>E219/1884</f>
        <v>0.15923566878980891</v>
      </c>
      <c r="J219" s="3">
        <f>F219/122.61</f>
        <v>0.26180572547100567</v>
      </c>
      <c r="K219" s="2">
        <f>AVERAGE(G219:J219)</f>
        <v>0.26512858517860427</v>
      </c>
      <c r="L219" s="3">
        <f t="shared" si="93"/>
        <v>-1.3275403435914386</v>
      </c>
      <c r="M219" s="3">
        <f>L219*K219</f>
        <v>-0.35196889306391632</v>
      </c>
    </row>
    <row r="220" spans="1:18" x14ac:dyDescent="0.4">
      <c r="B220" s="3" t="s">
        <v>9</v>
      </c>
      <c r="C220" s="3">
        <v>26.9</v>
      </c>
      <c r="D220" s="3">
        <v>0.15</v>
      </c>
      <c r="E220" s="3">
        <v>134</v>
      </c>
      <c r="F220" s="3">
        <v>14.2</v>
      </c>
      <c r="G220" s="3">
        <f t="shared" ref="G220:G234" si="94">C220/121.8</f>
        <v>0.22085385878489325</v>
      </c>
      <c r="H220" s="3">
        <f t="shared" ref="H220:H234" si="95">D220/0.82</f>
        <v>0.18292682926829268</v>
      </c>
      <c r="I220" s="3">
        <f t="shared" ref="I220:I234" si="96">E220/1884</f>
        <v>7.1125265392781314E-2</v>
      </c>
      <c r="J220" s="3">
        <f t="shared" ref="J220:J234" si="97">F220/122.61</f>
        <v>0.11581437076910529</v>
      </c>
      <c r="K220" s="2">
        <f t="shared" ref="K220:K234" si="98">AVERAGE(G220:J220)</f>
        <v>0.14768008105376812</v>
      </c>
      <c r="L220" s="3">
        <f t="shared" si="93"/>
        <v>-1.9127069593804533</v>
      </c>
      <c r="M220" s="3">
        <f>L220*K220</f>
        <v>-0.28246871879341173</v>
      </c>
    </row>
    <row r="221" spans="1:18" x14ac:dyDescent="0.4">
      <c r="B221" s="3" t="s">
        <v>10</v>
      </c>
      <c r="C221" s="3">
        <v>6.1</v>
      </c>
      <c r="D221" s="3">
        <v>0.01</v>
      </c>
      <c r="E221" s="3">
        <v>11</v>
      </c>
      <c r="F221" s="3">
        <v>8.1999999999999993</v>
      </c>
      <c r="G221" s="3">
        <f t="shared" si="94"/>
        <v>5.0082101806239739E-2</v>
      </c>
      <c r="H221" s="3">
        <f t="shared" si="95"/>
        <v>1.2195121951219513E-2</v>
      </c>
      <c r="I221" s="3">
        <f t="shared" si="96"/>
        <v>5.8386411889596599E-3</v>
      </c>
      <c r="J221" s="3">
        <f t="shared" si="97"/>
        <v>6.6878721148356579E-2</v>
      </c>
      <c r="K221" s="2">
        <f t="shared" si="98"/>
        <v>3.3748646523693873E-2</v>
      </c>
      <c r="L221" s="3">
        <f t="shared" si="93"/>
        <v>-3.388814965469408</v>
      </c>
      <c r="M221" s="3">
        <f>L221*K221</f>
        <v>-0.11436791840383091</v>
      </c>
    </row>
    <row r="222" spans="1:18" x14ac:dyDescent="0.4">
      <c r="B222" s="3" t="s">
        <v>11</v>
      </c>
      <c r="C222" s="3">
        <v>6.3</v>
      </c>
      <c r="D222" s="3">
        <v>0.01</v>
      </c>
      <c r="E222" s="3">
        <v>10</v>
      </c>
      <c r="F222" s="3">
        <v>6.1</v>
      </c>
      <c r="G222" s="3">
        <f t="shared" si="94"/>
        <v>5.1724137931034482E-2</v>
      </c>
      <c r="H222" s="3">
        <f t="shared" si="95"/>
        <v>1.2195121951219513E-2</v>
      </c>
      <c r="I222" s="3">
        <f t="shared" si="96"/>
        <v>5.3078556263269636E-3</v>
      </c>
      <c r="J222" s="3">
        <f t="shared" si="97"/>
        <v>4.9751243781094523E-2</v>
      </c>
      <c r="K222" s="2">
        <f t="shared" si="98"/>
        <v>2.9744589822418871E-2</v>
      </c>
      <c r="L222" s="3">
        <f t="shared" si="93"/>
        <v>-3.5151080182366803</v>
      </c>
      <c r="M222" s="3">
        <f>K222*L222</f>
        <v>-0.10455544618394573</v>
      </c>
    </row>
    <row r="223" spans="1:18" x14ac:dyDescent="0.4">
      <c r="B223" s="3" t="s">
        <v>12</v>
      </c>
      <c r="C223" s="3">
        <v>4.3</v>
      </c>
      <c r="D223" s="3">
        <v>0.01</v>
      </c>
      <c r="E223" s="3">
        <v>8</v>
      </c>
      <c r="F223" s="3">
        <v>6.1</v>
      </c>
      <c r="G223" s="3">
        <f t="shared" si="94"/>
        <v>3.5303776683087026E-2</v>
      </c>
      <c r="H223" s="3">
        <f t="shared" si="95"/>
        <v>1.2195121951219513E-2</v>
      </c>
      <c r="I223" s="3">
        <f t="shared" si="96"/>
        <v>4.246284501061571E-3</v>
      </c>
      <c r="J223" s="3">
        <f t="shared" si="97"/>
        <v>4.9751243781094523E-2</v>
      </c>
      <c r="K223" s="2">
        <f t="shared" si="98"/>
        <v>2.5374106729115657E-2</v>
      </c>
      <c r="L223" s="3">
        <f t="shared" si="93"/>
        <v>-3.67402604503329</v>
      </c>
      <c r="M223" s="3">
        <f>K223*L223</f>
        <v>-9.322512899222539E-2</v>
      </c>
    </row>
    <row r="224" spans="1:18" x14ac:dyDescent="0.4">
      <c r="B224" s="3" t="s">
        <v>13</v>
      </c>
      <c r="C224" s="3">
        <v>1.4</v>
      </c>
      <c r="D224" s="3">
        <v>0.01</v>
      </c>
      <c r="E224" s="3">
        <v>12</v>
      </c>
      <c r="F224" s="3">
        <v>2.1</v>
      </c>
      <c r="G224" s="3">
        <f t="shared" si="94"/>
        <v>1.1494252873563218E-2</v>
      </c>
      <c r="H224" s="3">
        <f t="shared" si="95"/>
        <v>1.2195121951219513E-2</v>
      </c>
      <c r="I224" s="3">
        <f t="shared" si="96"/>
        <v>6.369426751592357E-3</v>
      </c>
      <c r="J224" s="3">
        <f t="shared" si="97"/>
        <v>1.7127477367262053E-2</v>
      </c>
      <c r="K224" s="2">
        <f t="shared" si="98"/>
        <v>1.1796569735909285E-2</v>
      </c>
      <c r="L224" s="3">
        <v>0</v>
      </c>
      <c r="M224" s="3">
        <v>0</v>
      </c>
    </row>
    <row r="225" spans="1:18" x14ac:dyDescent="0.4">
      <c r="B225" s="3" t="s">
        <v>18</v>
      </c>
      <c r="C225" s="3">
        <v>3.1</v>
      </c>
      <c r="D225" s="3">
        <v>0.01</v>
      </c>
      <c r="E225" s="3">
        <v>7</v>
      </c>
      <c r="F225" s="3">
        <v>5.2</v>
      </c>
      <c r="G225" s="3">
        <f>C225/121.8</f>
        <v>2.5451559934318555E-2</v>
      </c>
      <c r="H225" s="3">
        <f>D225/0.82</f>
        <v>1.2195121951219513E-2</v>
      </c>
      <c r="I225" s="3">
        <f>E225/1884</f>
        <v>3.7154989384288748E-3</v>
      </c>
      <c r="J225" s="3">
        <f>F225/122.61</f>
        <v>4.2410896337982222E-2</v>
      </c>
      <c r="K225" s="2">
        <f>AVERAGE(G225:J225)</f>
        <v>2.0943269290487291E-2</v>
      </c>
      <c r="L225" s="3">
        <f>LN(K225)</f>
        <v>-3.8659379591509073</v>
      </c>
      <c r="M225" s="3">
        <f>L225*K225</f>
        <v>-8.0965379738814305E-2</v>
      </c>
    </row>
    <row r="226" spans="1:18" x14ac:dyDescent="0.4">
      <c r="B226" s="3" t="s">
        <v>19</v>
      </c>
      <c r="C226" s="3">
        <v>3.9</v>
      </c>
      <c r="D226" s="3">
        <v>0.15</v>
      </c>
      <c r="E226" s="3">
        <v>1272</v>
      </c>
      <c r="F226" s="3">
        <v>20.61</v>
      </c>
      <c r="G226" s="3">
        <f t="shared" si="94"/>
        <v>3.2019704433497539E-2</v>
      </c>
      <c r="H226" s="3">
        <f t="shared" si="95"/>
        <v>0.18292682926829268</v>
      </c>
      <c r="I226" s="3">
        <f t="shared" si="96"/>
        <v>0.67515923566878977</v>
      </c>
      <c r="J226" s="3">
        <f t="shared" si="97"/>
        <v>0.16809395644727185</v>
      </c>
      <c r="K226" s="2">
        <f t="shared" si="98"/>
        <v>0.26454993145446298</v>
      </c>
      <c r="L226" s="3">
        <f>LN(K226)</f>
        <v>-1.329725268734419</v>
      </c>
      <c r="M226" s="3">
        <f>L226*K226</f>
        <v>-0.35177872869695792</v>
      </c>
    </row>
    <row r="227" spans="1:18" x14ac:dyDescent="0.4">
      <c r="B227" s="3" t="s">
        <v>20</v>
      </c>
      <c r="C227" s="3">
        <v>5.0999999999999996</v>
      </c>
      <c r="D227" s="3">
        <v>0.01</v>
      </c>
      <c r="E227" s="3">
        <v>9</v>
      </c>
      <c r="F227" s="3">
        <v>5.4</v>
      </c>
      <c r="G227" s="3">
        <f>C227/121.8</f>
        <v>4.1871921182266007E-2</v>
      </c>
      <c r="H227" s="3">
        <f>D227/0.82</f>
        <v>1.2195121951219513E-2</v>
      </c>
      <c r="I227" s="3">
        <f>E227/1884</f>
        <v>4.7770700636942673E-3</v>
      </c>
      <c r="J227" s="3">
        <f>F227/122.61</f>
        <v>4.4042084658673847E-2</v>
      </c>
      <c r="K227" s="2">
        <f>AVERAGE(G227:J227)</f>
        <v>2.5721549463963409E-2</v>
      </c>
      <c r="L227" s="3">
        <f>LN(K227)</f>
        <v>-3.660426137882832</v>
      </c>
      <c r="M227" s="3">
        <f>L227*K227</f>
        <v>-9.4151831964737809E-2</v>
      </c>
    </row>
    <row r="228" spans="1:18" x14ac:dyDescent="0.4">
      <c r="B228" s="3" t="s">
        <v>21</v>
      </c>
      <c r="C228" s="3">
        <v>3.9</v>
      </c>
      <c r="D228" s="3">
        <v>0.01</v>
      </c>
      <c r="E228" s="3">
        <v>21</v>
      </c>
      <c r="F228" s="3">
        <v>4.7</v>
      </c>
      <c r="G228" s="3">
        <f t="shared" si="94"/>
        <v>3.2019704433497539E-2</v>
      </c>
      <c r="H228" s="3">
        <f t="shared" si="95"/>
        <v>1.2195121951219513E-2</v>
      </c>
      <c r="I228" s="3">
        <f t="shared" si="96"/>
        <v>1.1146496815286623E-2</v>
      </c>
      <c r="J228" s="3">
        <f t="shared" si="97"/>
        <v>3.8332925536253164E-2</v>
      </c>
      <c r="K228" s="2">
        <f t="shared" si="98"/>
        <v>2.342356218406421E-2</v>
      </c>
      <c r="L228" s="3">
        <f>LN(K228)</f>
        <v>-3.7540128322904724</v>
      </c>
      <c r="M228" s="3">
        <f>L228*K228</f>
        <v>-8.7932353016930892E-2</v>
      </c>
    </row>
    <row r="229" spans="1:18" x14ac:dyDescent="0.4">
      <c r="B229" s="3" t="s">
        <v>22</v>
      </c>
      <c r="C229" s="3">
        <v>2.2999999999999998</v>
      </c>
      <c r="D229" s="3">
        <v>0.01</v>
      </c>
      <c r="E229" s="3">
        <v>10</v>
      </c>
      <c r="F229" s="3">
        <v>2.1</v>
      </c>
      <c r="G229" s="3">
        <f t="shared" si="94"/>
        <v>1.8883415435139571E-2</v>
      </c>
      <c r="H229" s="3">
        <f t="shared" si="95"/>
        <v>1.2195121951219513E-2</v>
      </c>
      <c r="I229" s="3">
        <f t="shared" si="96"/>
        <v>5.3078556263269636E-3</v>
      </c>
      <c r="J229" s="3">
        <f t="shared" si="97"/>
        <v>1.7127477367262053E-2</v>
      </c>
      <c r="K229" s="2">
        <f t="shared" si="98"/>
        <v>1.3378467594987026E-2</v>
      </c>
      <c r="L229" s="3">
        <v>0</v>
      </c>
      <c r="M229" s="3">
        <v>0</v>
      </c>
    </row>
    <row r="230" spans="1:18" x14ac:dyDescent="0.4">
      <c r="B230" s="3" t="s">
        <v>23</v>
      </c>
      <c r="C230" s="3">
        <v>3.4</v>
      </c>
      <c r="D230" s="3">
        <v>0.01</v>
      </c>
      <c r="E230" s="3">
        <v>11</v>
      </c>
      <c r="F230" s="3">
        <v>1.7</v>
      </c>
      <c r="G230" s="3">
        <v>0</v>
      </c>
      <c r="H230" s="3">
        <v>0</v>
      </c>
      <c r="I230" s="3">
        <v>0</v>
      </c>
      <c r="J230" s="3">
        <f t="shared" si="97"/>
        <v>1.3865100725878803E-2</v>
      </c>
      <c r="K230" s="2">
        <f t="shared" si="98"/>
        <v>3.4662751814697008E-3</v>
      </c>
      <c r="L230" s="3">
        <v>0</v>
      </c>
      <c r="M230" s="3">
        <v>0</v>
      </c>
    </row>
    <row r="231" spans="1:18" x14ac:dyDescent="0.4">
      <c r="B231" s="3" t="s">
        <v>24</v>
      </c>
      <c r="C231" s="3">
        <v>2.4</v>
      </c>
      <c r="D231" s="3">
        <v>0.01</v>
      </c>
      <c r="E231" s="3">
        <v>8</v>
      </c>
      <c r="F231" s="3">
        <v>1.8</v>
      </c>
      <c r="G231" s="3">
        <f t="shared" si="94"/>
        <v>1.9704433497536946E-2</v>
      </c>
      <c r="H231" s="3">
        <f t="shared" si="95"/>
        <v>1.2195121951219513E-2</v>
      </c>
      <c r="I231" s="3">
        <f t="shared" si="96"/>
        <v>4.246284501061571E-3</v>
      </c>
      <c r="J231" s="3">
        <f t="shared" si="97"/>
        <v>1.4680694886224616E-2</v>
      </c>
      <c r="K231" s="2">
        <f t="shared" si="98"/>
        <v>1.2706633709010661E-2</v>
      </c>
      <c r="L231" s="3">
        <v>0</v>
      </c>
      <c r="M231" s="3">
        <v>0</v>
      </c>
    </row>
    <row r="232" spans="1:18" x14ac:dyDescent="0.4">
      <c r="B232" s="3" t="s">
        <v>25</v>
      </c>
      <c r="C232" s="3">
        <v>3.4</v>
      </c>
      <c r="D232" s="3">
        <v>0.01</v>
      </c>
      <c r="E232" s="3">
        <v>9</v>
      </c>
      <c r="F232" s="3">
        <v>3.2</v>
      </c>
      <c r="G232" s="3">
        <f t="shared" si="94"/>
        <v>2.7914614121510674E-2</v>
      </c>
      <c r="H232" s="3">
        <f t="shared" si="95"/>
        <v>1.2195121951219513E-2</v>
      </c>
      <c r="I232" s="3">
        <f t="shared" si="96"/>
        <v>4.7770700636942673E-3</v>
      </c>
      <c r="J232" s="3">
        <f t="shared" si="97"/>
        <v>2.6099013131065982E-2</v>
      </c>
      <c r="K232" s="2">
        <f t="shared" si="98"/>
        <v>1.774645481687261E-2</v>
      </c>
      <c r="L232" s="3">
        <f>LN(K232)</f>
        <v>-4.0315695116360262</v>
      </c>
      <c r="M232" s="3">
        <f>L232*K232</f>
        <v>-7.1546066179329917E-2</v>
      </c>
    </row>
    <row r="233" spans="1:18" x14ac:dyDescent="0.4">
      <c r="B233" s="3" t="s">
        <v>26</v>
      </c>
      <c r="C233" s="3">
        <v>0</v>
      </c>
      <c r="D233" s="3">
        <v>0</v>
      </c>
      <c r="E233" s="3">
        <v>0</v>
      </c>
      <c r="F233" s="3">
        <v>0</v>
      </c>
      <c r="G233" s="3">
        <f t="shared" si="94"/>
        <v>0</v>
      </c>
      <c r="H233" s="3">
        <f t="shared" si="95"/>
        <v>0</v>
      </c>
      <c r="I233" s="3">
        <f t="shared" si="96"/>
        <v>0</v>
      </c>
      <c r="J233" s="3">
        <f t="shared" si="97"/>
        <v>0</v>
      </c>
      <c r="K233" s="2">
        <f t="shared" si="98"/>
        <v>0</v>
      </c>
      <c r="L233" s="3">
        <v>0</v>
      </c>
      <c r="M233" s="3">
        <v>0</v>
      </c>
    </row>
    <row r="234" spans="1:18" x14ac:dyDescent="0.4">
      <c r="B234" s="3" t="s">
        <v>27</v>
      </c>
      <c r="C234" s="3">
        <v>0</v>
      </c>
      <c r="D234" s="3">
        <v>0</v>
      </c>
      <c r="E234" s="3">
        <v>0</v>
      </c>
      <c r="F234" s="3">
        <v>0</v>
      </c>
      <c r="G234" s="3">
        <f t="shared" si="94"/>
        <v>0</v>
      </c>
      <c r="H234" s="3">
        <f t="shared" si="95"/>
        <v>0</v>
      </c>
      <c r="I234" s="3">
        <f t="shared" si="96"/>
        <v>0</v>
      </c>
      <c r="J234" s="3">
        <f t="shared" si="97"/>
        <v>0</v>
      </c>
      <c r="K234" s="2">
        <f t="shared" si="98"/>
        <v>0</v>
      </c>
      <c r="L234" s="3">
        <v>0</v>
      </c>
      <c r="M234" s="3">
        <v>0</v>
      </c>
    </row>
    <row r="235" spans="1:18" x14ac:dyDescent="0.4">
      <c r="C235" s="3">
        <f>SUM(C218:C234)</f>
        <v>121.8</v>
      </c>
      <c r="D235" s="3">
        <f t="shared" ref="D235:F235" si="99">SUM(D218:D234)</f>
        <v>0.82000000000000006</v>
      </c>
      <c r="E235" s="3">
        <f t="shared" si="99"/>
        <v>1884</v>
      </c>
      <c r="F235" s="3">
        <f t="shared" si="99"/>
        <v>122.61</v>
      </c>
    </row>
    <row r="238" spans="1:18" x14ac:dyDescent="0.4">
      <c r="A238" s="3" t="s">
        <v>36</v>
      </c>
      <c r="B238" s="3" t="s">
        <v>7</v>
      </c>
      <c r="C238" s="3">
        <v>20.399999999999999</v>
      </c>
      <c r="D238" s="3">
        <v>0.06</v>
      </c>
      <c r="E238" s="3">
        <v>54</v>
      </c>
      <c r="F238" s="3">
        <v>8.1199999999999992</v>
      </c>
      <c r="G238" s="3">
        <f>C238/124.5</f>
        <v>0.16385542168674697</v>
      </c>
      <c r="H238" s="3">
        <f>D238/0.86</f>
        <v>6.9767441860465115E-2</v>
      </c>
      <c r="I238" s="3">
        <f>E238/1994</f>
        <v>2.7081243731193579E-2</v>
      </c>
      <c r="J238" s="3">
        <f>F238/145.71</f>
        <v>5.5727129229291052E-2</v>
      </c>
      <c r="K238" s="2">
        <f>AVERAGE(G238:J238)</f>
        <v>7.9107809126924181E-2</v>
      </c>
      <c r="L238" s="3">
        <f t="shared" ref="L238:L243" si="100">LN(K238)</f>
        <v>-2.5369436843416193</v>
      </c>
      <c r="M238" s="3">
        <f>L238*K238</f>
        <v>-0.20069205674665261</v>
      </c>
      <c r="N238" s="3">
        <f>SUM(M238:M253)</f>
        <v>-2.0226187984613357</v>
      </c>
      <c r="O238" s="3">
        <f>-(N238)</f>
        <v>2.0226187984613357</v>
      </c>
      <c r="P238" s="3">
        <v>15</v>
      </c>
      <c r="Q238" s="3">
        <f>LN(P238)</f>
        <v>2.7080502011022101</v>
      </c>
      <c r="R238" s="3">
        <f>O238/Q238</f>
        <v>0.74689117566509833</v>
      </c>
    </row>
    <row r="239" spans="1:18" x14ac:dyDescent="0.4">
      <c r="B239" s="3" t="s">
        <v>8</v>
      </c>
      <c r="C239" s="3">
        <v>26.1</v>
      </c>
      <c r="D239" s="3">
        <v>0.35</v>
      </c>
      <c r="E239" s="3">
        <v>340</v>
      </c>
      <c r="F239" s="3">
        <v>39.200000000000003</v>
      </c>
      <c r="G239" s="3">
        <f>C239/124.5</f>
        <v>0.20963855421686747</v>
      </c>
      <c r="H239" s="3">
        <f t="shared" ref="H239:H254" si="101">D239/0.86</f>
        <v>0.40697674418604651</v>
      </c>
      <c r="I239" s="3">
        <f t="shared" ref="I239:I254" si="102">E239/1994</f>
        <v>0.17051153460381144</v>
      </c>
      <c r="J239" s="3">
        <f t="shared" ref="J239:J254" si="103">F239/145.71</f>
        <v>0.26902752041726719</v>
      </c>
      <c r="K239" s="2">
        <f t="shared" ref="K239:K254" si="104">AVERAGE(G239:J239)</f>
        <v>0.26403858835599814</v>
      </c>
      <c r="L239" s="3">
        <f t="shared" si="100"/>
        <v>-1.3316600185021799</v>
      </c>
      <c r="M239" s="3">
        <f>L239*K239</f>
        <v>-0.35160963145543794</v>
      </c>
    </row>
    <row r="240" spans="1:18" x14ac:dyDescent="0.4">
      <c r="B240" s="3" t="s">
        <v>9</v>
      </c>
      <c r="C240" s="3">
        <v>30.4</v>
      </c>
      <c r="D240" s="3">
        <v>0.15</v>
      </c>
      <c r="E240" s="3">
        <v>187</v>
      </c>
      <c r="F240" s="3">
        <v>28.3</v>
      </c>
      <c r="G240" s="3">
        <f t="shared" ref="G240:G254" si="105">C240/124.5</f>
        <v>0.24417670682730921</v>
      </c>
      <c r="H240" s="3">
        <f t="shared" si="101"/>
        <v>0.1744186046511628</v>
      </c>
      <c r="I240" s="3">
        <f t="shared" si="102"/>
        <v>9.3781344032096287E-2</v>
      </c>
      <c r="J240" s="3">
        <f t="shared" si="103"/>
        <v>0.19422139866858829</v>
      </c>
      <c r="K240" s="2">
        <f t="shared" si="104"/>
        <v>0.17664951354478914</v>
      </c>
      <c r="L240" s="3">
        <f t="shared" si="100"/>
        <v>-1.7335876589606265</v>
      </c>
      <c r="M240" s="3">
        <f>K240*L240</f>
        <v>-0.30623741664264448</v>
      </c>
    </row>
    <row r="241" spans="2:13" x14ac:dyDescent="0.4">
      <c r="B241" s="3" t="s">
        <v>10</v>
      </c>
      <c r="C241" s="3">
        <v>6.2</v>
      </c>
      <c r="D241" s="3">
        <v>0.01</v>
      </c>
      <c r="E241" s="3">
        <v>8</v>
      </c>
      <c r="F241" s="3">
        <v>5.93</v>
      </c>
      <c r="G241" s="3">
        <f>C241/124.5</f>
        <v>4.9799196787148593E-2</v>
      </c>
      <c r="H241" s="3">
        <f>D241/0.86</f>
        <v>1.1627906976744186E-2</v>
      </c>
      <c r="I241" s="3">
        <f>E241/1994</f>
        <v>4.0120361083249749E-3</v>
      </c>
      <c r="J241" s="3">
        <f>F241/145.71</f>
        <v>4.0697275410061073E-2</v>
      </c>
      <c r="K241" s="2">
        <f>AVERAGE(G241:J241)</f>
        <v>2.6534103820569706E-2</v>
      </c>
      <c r="L241" s="3">
        <f t="shared" si="100"/>
        <v>-3.6293244367578352</v>
      </c>
      <c r="M241" s="3">
        <f>L241*K241</f>
        <v>-9.6300871403463065E-2</v>
      </c>
    </row>
    <row r="242" spans="2:13" x14ac:dyDescent="0.4">
      <c r="B242" s="3" t="s">
        <v>11</v>
      </c>
      <c r="C242" s="3">
        <v>3.2</v>
      </c>
      <c r="D242" s="3">
        <v>0.01</v>
      </c>
      <c r="E242" s="3">
        <v>9</v>
      </c>
      <c r="F242" s="3">
        <v>6.51</v>
      </c>
      <c r="G242" s="3">
        <f>C242/124.5</f>
        <v>2.5702811244979921E-2</v>
      </c>
      <c r="H242" s="3">
        <f>D242/0.86</f>
        <v>1.1627906976744186E-2</v>
      </c>
      <c r="I242" s="3">
        <f>E242/1994</f>
        <v>4.5135406218655971E-3</v>
      </c>
      <c r="J242" s="3">
        <f>F242/145.71</f>
        <v>4.4677784640724721E-2</v>
      </c>
      <c r="K242" s="2">
        <f>AVERAGE(G242:J242)</f>
        <v>2.1630510871078607E-2</v>
      </c>
      <c r="L242" s="3">
        <f t="shared" si="100"/>
        <v>-3.8336504206609208</v>
      </c>
      <c r="M242" s="3">
        <f>L242*K242</f>
        <v>-8.2923817100021127E-2</v>
      </c>
    </row>
    <row r="243" spans="2:13" x14ac:dyDescent="0.4">
      <c r="B243" s="3" t="s">
        <v>12</v>
      </c>
      <c r="C243" s="3">
        <v>5.4</v>
      </c>
      <c r="D243" s="3">
        <v>0.05</v>
      </c>
      <c r="E243" s="3">
        <v>38</v>
      </c>
      <c r="F243" s="3">
        <v>9.66</v>
      </c>
      <c r="G243" s="3">
        <f t="shared" si="105"/>
        <v>4.3373493975903614E-2</v>
      </c>
      <c r="H243" s="3">
        <f t="shared" si="101"/>
        <v>5.8139534883720936E-2</v>
      </c>
      <c r="I243" s="3">
        <f t="shared" si="102"/>
        <v>1.9057171514543631E-2</v>
      </c>
      <c r="J243" s="3">
        <f t="shared" si="103"/>
        <v>6.6296067531397981E-2</v>
      </c>
      <c r="K243" s="2">
        <f t="shared" si="104"/>
        <v>4.6716566976391538E-2</v>
      </c>
      <c r="L243" s="3">
        <f t="shared" si="100"/>
        <v>-3.0636564239755502</v>
      </c>
      <c r="M243" s="3">
        <f>L243*K243</f>
        <v>-0.14312351052330599</v>
      </c>
    </row>
    <row r="244" spans="2:13" x14ac:dyDescent="0.4">
      <c r="B244" s="3" t="s">
        <v>13</v>
      </c>
      <c r="C244" s="3">
        <v>1.2</v>
      </c>
      <c r="D244" s="3">
        <v>0.01</v>
      </c>
      <c r="E244" s="3">
        <v>10</v>
      </c>
      <c r="F244" s="3">
        <v>2.2999999999999998</v>
      </c>
      <c r="G244" s="3">
        <f t="shared" si="105"/>
        <v>9.638554216867469E-3</v>
      </c>
      <c r="H244" s="3">
        <f t="shared" si="101"/>
        <v>1.1627906976744186E-2</v>
      </c>
      <c r="I244" s="3">
        <f t="shared" si="102"/>
        <v>5.0150451354062184E-3</v>
      </c>
      <c r="J244" s="3">
        <f t="shared" si="103"/>
        <v>1.5784777983666183E-2</v>
      </c>
      <c r="K244" s="2">
        <f t="shared" si="104"/>
        <v>1.0516571078171014E-2</v>
      </c>
      <c r="L244" s="3">
        <f t="shared" ref="L244:L250" si="106">LN(K244)</f>
        <v>-4.5548030679432214</v>
      </c>
      <c r="M244" s="3">
        <f>K244*L244</f>
        <v>-4.7900910211096284E-2</v>
      </c>
    </row>
    <row r="245" spans="2:13" x14ac:dyDescent="0.4">
      <c r="B245" s="3" t="s">
        <v>18</v>
      </c>
      <c r="C245" s="3">
        <v>5.4</v>
      </c>
      <c r="D245" s="3">
        <v>0.01</v>
      </c>
      <c r="E245" s="3">
        <v>11</v>
      </c>
      <c r="F245" s="3">
        <v>3.71</v>
      </c>
      <c r="G245" s="3">
        <f>C245/124.5</f>
        <v>4.3373493975903614E-2</v>
      </c>
      <c r="H245" s="3">
        <f>D245/0.86</f>
        <v>1.1627906976744186E-2</v>
      </c>
      <c r="I245" s="3">
        <f>E245/1994</f>
        <v>5.5165496489468406E-3</v>
      </c>
      <c r="J245" s="3">
        <f>F245/145.71</f>
        <v>2.5461533182348499E-2</v>
      </c>
      <c r="K245" s="2">
        <f>AVERAGE(G245:J245)</f>
        <v>2.1494870945985785E-2</v>
      </c>
      <c r="L245" s="3">
        <f t="shared" si="106"/>
        <v>-3.8399409329604626</v>
      </c>
      <c r="M245" s="3">
        <f>L245*K245</f>
        <v>-8.2539034794193403E-2</v>
      </c>
    </row>
    <row r="246" spans="2:13" x14ac:dyDescent="0.4">
      <c r="B246" s="3" t="s">
        <v>19</v>
      </c>
      <c r="C246" s="3">
        <v>4.0999999999999996</v>
      </c>
      <c r="D246" s="3">
        <v>0.15</v>
      </c>
      <c r="E246" s="3">
        <v>1286</v>
      </c>
      <c r="F246" s="3">
        <v>20.78</v>
      </c>
      <c r="G246" s="3">
        <f t="shared" si="105"/>
        <v>3.2931726907630521E-2</v>
      </c>
      <c r="H246" s="3">
        <f t="shared" si="101"/>
        <v>0.1744186046511628</v>
      </c>
      <c r="I246" s="3">
        <f t="shared" si="102"/>
        <v>0.64493480441323969</v>
      </c>
      <c r="J246" s="3">
        <f t="shared" si="103"/>
        <v>0.14261203760894928</v>
      </c>
      <c r="K246" s="2">
        <f t="shared" si="104"/>
        <v>0.24872429339524557</v>
      </c>
      <c r="L246" s="3">
        <f t="shared" si="106"/>
        <v>-1.3914102514183957</v>
      </c>
      <c r="M246" s="3">
        <f>L246*K246</f>
        <v>-0.34607753160694144</v>
      </c>
    </row>
    <row r="247" spans="2:13" x14ac:dyDescent="0.4">
      <c r="B247" s="3" t="s">
        <v>20</v>
      </c>
      <c r="C247" s="3">
        <v>4.7</v>
      </c>
      <c r="D247" s="3">
        <v>0.01</v>
      </c>
      <c r="E247" s="3">
        <v>8</v>
      </c>
      <c r="F247" s="3">
        <v>6.9</v>
      </c>
      <c r="G247" s="3">
        <f t="shared" si="105"/>
        <v>3.7751004016064259E-2</v>
      </c>
      <c r="H247" s="3">
        <f t="shared" si="101"/>
        <v>1.1627906976744186E-2</v>
      </c>
      <c r="I247" s="3">
        <f t="shared" si="102"/>
        <v>4.0120361083249749E-3</v>
      </c>
      <c r="J247" s="3">
        <f t="shared" si="103"/>
        <v>4.7354333950998556E-2</v>
      </c>
      <c r="K247" s="2">
        <f t="shared" si="104"/>
        <v>2.5186320263032996E-2</v>
      </c>
      <c r="L247" s="3">
        <f t="shared" si="106"/>
        <v>-3.681454278564416</v>
      </c>
      <c r="M247" s="3">
        <f>L247*K247</f>
        <v>-9.2722286493636466E-2</v>
      </c>
    </row>
    <row r="248" spans="2:13" x14ac:dyDescent="0.4">
      <c r="B248" s="3" t="s">
        <v>21</v>
      </c>
      <c r="C248" s="3">
        <v>6.9</v>
      </c>
      <c r="D248" s="3">
        <v>0.01</v>
      </c>
      <c r="E248" s="3">
        <v>7</v>
      </c>
      <c r="F248" s="3">
        <v>4.22</v>
      </c>
      <c r="G248" s="3">
        <f t="shared" si="105"/>
        <v>5.5421686746987955E-2</v>
      </c>
      <c r="H248" s="3">
        <f t="shared" si="101"/>
        <v>1.1627906976744186E-2</v>
      </c>
      <c r="I248" s="3">
        <f t="shared" si="102"/>
        <v>3.5105315947843532E-3</v>
      </c>
      <c r="J248" s="3">
        <f t="shared" si="103"/>
        <v>2.8961636126552739E-2</v>
      </c>
      <c r="K248" s="2">
        <f t="shared" si="104"/>
        <v>2.4880440361267311E-2</v>
      </c>
      <c r="L248" s="3">
        <f t="shared" si="106"/>
        <v>-3.693673311859941</v>
      </c>
      <c r="M248" s="3">
        <f>L248*K248</f>
        <v>-9.1900218549735971E-2</v>
      </c>
    </row>
    <row r="249" spans="2:13" x14ac:dyDescent="0.4">
      <c r="B249" s="3" t="s">
        <v>22</v>
      </c>
      <c r="C249" s="3">
        <v>6.5</v>
      </c>
      <c r="D249" s="3">
        <v>0.01</v>
      </c>
      <c r="E249" s="3">
        <v>9</v>
      </c>
      <c r="F249" s="3">
        <v>3.38</v>
      </c>
      <c r="G249" s="3">
        <f t="shared" si="105"/>
        <v>5.2208835341365459E-2</v>
      </c>
      <c r="H249" s="3">
        <f t="shared" si="101"/>
        <v>1.1627906976744186E-2</v>
      </c>
      <c r="I249" s="3">
        <f t="shared" si="102"/>
        <v>4.5135406218655971E-3</v>
      </c>
      <c r="J249" s="3">
        <f t="shared" si="103"/>
        <v>2.3196760689039871E-2</v>
      </c>
      <c r="K249" s="2">
        <f t="shared" si="104"/>
        <v>2.2886760907253778E-2</v>
      </c>
      <c r="L249" s="3">
        <f t="shared" si="106"/>
        <v>-3.7771966619221971</v>
      </c>
      <c r="M249" s="3">
        <f>K249*L249</f>
        <v>-8.6447796901090404E-2</v>
      </c>
    </row>
    <row r="250" spans="2:13" x14ac:dyDescent="0.4">
      <c r="B250" s="3" t="s">
        <v>23</v>
      </c>
      <c r="C250" s="3">
        <v>1.5</v>
      </c>
      <c r="D250" s="3">
        <v>0.01</v>
      </c>
      <c r="E250" s="3">
        <v>9</v>
      </c>
      <c r="F250" s="3">
        <v>2.5499999999999998</v>
      </c>
      <c r="G250" s="3">
        <f t="shared" si="105"/>
        <v>1.2048192771084338E-2</v>
      </c>
      <c r="H250" s="3">
        <f t="shared" si="101"/>
        <v>1.1627906976744186E-2</v>
      </c>
      <c r="I250" s="3">
        <f t="shared" si="102"/>
        <v>4.5135406218655971E-3</v>
      </c>
      <c r="J250" s="3">
        <f t="shared" si="103"/>
        <v>1.7500514721021203E-2</v>
      </c>
      <c r="K250" s="2">
        <f t="shared" si="104"/>
        <v>1.142253877267883E-2</v>
      </c>
      <c r="L250" s="3">
        <f t="shared" si="106"/>
        <v>-4.4721667901199291</v>
      </c>
      <c r="M250" s="3">
        <f>K250*L250</f>
        <v>-5.1083498558031515E-2</v>
      </c>
    </row>
    <row r="251" spans="2:13" x14ac:dyDescent="0.4">
      <c r="B251" s="3" t="s">
        <v>24</v>
      </c>
      <c r="C251" s="3">
        <v>0</v>
      </c>
      <c r="D251" s="3">
        <v>0</v>
      </c>
      <c r="E251" s="3">
        <v>0</v>
      </c>
      <c r="F251" s="3">
        <v>0</v>
      </c>
      <c r="G251" s="3">
        <f t="shared" si="105"/>
        <v>0</v>
      </c>
      <c r="H251" s="3">
        <f t="shared" si="101"/>
        <v>0</v>
      </c>
      <c r="I251" s="3">
        <f t="shared" si="102"/>
        <v>0</v>
      </c>
      <c r="J251" s="3">
        <f t="shared" si="103"/>
        <v>0</v>
      </c>
      <c r="K251" s="2">
        <f t="shared" si="104"/>
        <v>0</v>
      </c>
      <c r="L251" s="3">
        <v>0</v>
      </c>
      <c r="M251" s="3">
        <v>0</v>
      </c>
    </row>
    <row r="252" spans="2:13" x14ac:dyDescent="0.4">
      <c r="B252" s="3" t="s">
        <v>25</v>
      </c>
      <c r="C252" s="3">
        <v>0</v>
      </c>
      <c r="D252" s="3">
        <v>0</v>
      </c>
      <c r="E252" s="3">
        <v>0</v>
      </c>
      <c r="F252" s="3">
        <v>0</v>
      </c>
      <c r="G252" s="3">
        <f t="shared" si="105"/>
        <v>0</v>
      </c>
      <c r="H252" s="3">
        <f t="shared" si="101"/>
        <v>0</v>
      </c>
      <c r="I252" s="3">
        <f t="shared" si="102"/>
        <v>0</v>
      </c>
      <c r="J252" s="3">
        <f t="shared" si="103"/>
        <v>0</v>
      </c>
      <c r="K252" s="2">
        <f t="shared" si="104"/>
        <v>0</v>
      </c>
      <c r="L252" s="3">
        <v>0</v>
      </c>
      <c r="M252" s="3">
        <v>0</v>
      </c>
    </row>
    <row r="253" spans="2:13" x14ac:dyDescent="0.4">
      <c r="B253" s="3" t="s">
        <v>26</v>
      </c>
      <c r="C253" s="3">
        <v>1.3</v>
      </c>
      <c r="D253" s="3">
        <v>0.01</v>
      </c>
      <c r="E253" s="3">
        <v>8</v>
      </c>
      <c r="F253" s="3">
        <v>1.55</v>
      </c>
      <c r="G253" s="3">
        <f t="shared" si="105"/>
        <v>1.0441767068273093E-2</v>
      </c>
      <c r="H253" s="3">
        <f t="shared" si="101"/>
        <v>1.1627906976744186E-2</v>
      </c>
      <c r="I253" s="3">
        <f t="shared" si="102"/>
        <v>4.0120361083249749E-3</v>
      </c>
      <c r="J253" s="3">
        <f t="shared" si="103"/>
        <v>1.0637567771601126E-2</v>
      </c>
      <c r="K253" s="2">
        <f t="shared" si="104"/>
        <v>9.1798194812358451E-3</v>
      </c>
      <c r="L253" s="3">
        <f>LN(K253)</f>
        <v>-4.6907477388964773</v>
      </c>
      <c r="M253" s="3">
        <f>K253*L253</f>
        <v>-4.3060217475084872E-2</v>
      </c>
    </row>
    <row r="254" spans="2:13" x14ac:dyDescent="0.4">
      <c r="B254" s="3" t="s">
        <v>27</v>
      </c>
      <c r="C254" s="3">
        <v>1.2</v>
      </c>
      <c r="D254" s="3">
        <v>0.01</v>
      </c>
      <c r="E254" s="3">
        <v>10</v>
      </c>
      <c r="F254" s="3">
        <v>2.6</v>
      </c>
      <c r="G254" s="3">
        <f t="shared" si="105"/>
        <v>9.638554216867469E-3</v>
      </c>
      <c r="H254" s="3">
        <f t="shared" si="101"/>
        <v>1.1627906976744186E-2</v>
      </c>
      <c r="I254" s="3">
        <f t="shared" si="102"/>
        <v>5.0150451354062184E-3</v>
      </c>
      <c r="J254" s="3">
        <f t="shared" si="103"/>
        <v>1.7843662068492212E-2</v>
      </c>
      <c r="K254" s="2">
        <f t="shared" si="104"/>
        <v>1.1031292099377522E-2</v>
      </c>
      <c r="L254" s="3">
        <f>LN(K254)</f>
        <v>-4.5070193084816825</v>
      </c>
      <c r="M254" s="3">
        <f>K254*L254</f>
        <v>-4.9718246489395927E-2</v>
      </c>
    </row>
    <row r="255" spans="2:13" x14ac:dyDescent="0.4">
      <c r="C255" s="3">
        <f>SUM(C238:C254)</f>
        <v>124.50000000000003</v>
      </c>
      <c r="D255" s="3">
        <f>SUM(D238:D254)</f>
        <v>0.8600000000000001</v>
      </c>
      <c r="E255" s="3">
        <f>SUM(E238:E254)</f>
        <v>1994</v>
      </c>
      <c r="F255" s="3">
        <f>SUM(F238:F254)</f>
        <v>145.71</v>
      </c>
    </row>
    <row r="256" spans="2:13" x14ac:dyDescent="0.4">
      <c r="C256" s="3">
        <v>124.5</v>
      </c>
      <c r="D256" s="3">
        <v>0.86</v>
      </c>
      <c r="E256" s="3">
        <v>1994</v>
      </c>
      <c r="F256" s="3">
        <v>145.71</v>
      </c>
    </row>
    <row r="261" spans="1:18" x14ac:dyDescent="0.4">
      <c r="A261" s="3" t="s">
        <v>17</v>
      </c>
    </row>
    <row r="262" spans="1:18" x14ac:dyDescent="0.4">
      <c r="A262" s="3" t="s">
        <v>37</v>
      </c>
      <c r="B262" s="3" t="s">
        <v>7</v>
      </c>
      <c r="C262" s="3">
        <v>10</v>
      </c>
      <c r="D262" s="3">
        <v>7.0000000000000007E-2</v>
      </c>
      <c r="E262" s="3">
        <v>52</v>
      </c>
      <c r="F262" s="3">
        <v>8.36</v>
      </c>
      <c r="G262" s="3">
        <f>C262/97</f>
        <v>0.10309278350515463</v>
      </c>
      <c r="H262" s="3">
        <f>D262/0.81</f>
        <v>8.6419753086419762E-2</v>
      </c>
      <c r="I262" s="3">
        <f>E262/894</f>
        <v>5.8165548098434001E-2</v>
      </c>
      <c r="J262" s="3">
        <f>F262/112.5</f>
        <v>7.4311111111111106E-2</v>
      </c>
      <c r="K262" s="2">
        <f>AVERAGE(G262:J262)</f>
        <v>8.0497298950279877E-2</v>
      </c>
      <c r="L262" s="3">
        <f t="shared" ref="L262:L267" si="107">LN(K262)</f>
        <v>-2.5195316485332202</v>
      </c>
      <c r="M262" s="3">
        <f>K262*L262</f>
        <v>-0.20281549232667012</v>
      </c>
      <c r="N262" s="3">
        <f>SUM(M262:M278)</f>
        <v>-1.6944533578597509</v>
      </c>
      <c r="O262" s="3">
        <f>-(N262)</f>
        <v>1.6944533578597509</v>
      </c>
      <c r="P262" s="3">
        <v>10</v>
      </c>
      <c r="Q262" s="3">
        <f>LN(P262)</f>
        <v>2.3025850929940459</v>
      </c>
      <c r="R262" s="3">
        <f>O262/Q262</f>
        <v>0.73589174316092587</v>
      </c>
    </row>
    <row r="263" spans="1:18" x14ac:dyDescent="0.4">
      <c r="B263" s="3" t="s">
        <v>8</v>
      </c>
      <c r="C263" s="3">
        <v>33.9</v>
      </c>
      <c r="D263" s="3">
        <v>0.3</v>
      </c>
      <c r="E263" s="3">
        <v>307</v>
      </c>
      <c r="F263" s="3">
        <v>30.91</v>
      </c>
      <c r="G263" s="3">
        <f>C263/97</f>
        <v>0.34948453608247421</v>
      </c>
      <c r="H263" s="3">
        <f>D263/0.81</f>
        <v>0.37037037037037035</v>
      </c>
      <c r="I263" s="3">
        <f>E263/894</f>
        <v>0.34340044742729309</v>
      </c>
      <c r="J263" s="3">
        <f>F263/112.05</f>
        <v>0.27585899152164212</v>
      </c>
      <c r="K263" s="2">
        <f>AVERAGE(G263:J263)</f>
        <v>0.33477858635044494</v>
      </c>
      <c r="L263" s="3">
        <f t="shared" si="107"/>
        <v>-1.0942859019390621</v>
      </c>
      <c r="M263" s="3">
        <f>L263*K263</f>
        <v>-0.36634348731438082</v>
      </c>
    </row>
    <row r="264" spans="1:18" x14ac:dyDescent="0.4">
      <c r="B264" s="3" t="s">
        <v>9</v>
      </c>
      <c r="C264" s="3">
        <v>18.100000000000001</v>
      </c>
      <c r="D264" s="3">
        <v>0.4</v>
      </c>
      <c r="E264" s="3">
        <v>401</v>
      </c>
      <c r="F264" s="3">
        <v>40.01</v>
      </c>
      <c r="G264" s="3">
        <f t="shared" ref="G264:G278" si="108">C264/97</f>
        <v>0.1865979381443299</v>
      </c>
      <c r="H264" s="3">
        <f t="shared" ref="H264:H278" si="109">D264/0.81</f>
        <v>0.49382716049382713</v>
      </c>
      <c r="I264" s="3">
        <f t="shared" ref="I264:I278" si="110">E264/894</f>
        <v>0.44854586129753915</v>
      </c>
      <c r="J264" s="3">
        <f t="shared" ref="J264:J278" si="111">F264/112.05</f>
        <v>0.35707273538598838</v>
      </c>
      <c r="K264" s="2">
        <f t="shared" ref="K264:K278" si="112">AVERAGE(G264:J264)</f>
        <v>0.37151092383042111</v>
      </c>
      <c r="L264" s="3">
        <f t="shared" si="107"/>
        <v>-0.99017701059870133</v>
      </c>
      <c r="M264" s="3">
        <f>K264*L264</f>
        <v>-0.36786157596316821</v>
      </c>
    </row>
    <row r="265" spans="1:18" x14ac:dyDescent="0.4">
      <c r="B265" s="3" t="s">
        <v>10</v>
      </c>
      <c r="C265" s="3">
        <v>5</v>
      </c>
      <c r="D265" s="3">
        <v>0.01</v>
      </c>
      <c r="E265" s="3">
        <v>8</v>
      </c>
      <c r="F265" s="3">
        <v>4.4000000000000004</v>
      </c>
      <c r="G265" s="3">
        <f t="shared" si="108"/>
        <v>5.1546391752577317E-2</v>
      </c>
      <c r="H265" s="3">
        <f t="shared" si="109"/>
        <v>1.2345679012345678E-2</v>
      </c>
      <c r="I265" s="3">
        <f>E265/894</f>
        <v>8.948545861297539E-3</v>
      </c>
      <c r="J265" s="3">
        <f>F265/112.05</f>
        <v>3.9268183846497107E-2</v>
      </c>
      <c r="K265" s="2">
        <f t="shared" si="112"/>
        <v>2.8027200118179409E-2</v>
      </c>
      <c r="L265" s="3">
        <f t="shared" si="107"/>
        <v>-3.5745798075502941</v>
      </c>
      <c r="M265" s="3">
        <f>K265*L265</f>
        <v>-0.10018546360461533</v>
      </c>
    </row>
    <row r="266" spans="1:18" x14ac:dyDescent="0.4">
      <c r="B266" s="3" t="s">
        <v>11</v>
      </c>
      <c r="C266" s="3">
        <v>8.1</v>
      </c>
      <c r="D266" s="3">
        <v>0.02</v>
      </c>
      <c r="E266" s="3">
        <v>11</v>
      </c>
      <c r="F266" s="3">
        <v>6.01</v>
      </c>
      <c r="G266" s="3">
        <f t="shared" si="108"/>
        <v>8.3505154639175252E-2</v>
      </c>
      <c r="H266" s="3">
        <f t="shared" si="109"/>
        <v>2.4691358024691357E-2</v>
      </c>
      <c r="I266" s="3">
        <f t="shared" si="110"/>
        <v>1.2304250559284116E-2</v>
      </c>
      <c r="J266" s="3">
        <f t="shared" si="111"/>
        <v>5.3636769299419899E-2</v>
      </c>
      <c r="K266" s="2">
        <f t="shared" si="112"/>
        <v>4.3534383130642659E-2</v>
      </c>
      <c r="L266" s="3">
        <f t="shared" si="107"/>
        <v>-3.1342042363059628</v>
      </c>
      <c r="M266" s="3">
        <f>L266*K266</f>
        <v>-0.13644564803302706</v>
      </c>
    </row>
    <row r="267" spans="1:18" x14ac:dyDescent="0.4">
      <c r="B267" s="3" t="s">
        <v>12</v>
      </c>
      <c r="C267" s="3">
        <v>5</v>
      </c>
      <c r="D267" s="3">
        <v>0.01</v>
      </c>
      <c r="E267" s="3">
        <v>4</v>
      </c>
      <c r="F267" s="3">
        <v>3.1</v>
      </c>
      <c r="G267" s="3">
        <f>C267/97</f>
        <v>5.1546391752577317E-2</v>
      </c>
      <c r="H267" s="3">
        <f>D267/0.81</f>
        <v>1.2345679012345678E-2</v>
      </c>
      <c r="I267" s="3">
        <f>E267/894</f>
        <v>4.4742729306487695E-3</v>
      </c>
      <c r="J267" s="3">
        <f>F267/112.05</f>
        <v>2.7666220437304778E-2</v>
      </c>
      <c r="K267" s="2">
        <f>AVERAGE(G267:J267)</f>
        <v>2.4008141033219136E-2</v>
      </c>
      <c r="L267" s="3">
        <f t="shared" si="107"/>
        <v>-3.7293622964353368</v>
      </c>
      <c r="M267" s="3">
        <f>L267*K267</f>
        <v>-8.9535055976789554E-2</v>
      </c>
    </row>
    <row r="268" spans="1:18" x14ac:dyDescent="0.4">
      <c r="B268" s="3" t="s">
        <v>13</v>
      </c>
      <c r="C268" s="3">
        <v>0</v>
      </c>
      <c r="D268" s="3">
        <v>0</v>
      </c>
      <c r="E268" s="3">
        <v>0</v>
      </c>
      <c r="F268" s="3">
        <v>0</v>
      </c>
      <c r="G268" s="3">
        <f t="shared" si="108"/>
        <v>0</v>
      </c>
      <c r="H268" s="3">
        <f t="shared" si="109"/>
        <v>0</v>
      </c>
      <c r="I268" s="3">
        <f t="shared" si="110"/>
        <v>0</v>
      </c>
      <c r="J268" s="3">
        <f t="shared" si="111"/>
        <v>0</v>
      </c>
      <c r="K268" s="2">
        <f t="shared" si="112"/>
        <v>0</v>
      </c>
      <c r="L268" s="3">
        <v>0</v>
      </c>
      <c r="M268" s="3">
        <v>0</v>
      </c>
    </row>
    <row r="269" spans="1:18" x14ac:dyDescent="0.4">
      <c r="B269" s="3" t="s">
        <v>18</v>
      </c>
      <c r="C269" s="3">
        <v>2.4</v>
      </c>
      <c r="D269" s="3">
        <v>0.01</v>
      </c>
      <c r="E269" s="3">
        <v>11</v>
      </c>
      <c r="F269" s="3">
        <v>2.71</v>
      </c>
      <c r="G269" s="3">
        <f>C269/97</f>
        <v>2.4742268041237112E-2</v>
      </c>
      <c r="H269" s="3">
        <f>D269/0.81</f>
        <v>1.2345679012345678E-2</v>
      </c>
      <c r="I269" s="3">
        <f>E269/894</f>
        <v>1.2304250559284116E-2</v>
      </c>
      <c r="J269" s="3">
        <f>F269/112.05</f>
        <v>2.4185631414547076E-2</v>
      </c>
      <c r="K269" s="2">
        <f>AVERAGE(G269:J269)</f>
        <v>1.8394457256853493E-2</v>
      </c>
      <c r="L269" s="3">
        <f>LN(K269)</f>
        <v>-3.9957058957884581</v>
      </c>
      <c r="M269" s="3">
        <f>L269*K269</f>
        <v>-7.3498841311038288E-2</v>
      </c>
    </row>
    <row r="270" spans="1:18" x14ac:dyDescent="0.4">
      <c r="B270" s="3" t="s">
        <v>19</v>
      </c>
      <c r="C270" s="3">
        <v>6.2</v>
      </c>
      <c r="D270" s="3">
        <v>0.01</v>
      </c>
      <c r="E270" s="3">
        <v>78</v>
      </c>
      <c r="F270" s="3">
        <v>2.02</v>
      </c>
      <c r="G270" s="3">
        <f t="shared" si="108"/>
        <v>6.3917525773195871E-2</v>
      </c>
      <c r="H270" s="3">
        <f t="shared" si="109"/>
        <v>1.2345679012345678E-2</v>
      </c>
      <c r="I270" s="3">
        <f t="shared" si="110"/>
        <v>8.7248322147651006E-2</v>
      </c>
      <c r="J270" s="3">
        <f t="shared" si="111"/>
        <v>1.8027666220437305E-2</v>
      </c>
      <c r="K270" s="2">
        <f t="shared" si="112"/>
        <v>4.5384798288407462E-2</v>
      </c>
      <c r="L270" s="3">
        <f>LN(K270)</f>
        <v>-3.092578069468475</v>
      </c>
      <c r="M270" s="3">
        <f>L270*K270</f>
        <v>-0.1403560318739793</v>
      </c>
    </row>
    <row r="271" spans="1:18" x14ac:dyDescent="0.4">
      <c r="B271" s="3" t="s">
        <v>20</v>
      </c>
      <c r="C271" s="3">
        <v>5.9</v>
      </c>
      <c r="D271" s="3">
        <v>0.01</v>
      </c>
      <c r="E271" s="3">
        <v>7</v>
      </c>
      <c r="F271" s="3">
        <v>6.31</v>
      </c>
      <c r="G271" s="3">
        <f>C271/97</f>
        <v>6.0824742268041243E-2</v>
      </c>
      <c r="H271" s="3">
        <f>D271/0.81</f>
        <v>1.2345679012345678E-2</v>
      </c>
      <c r="I271" s="3">
        <f>E271/894</f>
        <v>7.829977628635347E-3</v>
      </c>
      <c r="J271" s="3">
        <f>F271/112.05</f>
        <v>5.6314145470771973E-2</v>
      </c>
      <c r="K271" s="2">
        <f>AVERAGE(G271:J271)</f>
        <v>3.4328636094948559E-2</v>
      </c>
      <c r="L271" s="3">
        <f>LN(K271)</f>
        <v>-3.3717754015488199</v>
      </c>
      <c r="M271" s="3">
        <f>L271*K271</f>
        <v>-0.11574845075366849</v>
      </c>
    </row>
    <row r="272" spans="1:18" x14ac:dyDescent="0.4">
      <c r="B272" s="3" t="s">
        <v>21</v>
      </c>
      <c r="C272" s="3">
        <v>4.8</v>
      </c>
      <c r="D272" s="3">
        <v>0.01</v>
      </c>
      <c r="E272" s="3">
        <v>6</v>
      </c>
      <c r="F272" s="3">
        <v>5.14</v>
      </c>
      <c r="G272" s="3">
        <f t="shared" si="108"/>
        <v>4.9484536082474224E-2</v>
      </c>
      <c r="H272" s="3">
        <f t="shared" si="109"/>
        <v>1.2345679012345678E-2</v>
      </c>
      <c r="I272" s="3">
        <f t="shared" si="110"/>
        <v>6.7114093959731542E-3</v>
      </c>
      <c r="J272" s="3">
        <f t="shared" si="111"/>
        <v>4.587237840249888E-2</v>
      </c>
      <c r="K272" s="2">
        <f t="shared" si="112"/>
        <v>2.8603500723322982E-2</v>
      </c>
      <c r="L272" s="3">
        <f>LN(K272)</f>
        <v>-3.5542261657335645</v>
      </c>
      <c r="M272" s="3">
        <f>L272*K272</f>
        <v>-0.10166331070241348</v>
      </c>
    </row>
    <row r="273" spans="1:18" x14ac:dyDescent="0.4">
      <c r="B273" s="3" t="s">
        <v>22</v>
      </c>
      <c r="C273" s="3">
        <v>0</v>
      </c>
      <c r="D273" s="3">
        <v>0</v>
      </c>
      <c r="E273" s="3">
        <v>0</v>
      </c>
      <c r="F273" s="3">
        <v>0</v>
      </c>
      <c r="G273" s="3">
        <f t="shared" si="108"/>
        <v>0</v>
      </c>
      <c r="H273" s="3">
        <f t="shared" si="109"/>
        <v>0</v>
      </c>
      <c r="I273" s="3">
        <f t="shared" si="110"/>
        <v>0</v>
      </c>
      <c r="J273" s="3">
        <f t="shared" si="111"/>
        <v>0</v>
      </c>
      <c r="K273" s="2">
        <f t="shared" si="112"/>
        <v>0</v>
      </c>
      <c r="L273" s="3">
        <v>0</v>
      </c>
      <c r="M273" s="3">
        <v>0</v>
      </c>
    </row>
    <row r="274" spans="1:18" x14ac:dyDescent="0.4">
      <c r="B274" s="3" t="s">
        <v>23</v>
      </c>
      <c r="C274" s="3">
        <v>0</v>
      </c>
      <c r="D274" s="3">
        <v>0</v>
      </c>
      <c r="E274" s="3">
        <v>0</v>
      </c>
      <c r="F274" s="3">
        <v>0</v>
      </c>
      <c r="G274" s="3">
        <f t="shared" si="108"/>
        <v>0</v>
      </c>
      <c r="H274" s="3">
        <f t="shared" si="109"/>
        <v>0</v>
      </c>
      <c r="I274" s="3">
        <f t="shared" si="110"/>
        <v>0</v>
      </c>
      <c r="J274" s="3">
        <f t="shared" si="111"/>
        <v>0</v>
      </c>
      <c r="K274" s="2">
        <f t="shared" si="112"/>
        <v>0</v>
      </c>
      <c r="L274" s="3">
        <v>0</v>
      </c>
      <c r="M274" s="3">
        <v>0</v>
      </c>
    </row>
    <row r="275" spans="1:18" x14ac:dyDescent="0.4">
      <c r="B275" s="3" t="s">
        <v>24</v>
      </c>
      <c r="C275" s="3">
        <v>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f t="shared" si="111"/>
        <v>0</v>
      </c>
      <c r="K275" s="2">
        <f t="shared" si="112"/>
        <v>0</v>
      </c>
      <c r="L275" s="3">
        <v>0</v>
      </c>
      <c r="M275" s="3">
        <v>0</v>
      </c>
    </row>
    <row r="276" spans="1:18" x14ac:dyDescent="0.4">
      <c r="B276" s="3" t="s">
        <v>25</v>
      </c>
      <c r="C276" s="3">
        <v>0</v>
      </c>
      <c r="D276" s="3">
        <v>0</v>
      </c>
      <c r="E276" s="3">
        <v>0</v>
      </c>
      <c r="F276" s="3">
        <v>0</v>
      </c>
      <c r="G276" s="3">
        <v>0</v>
      </c>
      <c r="H276" s="3">
        <f t="shared" si="109"/>
        <v>0</v>
      </c>
      <c r="I276" s="3">
        <f t="shared" si="110"/>
        <v>0</v>
      </c>
      <c r="J276" s="3">
        <f t="shared" si="111"/>
        <v>0</v>
      </c>
      <c r="K276" s="2">
        <f t="shared" si="112"/>
        <v>0</v>
      </c>
      <c r="L276" s="3">
        <v>0</v>
      </c>
      <c r="M276" s="3">
        <v>0</v>
      </c>
    </row>
    <row r="277" spans="1:18" x14ac:dyDescent="0.4">
      <c r="B277" s="3" t="s">
        <v>26</v>
      </c>
      <c r="C277" s="3">
        <v>0</v>
      </c>
      <c r="D277" s="3">
        <v>0</v>
      </c>
      <c r="E277" s="3">
        <v>0</v>
      </c>
      <c r="F277" s="3">
        <v>0</v>
      </c>
      <c r="G277" s="3">
        <f t="shared" si="108"/>
        <v>0</v>
      </c>
      <c r="H277" s="3">
        <f t="shared" si="109"/>
        <v>0</v>
      </c>
      <c r="I277" s="3">
        <f t="shared" si="110"/>
        <v>0</v>
      </c>
      <c r="J277" s="3">
        <f t="shared" si="111"/>
        <v>0</v>
      </c>
      <c r="K277" s="2">
        <f t="shared" si="112"/>
        <v>0</v>
      </c>
      <c r="L277" s="3">
        <v>0</v>
      </c>
      <c r="M277" s="3">
        <v>0</v>
      </c>
    </row>
    <row r="278" spans="1:18" x14ac:dyDescent="0.4">
      <c r="B278" s="3" t="s">
        <v>27</v>
      </c>
      <c r="C278" s="3">
        <v>0</v>
      </c>
      <c r="D278" s="3">
        <v>0</v>
      </c>
      <c r="E278" s="3">
        <v>0</v>
      </c>
      <c r="F278" s="3">
        <v>0</v>
      </c>
      <c r="G278" s="3">
        <f t="shared" si="108"/>
        <v>0</v>
      </c>
      <c r="H278" s="3">
        <f t="shared" si="109"/>
        <v>0</v>
      </c>
      <c r="I278" s="3">
        <f t="shared" si="110"/>
        <v>0</v>
      </c>
      <c r="J278" s="3">
        <f t="shared" si="111"/>
        <v>0</v>
      </c>
      <c r="K278" s="2">
        <f t="shared" si="112"/>
        <v>0</v>
      </c>
      <c r="L278" s="3">
        <v>0</v>
      </c>
      <c r="M278" s="3">
        <v>0</v>
      </c>
    </row>
    <row r="279" spans="1:18" x14ac:dyDescent="0.4">
      <c r="C279" s="3">
        <f>SUM(C262:C278)</f>
        <v>99.4</v>
      </c>
      <c r="D279" s="3">
        <f>SUM(D262:D278)</f>
        <v>0.85000000000000009</v>
      </c>
      <c r="E279" s="3">
        <f t="shared" ref="E279:F279" si="113">SUM(E262:E278)</f>
        <v>885</v>
      </c>
      <c r="F279" s="3">
        <f t="shared" si="113"/>
        <v>108.97</v>
      </c>
    </row>
    <row r="280" spans="1:18" x14ac:dyDescent="0.4">
      <c r="A280" s="3" t="s">
        <v>38</v>
      </c>
      <c r="B280" s="3" t="s">
        <v>7</v>
      </c>
      <c r="C280" s="3">
        <v>10</v>
      </c>
      <c r="D280" s="3">
        <v>0.01</v>
      </c>
      <c r="E280" s="3">
        <v>11</v>
      </c>
      <c r="F280" s="3">
        <v>2.2000000000000002</v>
      </c>
      <c r="G280" s="3">
        <f>C280/99.4</f>
        <v>0.10060362173038229</v>
      </c>
      <c r="H280" s="3">
        <f>D280/0.85</f>
        <v>1.1764705882352941E-2</v>
      </c>
      <c r="I280" s="3">
        <f>E280/885</f>
        <v>1.2429378531073447E-2</v>
      </c>
      <c r="J280" s="3">
        <f>F280/108.97</f>
        <v>2.0189042855831882E-2</v>
      </c>
      <c r="K280" s="2">
        <f>AVERAGE(G280:J280)</f>
        <v>3.6246687249910134E-2</v>
      </c>
      <c r="L280" s="3">
        <f t="shared" ref="L280:L285" si="114">LN(K280)</f>
        <v>-3.3174072880668031</v>
      </c>
      <c r="M280" s="3">
        <f>K280*L280</f>
        <v>-0.12024502445112994</v>
      </c>
      <c r="N280" s="3">
        <f>SUM(M281:M296)</f>
        <v>-1.3313972698225154</v>
      </c>
      <c r="O280" s="3">
        <f>-(N280)</f>
        <v>1.3313972698225154</v>
      </c>
      <c r="P280" s="3">
        <v>10</v>
      </c>
      <c r="Q280" s="3">
        <f>LN(P280)</f>
        <v>2.3025850929940459</v>
      </c>
      <c r="R280" s="3">
        <f>O280/Q280</f>
        <v>0.57821848750497329</v>
      </c>
    </row>
    <row r="281" spans="1:18" x14ac:dyDescent="0.4">
      <c r="B281" s="3" t="s">
        <v>8</v>
      </c>
      <c r="C281" s="3">
        <v>30.1</v>
      </c>
      <c r="D281" s="3">
        <v>0.3</v>
      </c>
      <c r="E281" s="3">
        <v>330</v>
      </c>
      <c r="F281" s="3">
        <v>31.92</v>
      </c>
      <c r="G281" s="3">
        <f>C281/99.4</f>
        <v>0.30281690140845069</v>
      </c>
      <c r="H281" s="3">
        <f>D281/0.85</f>
        <v>0.35294117647058826</v>
      </c>
      <c r="I281" s="3">
        <f>E281/885</f>
        <v>0.3728813559322034</v>
      </c>
      <c r="J281" s="3">
        <f>F281/108.97</f>
        <v>0.29292465816279711</v>
      </c>
      <c r="K281" s="2">
        <f>AVERAGE(G281:J281)</f>
        <v>0.33039102299350986</v>
      </c>
      <c r="L281" s="3">
        <f t="shared" si="114"/>
        <v>-1.1074784078209239</v>
      </c>
      <c r="M281" s="3">
        <f>L281*K281</f>
        <v>-0.36590092410317854</v>
      </c>
    </row>
    <row r="282" spans="1:18" x14ac:dyDescent="0.4">
      <c r="B282" s="3" t="s">
        <v>9</v>
      </c>
      <c r="C282" s="3">
        <v>29.3</v>
      </c>
      <c r="D282" s="3">
        <v>0.41</v>
      </c>
      <c r="E282" s="3">
        <v>441</v>
      </c>
      <c r="F282" s="3">
        <v>50.2</v>
      </c>
      <c r="G282" s="3">
        <f>C282/99.4</f>
        <v>0.29476861167002011</v>
      </c>
      <c r="H282" s="3">
        <f t="shared" ref="H282:H296" si="115">D282/0.85</f>
        <v>0.4823529411764706</v>
      </c>
      <c r="I282" s="3">
        <f t="shared" ref="I282:I296" si="116">E282/885</f>
        <v>0.49830508474576274</v>
      </c>
      <c r="J282" s="3">
        <f t="shared" ref="J282:J296" si="117">F282/108.97</f>
        <v>0.4606772506194366</v>
      </c>
      <c r="K282" s="2">
        <f t="shared" ref="K282:K296" si="118">AVERAGE(G282:J282)</f>
        <v>0.43402597205292254</v>
      </c>
      <c r="L282" s="3">
        <f t="shared" si="114"/>
        <v>-0.83465090323236568</v>
      </c>
      <c r="M282" s="3">
        <f>L282*K282</f>
        <v>-0.36226016960027729</v>
      </c>
    </row>
    <row r="283" spans="1:18" x14ac:dyDescent="0.4">
      <c r="B283" s="3" t="s">
        <v>10</v>
      </c>
      <c r="C283" s="3">
        <v>7.9</v>
      </c>
      <c r="D283" s="3">
        <v>0.05</v>
      </c>
      <c r="E283" s="3">
        <v>12</v>
      </c>
      <c r="F283" s="3">
        <v>6.11</v>
      </c>
      <c r="G283" s="3">
        <f>C283/99.4</f>
        <v>7.9476861167002005E-2</v>
      </c>
      <c r="H283" s="3">
        <f>D283/0.85</f>
        <v>5.8823529411764712E-2</v>
      </c>
      <c r="I283" s="3">
        <f>E283/885</f>
        <v>1.3559322033898305E-2</v>
      </c>
      <c r="J283" s="3">
        <f>F283/108.97</f>
        <v>5.607047811324218E-2</v>
      </c>
      <c r="K283" s="2">
        <f>AVERAGE(G283:J283)</f>
        <v>5.1982547681476803E-2</v>
      </c>
      <c r="L283" s="3">
        <f t="shared" si="114"/>
        <v>-2.9568472382442752</v>
      </c>
      <c r="M283" s="3">
        <f>L283*K283</f>
        <v>-0.15370445254887605</v>
      </c>
    </row>
    <row r="284" spans="1:18" x14ac:dyDescent="0.4">
      <c r="B284" s="3" t="s">
        <v>11</v>
      </c>
      <c r="C284" s="3">
        <v>4.3</v>
      </c>
      <c r="D284" s="3">
        <v>0.01</v>
      </c>
      <c r="E284" s="3">
        <v>5</v>
      </c>
      <c r="F284" s="3">
        <v>2.14</v>
      </c>
      <c r="G284" s="3">
        <f t="shared" ref="G284:G296" si="119">C284/99.4</f>
        <v>4.3259557344064385E-2</v>
      </c>
      <c r="H284" s="3">
        <f t="shared" si="115"/>
        <v>1.1764705882352941E-2</v>
      </c>
      <c r="I284" s="3">
        <f t="shared" si="116"/>
        <v>5.6497175141242938E-3</v>
      </c>
      <c r="J284" s="3">
        <f t="shared" si="117"/>
        <v>1.9638432596127377E-2</v>
      </c>
      <c r="K284" s="2">
        <f t="shared" si="118"/>
        <v>2.0078103334167249E-2</v>
      </c>
      <c r="L284" s="3">
        <f t="shared" si="114"/>
        <v>-3.9081254440895661</v>
      </c>
      <c r="M284" s="3">
        <f>L284*K284</f>
        <v>-7.8467746509318578E-2</v>
      </c>
    </row>
    <row r="285" spans="1:18" x14ac:dyDescent="0.4">
      <c r="B285" s="3" t="s">
        <v>12</v>
      </c>
      <c r="C285" s="3">
        <v>4.4000000000000004</v>
      </c>
      <c r="D285" s="3">
        <v>0.03</v>
      </c>
      <c r="E285" s="3">
        <v>13</v>
      </c>
      <c r="F285" s="3">
        <v>8.1</v>
      </c>
      <c r="G285" s="3">
        <f t="shared" si="119"/>
        <v>4.4265593561368208E-2</v>
      </c>
      <c r="H285" s="3">
        <f t="shared" si="115"/>
        <v>3.5294117647058823E-2</v>
      </c>
      <c r="I285" s="3">
        <f t="shared" si="116"/>
        <v>1.4689265536723164E-2</v>
      </c>
      <c r="J285" s="3">
        <f t="shared" si="117"/>
        <v>7.433238506010828E-2</v>
      </c>
      <c r="K285" s="2">
        <f t="shared" si="118"/>
        <v>4.2145340451314614E-2</v>
      </c>
      <c r="L285" s="3">
        <f t="shared" si="114"/>
        <v>-3.1666311474702993</v>
      </c>
      <c r="M285" s="3">
        <f>L285*K285</f>
        <v>-0.13345874779387282</v>
      </c>
    </row>
    <row r="286" spans="1:18" x14ac:dyDescent="0.4">
      <c r="B286" s="3" t="s">
        <v>13</v>
      </c>
      <c r="C286" s="3">
        <v>0</v>
      </c>
      <c r="D286" s="3">
        <v>0</v>
      </c>
      <c r="E286" s="3">
        <v>0</v>
      </c>
      <c r="F286" s="3">
        <v>0</v>
      </c>
      <c r="G286" s="3">
        <f t="shared" si="119"/>
        <v>0</v>
      </c>
      <c r="H286" s="3">
        <f t="shared" si="115"/>
        <v>0</v>
      </c>
      <c r="I286" s="3">
        <f t="shared" si="116"/>
        <v>0</v>
      </c>
      <c r="J286" s="3">
        <f t="shared" si="117"/>
        <v>0</v>
      </c>
      <c r="K286" s="2">
        <f t="shared" si="118"/>
        <v>0</v>
      </c>
      <c r="L286" s="3">
        <v>0</v>
      </c>
      <c r="M286" s="3">
        <v>0</v>
      </c>
    </row>
    <row r="287" spans="1:18" x14ac:dyDescent="0.4">
      <c r="B287" s="3" t="s">
        <v>18</v>
      </c>
      <c r="C287" s="3">
        <v>2</v>
      </c>
      <c r="D287" s="3">
        <v>0.01</v>
      </c>
      <c r="E287" s="3">
        <v>10</v>
      </c>
      <c r="F287" s="3">
        <v>1.75</v>
      </c>
      <c r="G287" s="3">
        <f>C287/99.4</f>
        <v>2.0120724346076459E-2</v>
      </c>
      <c r="H287" s="3">
        <f>D287/0.85</f>
        <v>1.1764705882352941E-2</v>
      </c>
      <c r="I287" s="3">
        <f>E287/885</f>
        <v>1.1299435028248588E-2</v>
      </c>
      <c r="J287" s="3">
        <f>F287/108.97</f>
        <v>1.6059465908048087E-2</v>
      </c>
      <c r="K287" s="2">
        <f>AVERAGE(G287:J287)</f>
        <v>1.4811082791181519E-2</v>
      </c>
      <c r="L287" s="3">
        <f>LN(K287)</f>
        <v>-4.2123795412087874</v>
      </c>
      <c r="M287" s="3">
        <f>L287*K287</f>
        <v>-6.2389902132722573E-2</v>
      </c>
    </row>
    <row r="288" spans="1:18" x14ac:dyDescent="0.4">
      <c r="B288" s="3" t="s">
        <v>19</v>
      </c>
      <c r="C288" s="3">
        <v>6.3</v>
      </c>
      <c r="D288" s="3">
        <v>0.01</v>
      </c>
      <c r="E288" s="3">
        <v>55</v>
      </c>
      <c r="F288" s="3">
        <v>1.07</v>
      </c>
      <c r="G288" s="3">
        <f t="shared" si="119"/>
        <v>6.3380281690140844E-2</v>
      </c>
      <c r="H288" s="3">
        <f t="shared" si="115"/>
        <v>1.1764705882352941E-2</v>
      </c>
      <c r="I288" s="3">
        <f t="shared" si="116"/>
        <v>6.2146892655367235E-2</v>
      </c>
      <c r="J288" s="3">
        <f t="shared" si="117"/>
        <v>9.8192162980636887E-3</v>
      </c>
      <c r="K288" s="2">
        <f t="shared" si="118"/>
        <v>3.6777774131481172E-2</v>
      </c>
      <c r="L288" s="3">
        <f>LN(K288)</f>
        <v>-3.3028615800853149</v>
      </c>
      <c r="M288" s="3">
        <f>L288*K288</f>
        <v>-0.12147189717992472</v>
      </c>
    </row>
    <row r="289" spans="1:18" x14ac:dyDescent="0.4">
      <c r="B289" s="3" t="s">
        <v>20</v>
      </c>
      <c r="C289" s="3">
        <v>3</v>
      </c>
      <c r="D289" s="3">
        <v>0.01</v>
      </c>
      <c r="E289" s="3">
        <v>3</v>
      </c>
      <c r="F289" s="3">
        <v>2.48</v>
      </c>
      <c r="G289" s="3">
        <f t="shared" si="119"/>
        <v>3.0181086519114688E-2</v>
      </c>
      <c r="H289" s="3">
        <f t="shared" si="115"/>
        <v>1.1764705882352941E-2</v>
      </c>
      <c r="I289" s="3">
        <f t="shared" si="116"/>
        <v>3.3898305084745762E-3</v>
      </c>
      <c r="J289" s="3">
        <f t="shared" si="117"/>
        <v>2.2758557401119574E-2</v>
      </c>
      <c r="K289" s="2">
        <f t="shared" si="118"/>
        <v>1.7023545077765448E-2</v>
      </c>
      <c r="L289" s="3">
        <f>LN(K289)</f>
        <v>-4.0731578885856479</v>
      </c>
      <c r="M289" s="3">
        <f>L289*K289</f>
        <v>-6.9339586925193708E-2</v>
      </c>
    </row>
    <row r="290" spans="1:18" x14ac:dyDescent="0.4">
      <c r="B290" s="3" t="s">
        <v>21</v>
      </c>
      <c r="C290" s="3">
        <v>2.1</v>
      </c>
      <c r="D290" s="3">
        <v>0.01</v>
      </c>
      <c r="E290" s="3">
        <v>5</v>
      </c>
      <c r="F290" s="3">
        <v>3</v>
      </c>
      <c r="G290" s="3">
        <f t="shared" si="119"/>
        <v>2.1126760563380281E-2</v>
      </c>
      <c r="H290" s="3">
        <f t="shared" si="115"/>
        <v>1.1764705882352941E-2</v>
      </c>
      <c r="I290" s="3">
        <f t="shared" si="116"/>
        <v>5.6497175141242938E-3</v>
      </c>
      <c r="J290" s="3">
        <f t="shared" si="117"/>
        <v>2.753051298522529E-2</v>
      </c>
      <c r="K290" s="2">
        <f t="shared" si="118"/>
        <v>1.6517924236270701E-2</v>
      </c>
      <c r="L290" s="3">
        <f>AVERAGE(G290:K290)</f>
        <v>1.6517924236270701E-2</v>
      </c>
      <c r="M290" s="3">
        <f>AVERAGE(H290:L290)</f>
        <v>1.5596156970848785E-2</v>
      </c>
    </row>
    <row r="291" spans="1:18" x14ac:dyDescent="0.4">
      <c r="B291" s="3" t="s">
        <v>22</v>
      </c>
      <c r="C291" s="3">
        <v>0</v>
      </c>
      <c r="D291" s="3">
        <v>0</v>
      </c>
      <c r="E291" s="3">
        <v>0</v>
      </c>
      <c r="F291" s="3">
        <v>0</v>
      </c>
      <c r="G291" s="3">
        <f t="shared" si="119"/>
        <v>0</v>
      </c>
      <c r="H291" s="3">
        <f t="shared" si="115"/>
        <v>0</v>
      </c>
      <c r="I291" s="3">
        <f t="shared" si="116"/>
        <v>0</v>
      </c>
      <c r="J291" s="3">
        <f t="shared" si="117"/>
        <v>0</v>
      </c>
      <c r="K291" s="2">
        <f t="shared" si="118"/>
        <v>0</v>
      </c>
      <c r="L291" s="3">
        <v>0</v>
      </c>
      <c r="M291" s="3">
        <v>0</v>
      </c>
    </row>
    <row r="292" spans="1:18" x14ac:dyDescent="0.4">
      <c r="B292" s="3" t="s">
        <v>23</v>
      </c>
      <c r="C292" s="3">
        <v>0</v>
      </c>
      <c r="D292" s="3">
        <v>0</v>
      </c>
      <c r="E292" s="3">
        <v>0</v>
      </c>
      <c r="F292" s="3">
        <v>0</v>
      </c>
      <c r="G292" s="3">
        <f t="shared" si="119"/>
        <v>0</v>
      </c>
      <c r="H292" s="3">
        <f t="shared" si="115"/>
        <v>0</v>
      </c>
      <c r="I292" s="3">
        <f t="shared" si="116"/>
        <v>0</v>
      </c>
      <c r="J292" s="3">
        <f t="shared" si="117"/>
        <v>0</v>
      </c>
      <c r="K292" s="2">
        <f t="shared" si="118"/>
        <v>0</v>
      </c>
      <c r="L292" s="3">
        <v>0</v>
      </c>
      <c r="M292" s="3">
        <v>0</v>
      </c>
    </row>
    <row r="293" spans="1:18" x14ac:dyDescent="0.4">
      <c r="B293" s="3" t="s">
        <v>24</v>
      </c>
      <c r="C293" s="3">
        <v>0</v>
      </c>
      <c r="D293" s="3">
        <v>0</v>
      </c>
      <c r="E293" s="3">
        <v>0</v>
      </c>
      <c r="F293" s="3">
        <v>0</v>
      </c>
      <c r="G293" s="3">
        <f t="shared" si="119"/>
        <v>0</v>
      </c>
      <c r="H293" s="3">
        <f t="shared" si="115"/>
        <v>0</v>
      </c>
      <c r="I293" s="3">
        <f t="shared" si="116"/>
        <v>0</v>
      </c>
      <c r="J293" s="3">
        <f t="shared" si="117"/>
        <v>0</v>
      </c>
      <c r="K293" s="2">
        <f t="shared" si="118"/>
        <v>0</v>
      </c>
      <c r="L293" s="3">
        <v>0</v>
      </c>
      <c r="M293" s="3">
        <v>0</v>
      </c>
    </row>
    <row r="294" spans="1:18" x14ac:dyDescent="0.4">
      <c r="B294" s="3" t="s">
        <v>25</v>
      </c>
      <c r="C294" s="3">
        <v>0</v>
      </c>
      <c r="D294" s="3">
        <v>0</v>
      </c>
      <c r="E294" s="3">
        <v>0</v>
      </c>
      <c r="F294" s="3">
        <v>0</v>
      </c>
      <c r="G294" s="3">
        <f t="shared" si="119"/>
        <v>0</v>
      </c>
      <c r="H294" s="3">
        <f t="shared" si="115"/>
        <v>0</v>
      </c>
      <c r="I294" s="3">
        <f t="shared" si="116"/>
        <v>0</v>
      </c>
      <c r="J294" s="3">
        <f t="shared" si="117"/>
        <v>0</v>
      </c>
      <c r="K294" s="2">
        <f t="shared" si="118"/>
        <v>0</v>
      </c>
      <c r="L294" s="3">
        <v>0</v>
      </c>
      <c r="M294" s="3">
        <v>0</v>
      </c>
    </row>
    <row r="295" spans="1:18" x14ac:dyDescent="0.4">
      <c r="B295" s="3" t="s">
        <v>26</v>
      </c>
      <c r="C295" s="3">
        <v>0</v>
      </c>
      <c r="D295" s="3">
        <v>0</v>
      </c>
      <c r="E295" s="3">
        <v>0</v>
      </c>
      <c r="F295" s="3">
        <v>0</v>
      </c>
      <c r="G295" s="3">
        <f t="shared" si="119"/>
        <v>0</v>
      </c>
      <c r="H295" s="3">
        <f t="shared" si="115"/>
        <v>0</v>
      </c>
      <c r="I295" s="3">
        <f t="shared" si="116"/>
        <v>0</v>
      </c>
      <c r="J295" s="3">
        <f t="shared" si="117"/>
        <v>0</v>
      </c>
      <c r="K295" s="2">
        <f t="shared" si="118"/>
        <v>0</v>
      </c>
      <c r="L295" s="3">
        <v>0</v>
      </c>
      <c r="M295" s="3">
        <v>0</v>
      </c>
    </row>
    <row r="296" spans="1:18" x14ac:dyDescent="0.4">
      <c r="B296" s="3" t="s">
        <v>27</v>
      </c>
      <c r="C296" s="3">
        <v>0</v>
      </c>
      <c r="D296" s="3">
        <v>0</v>
      </c>
      <c r="E296" s="3">
        <v>0</v>
      </c>
      <c r="F296" s="3">
        <v>0</v>
      </c>
      <c r="G296" s="3">
        <f t="shared" si="119"/>
        <v>0</v>
      </c>
      <c r="H296" s="3">
        <f t="shared" si="115"/>
        <v>0</v>
      </c>
      <c r="I296" s="3">
        <f t="shared" si="116"/>
        <v>0</v>
      </c>
      <c r="J296" s="3">
        <f t="shared" si="117"/>
        <v>0</v>
      </c>
      <c r="K296" s="2">
        <f t="shared" si="118"/>
        <v>0</v>
      </c>
      <c r="L296" s="3">
        <v>0</v>
      </c>
      <c r="M296" s="3">
        <v>0</v>
      </c>
    </row>
    <row r="297" spans="1:18" x14ac:dyDescent="0.4">
      <c r="C297" s="3">
        <f>SUM(C280:C296)</f>
        <v>99.4</v>
      </c>
      <c r="D297" s="3">
        <f>SUM(D280:D296)</f>
        <v>0.85000000000000009</v>
      </c>
      <c r="E297" s="3">
        <f>SUM(E280:E296)</f>
        <v>885</v>
      </c>
      <c r="F297" s="3">
        <f>SUM(F280:F296)</f>
        <v>108.97</v>
      </c>
    </row>
    <row r="298" spans="1:18" x14ac:dyDescent="0.4">
      <c r="A298" s="3" t="s">
        <v>39</v>
      </c>
      <c r="B298" s="3" t="s">
        <v>7</v>
      </c>
      <c r="C298" s="3">
        <v>10.6</v>
      </c>
      <c r="D298" s="3">
        <v>0.1</v>
      </c>
      <c r="E298" s="3">
        <v>44</v>
      </c>
      <c r="F298" s="3">
        <v>8.1199999999999992</v>
      </c>
      <c r="G298" s="3">
        <f>C298/101.2</f>
        <v>0.10474308300395256</v>
      </c>
      <c r="H298" s="3">
        <f>D298/0.81</f>
        <v>0.12345679012345678</v>
      </c>
      <c r="I298" s="3">
        <f>E298/876</f>
        <v>5.0228310502283102E-2</v>
      </c>
      <c r="J298" s="3">
        <f>F298/111.91</f>
        <v>7.2558305781431506E-2</v>
      </c>
      <c r="K298" s="2">
        <f>AVERAGE(G298:J298)</f>
        <v>8.7746622352780995E-2</v>
      </c>
      <c r="L298" s="3">
        <f t="shared" ref="L298:L303" si="120">LN(K298)</f>
        <v>-2.4333019090831862</v>
      </c>
      <c r="M298" s="3">
        <f>L298*K298</f>
        <v>-0.21351402368662337</v>
      </c>
      <c r="N298" s="3">
        <f>SUM(M298:M312)</f>
        <v>-1.7299981134971762</v>
      </c>
      <c r="O298" s="3">
        <f>-(N298)</f>
        <v>1.7299981134971762</v>
      </c>
      <c r="P298" s="3">
        <v>10</v>
      </c>
      <c r="Q298" s="3">
        <f>LN(P298)</f>
        <v>2.3025850929940459</v>
      </c>
      <c r="R298" s="3">
        <f>O298/Q298</f>
        <v>0.7513286343948592</v>
      </c>
    </row>
    <row r="299" spans="1:18" x14ac:dyDescent="0.4">
      <c r="B299" s="3" t="s">
        <v>8</v>
      </c>
      <c r="C299" s="3">
        <v>30.6</v>
      </c>
      <c r="D299" s="3">
        <v>0.26</v>
      </c>
      <c r="E299" s="3">
        <v>387</v>
      </c>
      <c r="F299" s="3">
        <v>30.13</v>
      </c>
      <c r="G299" s="3">
        <f>C299/101.2</f>
        <v>0.30237154150197632</v>
      </c>
      <c r="H299" s="3">
        <f>D299/0.81</f>
        <v>0.32098765432098764</v>
      </c>
      <c r="I299" s="3">
        <f>E299/876</f>
        <v>0.44178082191780821</v>
      </c>
      <c r="J299" s="3">
        <f>F299/111.91</f>
        <v>0.26923420605843984</v>
      </c>
      <c r="K299" s="2">
        <f>AVERAGE(G299:J299)</f>
        <v>0.333593555949803</v>
      </c>
      <c r="L299" s="3">
        <f t="shared" si="120"/>
        <v>-1.0978319253813484</v>
      </c>
      <c r="M299" s="3">
        <f>L299*K299</f>
        <v>-0.36622965582318279</v>
      </c>
    </row>
    <row r="300" spans="1:18" x14ac:dyDescent="0.4">
      <c r="B300" s="3" t="s">
        <v>9</v>
      </c>
      <c r="C300" s="3">
        <v>30.1</v>
      </c>
      <c r="D300" s="3">
        <v>0.33</v>
      </c>
      <c r="E300" s="3">
        <v>324</v>
      </c>
      <c r="F300" s="3">
        <v>38.04</v>
      </c>
      <c r="G300" s="3">
        <f t="shared" ref="G300:G313" si="121">C300/101.2</f>
        <v>0.2974308300395257</v>
      </c>
      <c r="H300" s="3">
        <f t="shared" ref="H300:H314" si="122">D300/0.81</f>
        <v>0.40740740740740738</v>
      </c>
      <c r="I300" s="3">
        <f t="shared" ref="I300:I314" si="123">E300/876</f>
        <v>0.36986301369863012</v>
      </c>
      <c r="J300" s="3">
        <f t="shared" ref="J300:J314" si="124">F300/111.91</f>
        <v>0.33991600393173088</v>
      </c>
      <c r="K300" s="2">
        <f t="shared" ref="K300:K314" si="125">AVERAGE(G300:J300)</f>
        <v>0.35365431376932349</v>
      </c>
      <c r="L300" s="3">
        <f t="shared" si="120"/>
        <v>-1.0394353577254616</v>
      </c>
      <c r="M300" s="3">
        <f>L300*K300</f>
        <v>-0.3676007981439694</v>
      </c>
    </row>
    <row r="301" spans="1:18" x14ac:dyDescent="0.4">
      <c r="B301" s="3" t="s">
        <v>10</v>
      </c>
      <c r="C301" s="3">
        <v>2</v>
      </c>
      <c r="D301" s="3">
        <v>0.01</v>
      </c>
      <c r="E301" s="3">
        <v>5</v>
      </c>
      <c r="F301" s="3">
        <v>2.9</v>
      </c>
      <c r="G301" s="3">
        <f t="shared" si="121"/>
        <v>1.9762845849802372E-2</v>
      </c>
      <c r="H301" s="3">
        <f t="shared" si="122"/>
        <v>1.2345679012345678E-2</v>
      </c>
      <c r="I301" s="3">
        <f t="shared" si="123"/>
        <v>5.7077625570776253E-3</v>
      </c>
      <c r="J301" s="3">
        <f t="shared" si="124"/>
        <v>2.5913680636225539E-2</v>
      </c>
      <c r="K301" s="2">
        <f t="shared" si="125"/>
        <v>1.5932492013862803E-2</v>
      </c>
      <c r="L301" s="3">
        <f t="shared" si="120"/>
        <v>-4.139394732024166</v>
      </c>
      <c r="M301" s="3">
        <f>K301*L301</f>
        <v>-6.5950873510200778E-2</v>
      </c>
    </row>
    <row r="302" spans="1:18" x14ac:dyDescent="0.4">
      <c r="B302" s="3" t="s">
        <v>11</v>
      </c>
      <c r="C302" s="3">
        <v>2.2999999999999998</v>
      </c>
      <c r="D302" s="3">
        <v>0.01</v>
      </c>
      <c r="E302" s="3">
        <v>5</v>
      </c>
      <c r="F302" s="3">
        <v>3.42</v>
      </c>
      <c r="G302" s="3">
        <f>C302/101.2</f>
        <v>2.2727272727272724E-2</v>
      </c>
      <c r="H302" s="3">
        <f>D302/0.81</f>
        <v>1.2345679012345678E-2</v>
      </c>
      <c r="I302" s="3">
        <f>E302/876</f>
        <v>5.7077625570776253E-3</v>
      </c>
      <c r="J302" s="3">
        <f>F302/111.91</f>
        <v>3.0560271646859084E-2</v>
      </c>
      <c r="K302" s="2">
        <f>AVERAGE(G302:J302)</f>
        <v>1.7835246485888776E-2</v>
      </c>
      <c r="L302" s="3">
        <f t="shared" si="120"/>
        <v>-4.0265786399197809</v>
      </c>
      <c r="M302" s="3">
        <f>L302*K302</f>
        <v>-7.1815022537784087E-2</v>
      </c>
    </row>
    <row r="303" spans="1:18" x14ac:dyDescent="0.4">
      <c r="B303" s="3" t="s">
        <v>12</v>
      </c>
      <c r="C303" s="3">
        <v>6.1</v>
      </c>
      <c r="D303" s="3">
        <v>0.05</v>
      </c>
      <c r="E303" s="3">
        <v>12</v>
      </c>
      <c r="F303" s="3">
        <v>8</v>
      </c>
      <c r="G303" s="3">
        <f>C303/101.2</f>
        <v>6.0276679841897225E-2</v>
      </c>
      <c r="H303" s="3">
        <f>D303/0.81</f>
        <v>6.1728395061728392E-2</v>
      </c>
      <c r="I303" s="3">
        <f>E303/876</f>
        <v>1.3698630136986301E-2</v>
      </c>
      <c r="J303" s="3">
        <f>F303/111.91</f>
        <v>7.1486015548208381E-2</v>
      </c>
      <c r="K303" s="2">
        <f>AVERAGE(G303:J303)</f>
        <v>5.1797430147205073E-2</v>
      </c>
      <c r="L303" s="3">
        <f t="shared" si="120"/>
        <v>-2.9604147420051858</v>
      </c>
      <c r="M303" s="3">
        <f>L303*K303</f>
        <v>-0.15334187580576975</v>
      </c>
    </row>
    <row r="304" spans="1:18" x14ac:dyDescent="0.4">
      <c r="B304" s="3" t="s">
        <v>13</v>
      </c>
      <c r="C304" s="3">
        <v>0</v>
      </c>
      <c r="D304" s="3">
        <v>0</v>
      </c>
      <c r="E304" s="3">
        <v>0</v>
      </c>
      <c r="F304" s="3">
        <v>0</v>
      </c>
      <c r="G304" s="3">
        <f t="shared" si="121"/>
        <v>0</v>
      </c>
      <c r="H304" s="3">
        <f t="shared" si="122"/>
        <v>0</v>
      </c>
      <c r="I304" s="3">
        <f t="shared" si="123"/>
        <v>0</v>
      </c>
      <c r="J304" s="3">
        <f t="shared" si="124"/>
        <v>0</v>
      </c>
      <c r="K304" s="2">
        <f t="shared" si="125"/>
        <v>0</v>
      </c>
      <c r="L304" s="3">
        <v>0</v>
      </c>
      <c r="M304" s="3">
        <v>0</v>
      </c>
    </row>
    <row r="305" spans="2:13" x14ac:dyDescent="0.4">
      <c r="B305" s="3" t="s">
        <v>18</v>
      </c>
      <c r="C305" s="3">
        <v>2</v>
      </c>
      <c r="D305" s="3">
        <v>0.01</v>
      </c>
      <c r="E305" s="3">
        <v>10</v>
      </c>
      <c r="F305" s="3">
        <v>1.75</v>
      </c>
      <c r="G305" s="3">
        <f>C305/101.2</f>
        <v>1.9762845849802372E-2</v>
      </c>
      <c r="H305" s="3">
        <f>D305/0.81</f>
        <v>1.2345679012345678E-2</v>
      </c>
      <c r="I305" s="3">
        <f>E305/876</f>
        <v>1.1415525114155251E-2</v>
      </c>
      <c r="J305" s="3">
        <f>F305/111.91</f>
        <v>1.5637565901170585E-2</v>
      </c>
      <c r="K305" s="2">
        <f>AVERAGE(G305:J305)</f>
        <v>1.4790403969368471E-2</v>
      </c>
      <c r="L305" s="3">
        <f>LN(K305)</f>
        <v>-4.2137766889496504</v>
      </c>
      <c r="M305" s="3">
        <f>L305*K305</f>
        <v>-6.2323459466273247E-2</v>
      </c>
    </row>
    <row r="306" spans="2:13" x14ac:dyDescent="0.4">
      <c r="B306" s="3" t="s">
        <v>19</v>
      </c>
      <c r="C306" s="3">
        <v>5.7</v>
      </c>
      <c r="D306" s="3">
        <v>0.01</v>
      </c>
      <c r="E306" s="3">
        <v>74</v>
      </c>
      <c r="F306" s="3">
        <v>1.21</v>
      </c>
      <c r="G306" s="3">
        <f t="shared" si="121"/>
        <v>5.632411067193676E-2</v>
      </c>
      <c r="H306" s="3">
        <f t="shared" si="122"/>
        <v>1.2345679012345678E-2</v>
      </c>
      <c r="I306" s="3">
        <f t="shared" si="123"/>
        <v>8.4474885844748854E-2</v>
      </c>
      <c r="J306" s="3">
        <f t="shared" si="124"/>
        <v>1.0812259851666518E-2</v>
      </c>
      <c r="K306" s="2">
        <f t="shared" si="125"/>
        <v>4.0989233845174451E-2</v>
      </c>
      <c r="L306" s="3">
        <f>LN(K306)</f>
        <v>-3.194445835902481</v>
      </c>
      <c r="M306" s="3">
        <f>L306*K306</f>
        <v>-0.13093788737355055</v>
      </c>
    </row>
    <row r="307" spans="2:13" x14ac:dyDescent="0.4">
      <c r="B307" s="3" t="s">
        <v>20</v>
      </c>
      <c r="C307" s="3">
        <v>5.7</v>
      </c>
      <c r="D307" s="3">
        <v>0.01</v>
      </c>
      <c r="E307" s="3">
        <v>3</v>
      </c>
      <c r="F307" s="3">
        <v>1.8</v>
      </c>
      <c r="G307" s="3">
        <f t="shared" si="121"/>
        <v>5.632411067193676E-2</v>
      </c>
      <c r="H307" s="3">
        <f t="shared" si="122"/>
        <v>1.2345679012345678E-2</v>
      </c>
      <c r="I307" s="3">
        <f t="shared" si="123"/>
        <v>3.4246575342465752E-3</v>
      </c>
      <c r="J307" s="3">
        <f t="shared" si="124"/>
        <v>1.6084353498346887E-2</v>
      </c>
      <c r="K307" s="2">
        <f t="shared" si="125"/>
        <v>2.2044700179218977E-2</v>
      </c>
      <c r="L307" s="3">
        <f>LN(K307)</f>
        <v>-3.8146830606630449</v>
      </c>
      <c r="M307" s="3">
        <f>L307*K307</f>
        <v>-8.4093544351062213E-2</v>
      </c>
    </row>
    <row r="308" spans="2:13" x14ac:dyDescent="0.4">
      <c r="B308" s="3" t="s">
        <v>21</v>
      </c>
      <c r="C308" s="3">
        <v>4.8</v>
      </c>
      <c r="D308" s="3">
        <v>0.01</v>
      </c>
      <c r="E308" s="3">
        <v>6</v>
      </c>
      <c r="F308" s="3">
        <v>5.14</v>
      </c>
      <c r="G308" s="3">
        <f>C308/101.2</f>
        <v>4.7430830039525688E-2</v>
      </c>
      <c r="H308" s="3">
        <f>D308/0.81</f>
        <v>1.2345679012345678E-2</v>
      </c>
      <c r="I308" s="3">
        <f>E308/876</f>
        <v>6.8493150684931503E-3</v>
      </c>
      <c r="J308" s="3">
        <f>F308/111.91</f>
        <v>4.5929764989723884E-2</v>
      </c>
      <c r="K308" s="2">
        <f t="shared" si="125"/>
        <v>2.8138897277522102E-2</v>
      </c>
      <c r="L308" s="3">
        <f>LN(K308)</f>
        <v>-3.5706024150743114</v>
      </c>
      <c r="M308" s="3">
        <f>L308*K308</f>
        <v>-0.10047281457664839</v>
      </c>
    </row>
    <row r="309" spans="2:13" x14ac:dyDescent="0.4">
      <c r="B309" s="3" t="s">
        <v>22</v>
      </c>
      <c r="C309" s="3">
        <v>1.3</v>
      </c>
      <c r="D309" s="3">
        <v>0.01</v>
      </c>
      <c r="E309" s="3">
        <v>6</v>
      </c>
      <c r="F309" s="3">
        <v>11.4</v>
      </c>
      <c r="G309" s="3">
        <f t="shared" si="121"/>
        <v>1.2845849802371542E-2</v>
      </c>
      <c r="H309" s="3">
        <f t="shared" si="122"/>
        <v>1.2345679012345678E-2</v>
      </c>
      <c r="I309" s="3">
        <f t="shared" si="123"/>
        <v>6.8493150684931503E-3</v>
      </c>
      <c r="J309" s="3">
        <f t="shared" si="124"/>
        <v>0.10186757215619695</v>
      </c>
      <c r="K309" s="2">
        <f>AVERAGE(G309:J309)</f>
        <v>3.3477104009851828E-2</v>
      </c>
      <c r="L309" s="3">
        <f>LN(K309)</f>
        <v>-3.3968935362104946</v>
      </c>
      <c r="M309" s="3">
        <f>L309*K309</f>
        <v>-0.11371815822211211</v>
      </c>
    </row>
    <row r="310" spans="2:13" x14ac:dyDescent="0.4">
      <c r="B310" s="3" t="s">
        <v>23</v>
      </c>
      <c r="C310" s="3">
        <v>0</v>
      </c>
      <c r="D310" s="3">
        <v>0</v>
      </c>
      <c r="E310" s="3">
        <v>0</v>
      </c>
      <c r="F310" s="3">
        <v>0</v>
      </c>
      <c r="G310" s="3">
        <f t="shared" si="121"/>
        <v>0</v>
      </c>
      <c r="H310" s="3">
        <f t="shared" si="122"/>
        <v>0</v>
      </c>
      <c r="I310" s="3">
        <f t="shared" si="123"/>
        <v>0</v>
      </c>
      <c r="J310" s="3">
        <f t="shared" si="124"/>
        <v>0</v>
      </c>
      <c r="K310" s="2">
        <f t="shared" si="125"/>
        <v>0</v>
      </c>
      <c r="L310" s="3">
        <v>0</v>
      </c>
      <c r="M310" s="3">
        <v>0</v>
      </c>
    </row>
    <row r="311" spans="2:13" x14ac:dyDescent="0.4">
      <c r="B311" s="3" t="s">
        <v>24</v>
      </c>
      <c r="C311" s="3">
        <v>0</v>
      </c>
      <c r="D311" s="3">
        <v>0</v>
      </c>
      <c r="E311" s="3">
        <v>0</v>
      </c>
      <c r="F311" s="3">
        <v>0</v>
      </c>
      <c r="G311" s="3">
        <f t="shared" si="121"/>
        <v>0</v>
      </c>
      <c r="H311" s="3">
        <f t="shared" si="122"/>
        <v>0</v>
      </c>
      <c r="I311" s="3">
        <f t="shared" si="123"/>
        <v>0</v>
      </c>
      <c r="J311" s="3">
        <f t="shared" si="124"/>
        <v>0</v>
      </c>
      <c r="K311" s="2">
        <f t="shared" si="125"/>
        <v>0</v>
      </c>
      <c r="L311" s="3">
        <v>0</v>
      </c>
      <c r="M311" s="3">
        <v>0</v>
      </c>
    </row>
    <row r="312" spans="2:13" x14ac:dyDescent="0.4">
      <c r="B312" s="3" t="s">
        <v>25</v>
      </c>
      <c r="C312" s="3">
        <v>0</v>
      </c>
      <c r="D312" s="3">
        <v>0</v>
      </c>
      <c r="E312" s="3">
        <v>0</v>
      </c>
      <c r="F312" s="3">
        <v>0</v>
      </c>
      <c r="G312" s="3">
        <f t="shared" si="121"/>
        <v>0</v>
      </c>
      <c r="H312" s="3">
        <f t="shared" si="122"/>
        <v>0</v>
      </c>
      <c r="I312" s="3">
        <f t="shared" si="123"/>
        <v>0</v>
      </c>
      <c r="J312" s="3">
        <f t="shared" si="124"/>
        <v>0</v>
      </c>
      <c r="K312" s="2">
        <f t="shared" si="125"/>
        <v>0</v>
      </c>
      <c r="L312" s="3">
        <v>0</v>
      </c>
      <c r="M312" s="3">
        <v>0</v>
      </c>
    </row>
    <row r="313" spans="2:13" x14ac:dyDescent="0.4">
      <c r="B313" s="3" t="s">
        <v>26</v>
      </c>
      <c r="C313" s="3">
        <v>0</v>
      </c>
      <c r="D313" s="3">
        <v>0</v>
      </c>
      <c r="E313" s="3">
        <v>0</v>
      </c>
      <c r="F313" s="3">
        <v>0</v>
      </c>
      <c r="G313" s="3">
        <f t="shared" si="121"/>
        <v>0</v>
      </c>
      <c r="H313" s="3">
        <f t="shared" si="122"/>
        <v>0</v>
      </c>
      <c r="I313" s="3">
        <f t="shared" si="123"/>
        <v>0</v>
      </c>
      <c r="J313" s="3">
        <f t="shared" si="124"/>
        <v>0</v>
      </c>
      <c r="K313" s="2">
        <f t="shared" si="125"/>
        <v>0</v>
      </c>
      <c r="L313" s="3">
        <v>0</v>
      </c>
      <c r="M313" s="3">
        <v>0</v>
      </c>
    </row>
    <row r="314" spans="2:13" x14ac:dyDescent="0.4">
      <c r="B314" s="3" t="s">
        <v>27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f t="shared" si="122"/>
        <v>0</v>
      </c>
      <c r="I314" s="3">
        <f t="shared" si="123"/>
        <v>0</v>
      </c>
      <c r="J314" s="3">
        <f t="shared" si="124"/>
        <v>0</v>
      </c>
      <c r="K314" s="2">
        <f t="shared" si="125"/>
        <v>0</v>
      </c>
      <c r="L314" s="3">
        <v>0</v>
      </c>
      <c r="M314" s="3">
        <v>0</v>
      </c>
    </row>
    <row r="315" spans="2:13" x14ac:dyDescent="0.4">
      <c r="C315" s="3">
        <f>SUM(C298:C314)</f>
        <v>101.2</v>
      </c>
      <c r="D315" s="3">
        <f>SUM(D298:D314)</f>
        <v>0.81</v>
      </c>
      <c r="E315" s="3">
        <f>SUM(E298:E314)</f>
        <v>876</v>
      </c>
      <c r="F315" s="3">
        <f>SUM(F298:F314)</f>
        <v>111.91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57C75-3968-4055-9B67-ACFB30BF4E0E}">
  <dimension ref="A1:S315"/>
  <sheetViews>
    <sheetView topLeftCell="A388" workbookViewId="0">
      <selection activeCell="I397" sqref="I397"/>
    </sheetView>
  </sheetViews>
  <sheetFormatPr defaultRowHeight="13.9" x14ac:dyDescent="0.4"/>
  <cols>
    <col min="1" max="4" width="9.06640625" style="3"/>
    <col min="5" max="5" width="9.06640625" style="2"/>
    <col min="6" max="11" width="9.06640625" style="3"/>
    <col min="12" max="12" width="9.06640625" style="2"/>
    <col min="13" max="14" width="9.06640625" style="3"/>
  </cols>
  <sheetData>
    <row r="1" spans="1:19" x14ac:dyDescent="0.4">
      <c r="A1" s="3" t="s">
        <v>0</v>
      </c>
      <c r="D1" s="3" t="s">
        <v>41</v>
      </c>
      <c r="E1" s="2" t="s">
        <v>43</v>
      </c>
      <c r="F1" s="3" t="s">
        <v>45</v>
      </c>
      <c r="G1" s="3" t="s">
        <v>47</v>
      </c>
      <c r="H1" s="3" t="s">
        <v>49</v>
      </c>
      <c r="I1" s="3" t="s">
        <v>51</v>
      </c>
      <c r="J1" s="3" t="s">
        <v>53</v>
      </c>
      <c r="K1" s="3" t="s">
        <v>55</v>
      </c>
      <c r="L1" s="2" t="s">
        <v>57</v>
      </c>
      <c r="P1" s="1"/>
      <c r="Q1" s="1"/>
      <c r="S1" s="1"/>
    </row>
    <row r="2" spans="1:19" x14ac:dyDescent="0.4">
      <c r="A2" s="3" t="s">
        <v>62</v>
      </c>
      <c r="B2" s="3" t="s">
        <v>63</v>
      </c>
      <c r="C2" s="3" t="s">
        <v>7</v>
      </c>
      <c r="D2" s="3">
        <v>17.8</v>
      </c>
      <c r="E2" s="2">
        <v>0.02</v>
      </c>
      <c r="F2" s="3">
        <v>23</v>
      </c>
      <c r="G2" s="3">
        <v>2.5299999999999998</v>
      </c>
      <c r="H2" s="3">
        <f>AVERAGE(SUM(D2:D4))/D19</f>
        <v>0.78594950603732161</v>
      </c>
      <c r="I2" s="3">
        <f>AVERAGE(SUM(E2:E4))/E19</f>
        <v>0.18918918918918917</v>
      </c>
      <c r="J2" s="3">
        <f>AVERAGE(SUM(F2:F4))/F19</f>
        <v>7.8117418728772439E-2</v>
      </c>
      <c r="K2" s="3">
        <f>AVERAGE(SUM(G2:G4))/G19</f>
        <v>0.14927143341240259</v>
      </c>
      <c r="L2" s="2">
        <f>AVERAGE(H2:K2)</f>
        <v>0.30063188684192144</v>
      </c>
    </row>
    <row r="3" spans="1:19" x14ac:dyDescent="0.4">
      <c r="C3" s="3" t="s">
        <v>8</v>
      </c>
      <c r="D3" s="3">
        <v>16.399999999999999</v>
      </c>
      <c r="E3" s="2">
        <v>0.1</v>
      </c>
      <c r="F3" s="3">
        <v>87</v>
      </c>
      <c r="G3" s="3">
        <v>8.6999999999999993</v>
      </c>
    </row>
    <row r="4" spans="1:19" x14ac:dyDescent="0.4">
      <c r="C4" s="3" t="s">
        <v>9</v>
      </c>
      <c r="D4" s="3">
        <v>37.4</v>
      </c>
      <c r="E4" s="2">
        <v>0.02</v>
      </c>
      <c r="F4" s="3">
        <v>51</v>
      </c>
      <c r="G4" s="3">
        <v>6.39</v>
      </c>
    </row>
    <row r="5" spans="1:19" x14ac:dyDescent="0.4">
      <c r="B5" s="3" t="s">
        <v>64</v>
      </c>
      <c r="C5" s="3" t="s">
        <v>19</v>
      </c>
      <c r="D5" s="3">
        <v>1.6</v>
      </c>
      <c r="E5" s="2">
        <v>0.38</v>
      </c>
      <c r="F5" s="3">
        <v>1780</v>
      </c>
      <c r="G5" s="3">
        <v>50.01</v>
      </c>
      <c r="H5" s="3">
        <f>D5/D19</f>
        <v>1.756311745334797E-2</v>
      </c>
      <c r="I5" s="3">
        <f>E5/E19</f>
        <v>0.51351351351351349</v>
      </c>
      <c r="J5" s="3">
        <f>F5/F19</f>
        <v>0.86365841824357104</v>
      </c>
      <c r="K5" s="3">
        <f>G5/G19</f>
        <v>0.4236699423924094</v>
      </c>
      <c r="L5" s="2">
        <f>AVERAGE(H5:K5)</f>
        <v>0.45460124790071044</v>
      </c>
    </row>
    <row r="6" spans="1:19" x14ac:dyDescent="0.4">
      <c r="B6" s="3" t="s">
        <v>65</v>
      </c>
      <c r="C6" s="3" t="s">
        <v>11</v>
      </c>
      <c r="D6" s="3">
        <v>1.2</v>
      </c>
      <c r="E6" s="2">
        <v>0.03</v>
      </c>
      <c r="F6" s="3">
        <v>27</v>
      </c>
      <c r="G6" s="3">
        <v>12.32</v>
      </c>
      <c r="H6" s="3">
        <f>AVERAGE(SUM(D6:D18))/D19</f>
        <v>0.1964873765093304</v>
      </c>
      <c r="I6" s="3">
        <f>AVERAGE(SUM(E5:E18))/E19</f>
        <v>0.81081081081081086</v>
      </c>
      <c r="J6" s="3">
        <f>AVERAGE(SUM(F6:F18))/F19</f>
        <v>5.8224163027656477E-2</v>
      </c>
      <c r="K6" s="3">
        <f>AVERAGE(SUM(G6:G18))/G19</f>
        <v>0.42705862419518825</v>
      </c>
      <c r="L6" s="2">
        <f>AVERAGE(H6:K6)</f>
        <v>0.37314524363574653</v>
      </c>
    </row>
    <row r="7" spans="1:19" x14ac:dyDescent="0.4">
      <c r="C7" s="3" t="s">
        <v>12</v>
      </c>
      <c r="D7" s="3">
        <v>2.6</v>
      </c>
      <c r="E7" s="2">
        <v>0.01</v>
      </c>
      <c r="F7" s="3">
        <v>20</v>
      </c>
      <c r="G7" s="3">
        <v>8.31</v>
      </c>
    </row>
    <row r="8" spans="1:19" x14ac:dyDescent="0.4">
      <c r="C8" s="3" t="s">
        <v>13</v>
      </c>
      <c r="D8" s="3">
        <v>1.2</v>
      </c>
      <c r="E8" s="2">
        <v>0.01</v>
      </c>
      <c r="F8" s="3">
        <v>10</v>
      </c>
      <c r="G8" s="3">
        <v>3.21</v>
      </c>
    </row>
    <row r="9" spans="1:19" x14ac:dyDescent="0.4">
      <c r="C9" s="3" t="s">
        <v>18</v>
      </c>
      <c r="D9" s="3">
        <v>1.1000000000000001</v>
      </c>
      <c r="E9" s="2">
        <v>0.01</v>
      </c>
      <c r="F9" s="3">
        <v>20</v>
      </c>
      <c r="G9" s="3">
        <v>3.7</v>
      </c>
    </row>
    <row r="10" spans="1:19" x14ac:dyDescent="0.4">
      <c r="C10" s="3" t="s">
        <v>20</v>
      </c>
      <c r="D10" s="3">
        <v>1.2</v>
      </c>
      <c r="E10" s="2">
        <v>0.03</v>
      </c>
      <c r="F10" s="3">
        <v>8</v>
      </c>
      <c r="G10" s="3">
        <v>3.7</v>
      </c>
    </row>
    <row r="11" spans="1:19" x14ac:dyDescent="0.4">
      <c r="C11" s="3" t="s">
        <v>21</v>
      </c>
      <c r="D11" s="3">
        <v>1.4</v>
      </c>
      <c r="E11" s="2">
        <v>0.1</v>
      </c>
      <c r="F11" s="3">
        <v>9</v>
      </c>
      <c r="G11" s="3">
        <v>8.3000000000000007</v>
      </c>
    </row>
    <row r="12" spans="1:19" x14ac:dyDescent="0.4">
      <c r="C12" s="3" t="s">
        <v>22</v>
      </c>
      <c r="D12" s="3">
        <v>0</v>
      </c>
      <c r="E12" s="2">
        <v>0</v>
      </c>
      <c r="F12" s="3">
        <v>0</v>
      </c>
      <c r="G12" s="3">
        <v>0</v>
      </c>
    </row>
    <row r="13" spans="1:19" x14ac:dyDescent="0.4">
      <c r="C13" s="3" t="s">
        <v>23</v>
      </c>
      <c r="D13" s="3">
        <v>0</v>
      </c>
      <c r="E13" s="2">
        <v>0</v>
      </c>
      <c r="F13" s="3">
        <v>0</v>
      </c>
      <c r="G13" s="3">
        <v>0</v>
      </c>
    </row>
    <row r="14" spans="1:19" x14ac:dyDescent="0.4">
      <c r="C14" s="3" t="s">
        <v>24</v>
      </c>
      <c r="D14" s="3">
        <v>1.7</v>
      </c>
      <c r="E14" s="2">
        <v>0.01</v>
      </c>
      <c r="F14" s="3">
        <v>10</v>
      </c>
      <c r="G14" s="3">
        <v>3.1</v>
      </c>
    </row>
    <row r="15" spans="1:19" x14ac:dyDescent="0.4">
      <c r="C15" s="3" t="s">
        <v>25</v>
      </c>
      <c r="D15" s="3">
        <v>0</v>
      </c>
      <c r="E15" s="2">
        <v>0</v>
      </c>
      <c r="F15" s="3">
        <v>0</v>
      </c>
      <c r="G15" s="3">
        <v>0</v>
      </c>
    </row>
    <row r="16" spans="1:19" x14ac:dyDescent="0.4">
      <c r="C16" s="3" t="s">
        <v>26</v>
      </c>
      <c r="D16" s="3">
        <v>0</v>
      </c>
      <c r="E16" s="2">
        <v>0</v>
      </c>
      <c r="F16" s="3">
        <v>0</v>
      </c>
      <c r="G16" s="3">
        <v>0</v>
      </c>
    </row>
    <row r="17" spans="1:12" x14ac:dyDescent="0.4">
      <c r="C17" s="3" t="s">
        <v>27</v>
      </c>
      <c r="D17" s="3">
        <v>1.1000000000000001</v>
      </c>
      <c r="E17" s="2">
        <v>0.01</v>
      </c>
      <c r="F17" s="3">
        <v>10</v>
      </c>
      <c r="G17" s="3">
        <v>2.0299999999999998</v>
      </c>
    </row>
    <row r="18" spans="1:12" x14ac:dyDescent="0.4">
      <c r="C18" s="3" t="s">
        <v>10</v>
      </c>
      <c r="D18" s="3">
        <v>6.4</v>
      </c>
      <c r="E18" s="2">
        <v>0.01</v>
      </c>
      <c r="F18" s="3">
        <v>6</v>
      </c>
      <c r="G18" s="3">
        <v>5.74</v>
      </c>
    </row>
    <row r="19" spans="1:12" x14ac:dyDescent="0.4">
      <c r="D19" s="3">
        <f>SUM(D2:D18)</f>
        <v>91.1</v>
      </c>
      <c r="E19" s="2">
        <f t="shared" ref="E19:G19" si="0">SUM(E2:E18)</f>
        <v>0.7400000000000001</v>
      </c>
      <c r="F19" s="3">
        <f t="shared" si="0"/>
        <v>2061</v>
      </c>
      <c r="G19" s="3">
        <f t="shared" si="0"/>
        <v>118.03999999999998</v>
      </c>
    </row>
    <row r="21" spans="1:12" x14ac:dyDescent="0.4">
      <c r="A21" s="3" t="s">
        <v>66</v>
      </c>
      <c r="B21" s="3" t="s">
        <v>63</v>
      </c>
      <c r="C21" s="3" t="s">
        <v>7</v>
      </c>
      <c r="D21" s="3">
        <v>18.600000000000001</v>
      </c>
      <c r="E21" s="2">
        <v>0.01</v>
      </c>
      <c r="F21" s="3">
        <v>13</v>
      </c>
      <c r="G21" s="3">
        <v>1.57</v>
      </c>
      <c r="H21" s="3">
        <f>AVERAGE(SUM(D21:D23))/D38</f>
        <v>0.80992736077481864</v>
      </c>
      <c r="I21" s="3">
        <f t="shared" ref="I21:K21" si="1">AVERAGE(SUM(E21:E23))/E38</f>
        <v>0.2580645161290322</v>
      </c>
      <c r="J21" s="3">
        <f t="shared" si="1"/>
        <v>6.4088397790055249E-2</v>
      </c>
      <c r="K21" s="3">
        <f t="shared" si="1"/>
        <v>0.12024864975033123</v>
      </c>
      <c r="L21" s="2">
        <f>AVERAGE(H21:K21)</f>
        <v>0.31308223111105932</v>
      </c>
    </row>
    <row r="22" spans="1:12" x14ac:dyDescent="0.4">
      <c r="C22" s="3" t="s">
        <v>8</v>
      </c>
      <c r="D22" s="3">
        <v>17.100000000000001</v>
      </c>
      <c r="E22" s="2">
        <v>0.1</v>
      </c>
      <c r="F22" s="3">
        <v>62</v>
      </c>
      <c r="G22" s="3">
        <v>5.14</v>
      </c>
    </row>
    <row r="23" spans="1:12" x14ac:dyDescent="0.4">
      <c r="C23" s="3" t="s">
        <v>9</v>
      </c>
      <c r="D23" s="3">
        <v>31.2</v>
      </c>
      <c r="E23" s="2">
        <v>0.05</v>
      </c>
      <c r="F23" s="3">
        <v>41</v>
      </c>
      <c r="G23" s="3">
        <v>5.09</v>
      </c>
    </row>
    <row r="24" spans="1:12" x14ac:dyDescent="0.4">
      <c r="B24" s="3" t="s">
        <v>64</v>
      </c>
      <c r="C24" s="3" t="s">
        <v>19</v>
      </c>
      <c r="D24" s="3">
        <v>1.1000000000000001</v>
      </c>
      <c r="E24" s="2">
        <v>0.35</v>
      </c>
      <c r="F24" s="3">
        <v>1550</v>
      </c>
      <c r="G24" s="3">
        <v>41.1</v>
      </c>
      <c r="H24" s="3">
        <f>D24/D38</f>
        <v>1.3317191283292982E-2</v>
      </c>
      <c r="I24" s="3">
        <f t="shared" ref="I24:K24" si="2">E24/E38</f>
        <v>0.5645161290322579</v>
      </c>
      <c r="J24" s="3">
        <f>F24/F38</f>
        <v>0.85635359116022103</v>
      </c>
      <c r="K24" s="3">
        <f t="shared" si="2"/>
        <v>0.41883216141852653</v>
      </c>
      <c r="L24" s="2">
        <f>AVERAGE(H24:K24)</f>
        <v>0.46325476822357459</v>
      </c>
    </row>
    <row r="25" spans="1:12" x14ac:dyDescent="0.4">
      <c r="B25" s="3" t="s">
        <v>65</v>
      </c>
      <c r="C25" s="3" t="s">
        <v>11</v>
      </c>
      <c r="D25" s="3">
        <v>2.6</v>
      </c>
      <c r="E25" s="2">
        <v>0.01</v>
      </c>
      <c r="F25" s="3">
        <v>12</v>
      </c>
      <c r="G25" s="3">
        <v>8.4</v>
      </c>
      <c r="H25" s="3">
        <f>AVERAGE(SUM(D25:D37))/D38</f>
        <v>0.17675544794188866</v>
      </c>
      <c r="I25" s="3">
        <f t="shared" ref="I25:K25" si="3">AVERAGE(SUM(E25:E37))/E38</f>
        <v>0.17741935483870963</v>
      </c>
      <c r="J25" s="3">
        <f t="shared" si="3"/>
        <v>7.9558011049723751E-2</v>
      </c>
      <c r="K25" s="3">
        <f t="shared" si="3"/>
        <v>0.46091918883114247</v>
      </c>
      <c r="L25" s="2">
        <f>AVERAGE(H25:K25)</f>
        <v>0.22366300066536615</v>
      </c>
    </row>
    <row r="26" spans="1:12" x14ac:dyDescent="0.4">
      <c r="C26" s="3" t="s">
        <v>12</v>
      </c>
      <c r="D26" s="3">
        <v>3.6</v>
      </c>
      <c r="E26" s="2">
        <v>0.01</v>
      </c>
      <c r="F26" s="3">
        <v>28</v>
      </c>
      <c r="G26" s="3">
        <v>2.4</v>
      </c>
    </row>
    <row r="27" spans="1:12" x14ac:dyDescent="0.4">
      <c r="C27" s="3" t="s">
        <v>13</v>
      </c>
      <c r="D27" s="3">
        <v>1.5</v>
      </c>
      <c r="E27" s="2">
        <v>0.01</v>
      </c>
      <c r="F27" s="3">
        <v>30</v>
      </c>
      <c r="G27" s="3">
        <v>2.2999999999999998</v>
      </c>
    </row>
    <row r="28" spans="1:12" x14ac:dyDescent="0.4">
      <c r="C28" s="3" t="s">
        <v>18</v>
      </c>
      <c r="D28" s="3">
        <v>0</v>
      </c>
      <c r="E28" s="2">
        <v>0</v>
      </c>
      <c r="F28" s="3">
        <v>0</v>
      </c>
      <c r="G28" s="3">
        <v>0</v>
      </c>
    </row>
    <row r="29" spans="1:12" x14ac:dyDescent="0.4">
      <c r="C29" s="3" t="s">
        <v>20</v>
      </c>
      <c r="D29" s="3">
        <v>1.2</v>
      </c>
      <c r="E29" s="2">
        <v>0.01</v>
      </c>
      <c r="F29" s="3">
        <v>25</v>
      </c>
      <c r="G29" s="3">
        <v>2.21</v>
      </c>
    </row>
    <row r="30" spans="1:12" x14ac:dyDescent="0.4">
      <c r="C30" s="3" t="s">
        <v>21</v>
      </c>
      <c r="D30" s="3">
        <v>1.3</v>
      </c>
      <c r="E30" s="2">
        <v>0.03</v>
      </c>
      <c r="F30" s="3">
        <v>24</v>
      </c>
      <c r="G30" s="3">
        <v>15.3</v>
      </c>
    </row>
    <row r="31" spans="1:12" x14ac:dyDescent="0.4">
      <c r="C31" s="3" t="s">
        <v>22</v>
      </c>
      <c r="D31" s="3">
        <v>1.1000000000000001</v>
      </c>
      <c r="E31" s="2">
        <v>0.01</v>
      </c>
      <c r="F31" s="3">
        <v>14</v>
      </c>
      <c r="G31" s="3">
        <v>11.42</v>
      </c>
    </row>
    <row r="32" spans="1:12" x14ac:dyDescent="0.4">
      <c r="C32" s="3" t="s">
        <v>23</v>
      </c>
      <c r="D32" s="3">
        <v>0</v>
      </c>
      <c r="E32" s="2">
        <v>0</v>
      </c>
      <c r="F32" s="3">
        <v>0</v>
      </c>
      <c r="G32" s="3">
        <v>0</v>
      </c>
    </row>
    <row r="33" spans="1:12" x14ac:dyDescent="0.4">
      <c r="C33" s="3" t="s">
        <v>24</v>
      </c>
      <c r="D33" s="3">
        <v>1.2</v>
      </c>
      <c r="E33" s="2">
        <v>0.01</v>
      </c>
      <c r="F33" s="3">
        <v>3</v>
      </c>
      <c r="G33" s="3">
        <v>1.1000000000000001</v>
      </c>
    </row>
    <row r="34" spans="1:12" x14ac:dyDescent="0.4">
      <c r="C34" s="3" t="s">
        <v>25</v>
      </c>
      <c r="D34" s="3">
        <v>0</v>
      </c>
      <c r="E34" s="2">
        <v>0</v>
      </c>
      <c r="F34" s="3">
        <v>0</v>
      </c>
      <c r="G34" s="3">
        <v>0</v>
      </c>
    </row>
    <row r="35" spans="1:12" x14ac:dyDescent="0.4">
      <c r="C35" s="3" t="s">
        <v>26</v>
      </c>
      <c r="D35" s="3">
        <v>0</v>
      </c>
      <c r="E35" s="2">
        <v>0</v>
      </c>
      <c r="F35" s="3">
        <v>0</v>
      </c>
      <c r="G35" s="3">
        <v>0</v>
      </c>
    </row>
    <row r="36" spans="1:12" x14ac:dyDescent="0.4">
      <c r="C36" s="3" t="s">
        <v>27</v>
      </c>
      <c r="D36" s="3">
        <v>1.1000000000000001</v>
      </c>
      <c r="E36" s="2">
        <v>0.01</v>
      </c>
      <c r="F36" s="3">
        <v>4</v>
      </c>
      <c r="G36" s="3">
        <v>1.1000000000000001</v>
      </c>
    </row>
    <row r="37" spans="1:12" x14ac:dyDescent="0.4">
      <c r="D37" s="3">
        <v>1</v>
      </c>
      <c r="E37" s="2">
        <v>0.01</v>
      </c>
      <c r="F37" s="3">
        <v>4</v>
      </c>
      <c r="G37" s="3">
        <v>1</v>
      </c>
    </row>
    <row r="38" spans="1:12" x14ac:dyDescent="0.4">
      <c r="D38" s="3">
        <f>SUM(D21:D37)</f>
        <v>82.59999999999998</v>
      </c>
      <c r="E38" s="2">
        <f>SUM(E21:E37)</f>
        <v>0.62000000000000011</v>
      </c>
      <c r="F38" s="3">
        <f>SUM(F21:F37)</f>
        <v>1810</v>
      </c>
      <c r="G38" s="3">
        <f>SUM(G21:G37)</f>
        <v>98.129999999999981</v>
      </c>
    </row>
    <row r="42" spans="1:12" x14ac:dyDescent="0.4">
      <c r="A42" s="3" t="s">
        <v>67</v>
      </c>
      <c r="B42" s="3" t="s">
        <v>63</v>
      </c>
      <c r="C42" s="3" t="s">
        <v>7</v>
      </c>
      <c r="D42" s="3">
        <v>15.6</v>
      </c>
      <c r="E42" s="2">
        <v>0.01</v>
      </c>
      <c r="F42" s="3">
        <v>13</v>
      </c>
      <c r="G42" s="3">
        <v>3.11</v>
      </c>
      <c r="H42" s="3">
        <f>AVERAGE(SUM(D42:D44))/D59</f>
        <v>0.69018743109151059</v>
      </c>
      <c r="I42" s="3">
        <f>AVERAGE(SUM(E42:E44))/E59</f>
        <v>0.31343283582089548</v>
      </c>
      <c r="J42" s="3">
        <f t="shared" ref="J42:K42" si="4">AVERAGE(SUM(F42:F44))/F59</f>
        <v>7.7893582007679651E-2</v>
      </c>
      <c r="K42" s="3">
        <f t="shared" si="4"/>
        <v>0.17232628398791541</v>
      </c>
      <c r="L42" s="2">
        <f>AVERAGE(H42:K42)</f>
        <v>0.31346003322700028</v>
      </c>
    </row>
    <row r="43" spans="1:12" x14ac:dyDescent="0.4">
      <c r="C43" s="3" t="s">
        <v>8</v>
      </c>
      <c r="D43" s="3">
        <v>20.3</v>
      </c>
      <c r="E43" s="2">
        <v>0.1</v>
      </c>
      <c r="F43" s="3">
        <v>67</v>
      </c>
      <c r="G43" s="3">
        <v>5.14</v>
      </c>
    </row>
    <row r="44" spans="1:12" x14ac:dyDescent="0.4">
      <c r="C44" s="3" t="s">
        <v>9</v>
      </c>
      <c r="D44" s="3">
        <v>26.7</v>
      </c>
      <c r="E44" s="2">
        <v>0.1</v>
      </c>
      <c r="F44" s="3">
        <v>62</v>
      </c>
      <c r="G44" s="3">
        <v>6.01</v>
      </c>
    </row>
    <row r="45" spans="1:12" x14ac:dyDescent="0.4">
      <c r="B45" s="3" t="s">
        <v>64</v>
      </c>
      <c r="C45" s="3" t="s">
        <v>19</v>
      </c>
      <c r="D45" s="3">
        <v>1.6</v>
      </c>
      <c r="E45" s="2">
        <v>0.35</v>
      </c>
      <c r="F45" s="3">
        <v>1548</v>
      </c>
      <c r="G45" s="3">
        <v>30.1</v>
      </c>
      <c r="H45" s="3">
        <f>D45/D59</f>
        <v>1.7640573318632863E-2</v>
      </c>
      <c r="I45" s="3">
        <f>E45/E59</f>
        <v>0.52238805970149238</v>
      </c>
      <c r="J45" s="3">
        <f>F45/F59</f>
        <v>0.84914975315414154</v>
      </c>
      <c r="K45" s="3">
        <f>G45/G59</f>
        <v>0.36374622356495467</v>
      </c>
      <c r="L45" s="2">
        <f>AVERAGE(H45:K45)</f>
        <v>0.43823115243480537</v>
      </c>
    </row>
    <row r="46" spans="1:12" x14ac:dyDescent="0.4">
      <c r="B46" s="3" t="s">
        <v>65</v>
      </c>
      <c r="C46" s="3" t="s">
        <v>11</v>
      </c>
      <c r="D46" s="3">
        <v>7.3</v>
      </c>
      <c r="E46" s="2">
        <v>0.01</v>
      </c>
      <c r="F46" s="3">
        <v>12</v>
      </c>
      <c r="G46" s="3">
        <v>7.84</v>
      </c>
      <c r="H46" s="3">
        <f>AVERAGE(SUM(D46:D58))/D59</f>
        <v>0.29217199558985674</v>
      </c>
      <c r="I46" s="3">
        <f t="shared" ref="I46:K46" si="5">AVERAGE(SUM(E46:E58))/E59</f>
        <v>0.16417910447761189</v>
      </c>
      <c r="J46" s="3">
        <f t="shared" si="5"/>
        <v>7.2956664838178822E-2</v>
      </c>
      <c r="K46" s="3">
        <f t="shared" si="5"/>
        <v>0.46392749244712994</v>
      </c>
      <c r="L46" s="2">
        <f>AVERAGE(H46:K46)</f>
        <v>0.24830881433819435</v>
      </c>
    </row>
    <row r="47" spans="1:12" x14ac:dyDescent="0.4">
      <c r="C47" s="3" t="s">
        <v>12</v>
      </c>
      <c r="D47" s="3">
        <v>1.2</v>
      </c>
      <c r="E47" s="2">
        <v>0.01</v>
      </c>
      <c r="F47" s="3">
        <v>2</v>
      </c>
      <c r="G47" s="3">
        <v>1.2</v>
      </c>
    </row>
    <row r="48" spans="1:12" x14ac:dyDescent="0.4">
      <c r="C48" s="3" t="s">
        <v>13</v>
      </c>
      <c r="D48" s="3">
        <v>2.1</v>
      </c>
      <c r="E48" s="2">
        <v>0.01</v>
      </c>
      <c r="F48" s="3">
        <v>16</v>
      </c>
      <c r="G48" s="3">
        <v>4.33</v>
      </c>
    </row>
    <row r="49" spans="3:7" x14ac:dyDescent="0.4">
      <c r="C49" s="3" t="s">
        <v>18</v>
      </c>
      <c r="D49" s="3">
        <v>1.1000000000000001</v>
      </c>
      <c r="E49" s="2">
        <v>0.01</v>
      </c>
      <c r="F49" s="3">
        <v>4</v>
      </c>
      <c r="G49" s="3">
        <v>1</v>
      </c>
    </row>
    <row r="50" spans="3:7" x14ac:dyDescent="0.4">
      <c r="C50" s="3" t="s">
        <v>20</v>
      </c>
      <c r="D50" s="3">
        <v>2.1</v>
      </c>
      <c r="E50" s="2">
        <v>0.01</v>
      </c>
      <c r="F50" s="3">
        <v>21</v>
      </c>
      <c r="G50" s="3">
        <v>2.7</v>
      </c>
    </row>
    <row r="51" spans="3:7" x14ac:dyDescent="0.4">
      <c r="C51" s="3" t="s">
        <v>21</v>
      </c>
      <c r="D51" s="3">
        <v>1.4</v>
      </c>
      <c r="E51" s="2">
        <v>0.01</v>
      </c>
      <c r="F51" s="3">
        <v>12</v>
      </c>
      <c r="G51" s="3">
        <v>1.8</v>
      </c>
    </row>
    <row r="52" spans="3:7" x14ac:dyDescent="0.4">
      <c r="C52" s="3" t="s">
        <v>22</v>
      </c>
      <c r="D52" s="3">
        <v>1.8</v>
      </c>
      <c r="E52" s="2">
        <v>0.03</v>
      </c>
      <c r="F52" s="3">
        <v>32</v>
      </c>
      <c r="G52" s="3">
        <v>14.32</v>
      </c>
    </row>
    <row r="53" spans="3:7" x14ac:dyDescent="0.4">
      <c r="C53" s="3" t="s">
        <v>23</v>
      </c>
      <c r="D53" s="3">
        <v>8.1999999999999993</v>
      </c>
      <c r="E53" s="2">
        <v>0.01</v>
      </c>
      <c r="F53" s="3">
        <v>26</v>
      </c>
      <c r="G53" s="3">
        <v>3.1</v>
      </c>
    </row>
    <row r="54" spans="3:7" x14ac:dyDescent="0.4">
      <c r="C54" s="3" t="s">
        <v>24</v>
      </c>
      <c r="D54" s="3">
        <v>0</v>
      </c>
      <c r="E54" s="2">
        <v>0</v>
      </c>
      <c r="F54" s="3">
        <v>0</v>
      </c>
      <c r="G54" s="3">
        <v>0</v>
      </c>
    </row>
    <row r="55" spans="3:7" x14ac:dyDescent="0.4">
      <c r="C55" s="3" t="s">
        <v>25</v>
      </c>
      <c r="D55" s="3">
        <v>0</v>
      </c>
      <c r="E55" s="2">
        <v>0</v>
      </c>
      <c r="F55" s="3">
        <v>0</v>
      </c>
      <c r="G55" s="3">
        <v>0</v>
      </c>
    </row>
    <row r="56" spans="3:7" x14ac:dyDescent="0.4">
      <c r="C56" s="3" t="s">
        <v>26</v>
      </c>
      <c r="D56" s="3">
        <v>0</v>
      </c>
      <c r="E56" s="2">
        <v>0</v>
      </c>
      <c r="F56" s="3">
        <v>0</v>
      </c>
      <c r="G56" s="3">
        <v>0</v>
      </c>
    </row>
    <row r="57" spans="3:7" x14ac:dyDescent="0.4">
      <c r="C57" s="3" t="s">
        <v>27</v>
      </c>
      <c r="D57" s="3">
        <v>0</v>
      </c>
      <c r="E57" s="2">
        <v>0</v>
      </c>
      <c r="F57" s="3">
        <v>0</v>
      </c>
      <c r="G57" s="3">
        <v>0</v>
      </c>
    </row>
    <row r="58" spans="3:7" x14ac:dyDescent="0.4">
      <c r="D58" s="3">
        <v>1.3</v>
      </c>
      <c r="E58" s="2">
        <v>0.01</v>
      </c>
      <c r="F58" s="3">
        <v>8</v>
      </c>
      <c r="G58" s="3">
        <v>2.1</v>
      </c>
    </row>
    <row r="59" spans="3:7" x14ac:dyDescent="0.4">
      <c r="D59" s="3">
        <f>SUM(D42:D58)</f>
        <v>90.699999999999974</v>
      </c>
      <c r="E59" s="2">
        <f>SUM(E42:E58)</f>
        <v>0.67000000000000015</v>
      </c>
      <c r="F59" s="3">
        <f>SUM(F42:F58)</f>
        <v>1823</v>
      </c>
      <c r="G59" s="3">
        <f>SUM(G42:G58)</f>
        <v>82.75</v>
      </c>
    </row>
    <row r="65" spans="1:12" x14ac:dyDescent="0.4">
      <c r="A65" s="3" t="s">
        <v>14</v>
      </c>
    </row>
    <row r="66" spans="1:12" x14ac:dyDescent="0.4">
      <c r="A66" s="3" t="s">
        <v>28</v>
      </c>
      <c r="B66" s="3" t="s">
        <v>63</v>
      </c>
      <c r="C66" s="3" t="s">
        <v>7</v>
      </c>
      <c r="D66" s="3">
        <v>21.4</v>
      </c>
      <c r="E66" s="2">
        <v>0.01</v>
      </c>
      <c r="F66" s="3">
        <v>12</v>
      </c>
      <c r="G66" s="3">
        <v>1.1299999999999999</v>
      </c>
      <c r="H66" s="3">
        <f>AVERAGE(SUM(D66:D68))/D83</f>
        <v>0.67120622568093391</v>
      </c>
      <c r="I66" s="3">
        <f t="shared" ref="I66:K66" si="6">AVERAGE(SUM(E66:E68))/E83</f>
        <v>0.26250000000000001</v>
      </c>
      <c r="J66" s="3">
        <f t="shared" si="6"/>
        <v>4.9510056730273339E-2</v>
      </c>
      <c r="K66" s="3">
        <f t="shared" si="6"/>
        <v>0.29810431195363912</v>
      </c>
      <c r="L66" s="2">
        <f>AVERAGE(H66:K66)</f>
        <v>0.32033014859121156</v>
      </c>
    </row>
    <row r="67" spans="1:12" x14ac:dyDescent="0.4">
      <c r="C67" s="3" t="s">
        <v>8</v>
      </c>
      <c r="D67" s="3">
        <v>26.7</v>
      </c>
      <c r="E67" s="2">
        <v>0.15</v>
      </c>
      <c r="F67" s="3">
        <v>44</v>
      </c>
      <c r="G67" s="3">
        <v>19.11</v>
      </c>
    </row>
    <row r="68" spans="1:12" x14ac:dyDescent="0.4">
      <c r="C68" s="3" t="s">
        <v>9</v>
      </c>
      <c r="D68" s="3">
        <v>20.9</v>
      </c>
      <c r="E68" s="2">
        <v>0.05</v>
      </c>
      <c r="F68" s="3">
        <v>40</v>
      </c>
      <c r="G68" s="3">
        <v>10.11</v>
      </c>
    </row>
    <row r="69" spans="1:12" x14ac:dyDescent="0.4">
      <c r="B69" s="3" t="s">
        <v>64</v>
      </c>
      <c r="C69" s="3" t="s">
        <v>19</v>
      </c>
      <c r="D69" s="3">
        <v>2.9</v>
      </c>
      <c r="E69" s="2">
        <v>0.33</v>
      </c>
      <c r="F69" s="3">
        <v>1630</v>
      </c>
      <c r="G69" s="3">
        <v>26.83</v>
      </c>
      <c r="H69" s="3">
        <f>D69/D83</f>
        <v>2.821011673151751E-2</v>
      </c>
      <c r="I69" s="3">
        <f t="shared" ref="I69:K69" si="7">E69/E83</f>
        <v>0.41249999999999998</v>
      </c>
      <c r="J69" s="3">
        <f t="shared" si="7"/>
        <v>0.84063950489943273</v>
      </c>
      <c r="K69" s="3">
        <f t="shared" si="7"/>
        <v>0.26353010509773106</v>
      </c>
      <c r="L69" s="2">
        <f>AVERAGE(H69:K69)</f>
        <v>0.38621993168217034</v>
      </c>
    </row>
    <row r="70" spans="1:12" x14ac:dyDescent="0.4">
      <c r="B70" s="3" t="s">
        <v>65</v>
      </c>
      <c r="C70" s="3" t="s">
        <v>11</v>
      </c>
      <c r="D70" s="3">
        <v>7.5</v>
      </c>
      <c r="E70" s="2">
        <v>0.01</v>
      </c>
      <c r="F70" s="3">
        <v>20</v>
      </c>
      <c r="G70" s="3">
        <v>8.81</v>
      </c>
      <c r="H70" s="3">
        <f>AVERAGE(SUM(D70:D82))/D83</f>
        <v>0.27529182879377428</v>
      </c>
      <c r="I70" s="3">
        <f t="shared" ref="I70:K70" si="8">AVERAGE(SUM(E70:E82))/E83</f>
        <v>0.32500000000000001</v>
      </c>
      <c r="J70" s="3">
        <f t="shared" si="8"/>
        <v>0.10985043837029397</v>
      </c>
      <c r="K70" s="3">
        <f t="shared" si="8"/>
        <v>0.43836558294862976</v>
      </c>
      <c r="L70" s="2">
        <f>AVERAGE(H70:K70)</f>
        <v>0.28712696252817449</v>
      </c>
    </row>
    <row r="71" spans="1:12" x14ac:dyDescent="0.4">
      <c r="C71" s="3" t="s">
        <v>12</v>
      </c>
      <c r="D71" s="3">
        <v>3.6</v>
      </c>
      <c r="E71" s="2">
        <v>0.05</v>
      </c>
      <c r="F71" s="3">
        <v>60</v>
      </c>
      <c r="G71" s="3">
        <v>3.1</v>
      </c>
    </row>
    <row r="72" spans="1:12" x14ac:dyDescent="0.4">
      <c r="C72" s="3" t="s">
        <v>13</v>
      </c>
      <c r="D72" s="3">
        <v>3.6</v>
      </c>
      <c r="E72" s="2">
        <v>0.01</v>
      </c>
      <c r="F72" s="3">
        <v>27</v>
      </c>
      <c r="G72" s="3">
        <v>6.02</v>
      </c>
    </row>
    <row r="73" spans="1:12" x14ac:dyDescent="0.4">
      <c r="C73" s="3" t="s">
        <v>18</v>
      </c>
      <c r="D73" s="3">
        <v>2.5</v>
      </c>
      <c r="E73" s="2">
        <v>0.01</v>
      </c>
      <c r="F73" s="3">
        <v>11</v>
      </c>
      <c r="G73" s="3">
        <v>3.2</v>
      </c>
    </row>
    <row r="74" spans="1:12" x14ac:dyDescent="0.4">
      <c r="C74" s="3" t="s">
        <v>20</v>
      </c>
      <c r="D74" s="3">
        <v>2.4</v>
      </c>
      <c r="E74" s="2">
        <v>0.01</v>
      </c>
      <c r="F74" s="3">
        <v>5</v>
      </c>
      <c r="G74" s="3">
        <v>5.8</v>
      </c>
    </row>
    <row r="75" spans="1:12" x14ac:dyDescent="0.4">
      <c r="C75" s="3" t="s">
        <v>21</v>
      </c>
      <c r="D75" s="3">
        <v>2.7</v>
      </c>
      <c r="E75" s="2">
        <v>0.1</v>
      </c>
      <c r="F75" s="3">
        <v>50</v>
      </c>
      <c r="G75" s="3">
        <v>9.6999999999999993</v>
      </c>
    </row>
    <row r="76" spans="1:12" x14ac:dyDescent="0.4">
      <c r="C76" s="3" t="s">
        <v>22</v>
      </c>
      <c r="D76" s="3">
        <v>3.9</v>
      </c>
      <c r="E76" s="2">
        <v>0.05</v>
      </c>
      <c r="F76" s="3">
        <v>26</v>
      </c>
      <c r="G76" s="3">
        <v>5.9</v>
      </c>
    </row>
    <row r="77" spans="1:12" x14ac:dyDescent="0.4">
      <c r="C77" s="3" t="s">
        <v>23</v>
      </c>
      <c r="D77" s="3">
        <v>0</v>
      </c>
      <c r="E77" s="2">
        <v>0</v>
      </c>
      <c r="F77" s="3">
        <v>0</v>
      </c>
      <c r="G77" s="3">
        <v>0</v>
      </c>
    </row>
    <row r="78" spans="1:12" x14ac:dyDescent="0.4">
      <c r="C78" s="3" t="s">
        <v>24</v>
      </c>
      <c r="D78" s="3">
        <v>1</v>
      </c>
      <c r="E78" s="2">
        <v>0.01</v>
      </c>
      <c r="F78" s="3">
        <v>10</v>
      </c>
      <c r="G78" s="3">
        <v>1.1000000000000001</v>
      </c>
    </row>
    <row r="79" spans="1:12" x14ac:dyDescent="0.4">
      <c r="C79" s="3" t="s">
        <v>25</v>
      </c>
      <c r="D79" s="3">
        <v>0</v>
      </c>
      <c r="E79" s="2">
        <v>0</v>
      </c>
      <c r="F79" s="3">
        <v>0</v>
      </c>
      <c r="G79" s="3">
        <v>0</v>
      </c>
    </row>
    <row r="80" spans="1:12" x14ac:dyDescent="0.4">
      <c r="C80" s="3" t="s">
        <v>26</v>
      </c>
      <c r="D80" s="3">
        <v>0</v>
      </c>
      <c r="E80" s="2">
        <v>0</v>
      </c>
      <c r="F80" s="3">
        <v>0</v>
      </c>
      <c r="G80" s="3">
        <v>0</v>
      </c>
    </row>
    <row r="81" spans="1:12" x14ac:dyDescent="0.4">
      <c r="C81" s="3" t="s">
        <v>27</v>
      </c>
      <c r="D81" s="3">
        <v>1.1000000000000001</v>
      </c>
      <c r="E81" s="2">
        <v>0.01</v>
      </c>
      <c r="F81" s="3">
        <v>4</v>
      </c>
      <c r="G81" s="3">
        <v>1</v>
      </c>
    </row>
    <row r="82" spans="1:12" x14ac:dyDescent="0.4">
      <c r="D82" s="3">
        <v>0</v>
      </c>
      <c r="E82" s="2">
        <v>0</v>
      </c>
      <c r="F82" s="3">
        <v>0</v>
      </c>
      <c r="G82" s="3">
        <v>0</v>
      </c>
    </row>
    <row r="83" spans="1:12" x14ac:dyDescent="0.4">
      <c r="D83" s="3">
        <v>102.8</v>
      </c>
      <c r="E83" s="2">
        <v>0.8</v>
      </c>
      <c r="F83" s="3">
        <v>1939</v>
      </c>
      <c r="G83" s="3">
        <v>101.81</v>
      </c>
    </row>
    <row r="88" spans="1:12" x14ac:dyDescent="0.4">
      <c r="A88" s="3" t="s">
        <v>29</v>
      </c>
      <c r="B88" s="3" t="s">
        <v>63</v>
      </c>
      <c r="C88" s="3" t="s">
        <v>7</v>
      </c>
      <c r="D88" s="3">
        <v>20.3</v>
      </c>
      <c r="E88" s="2">
        <v>0.01</v>
      </c>
      <c r="F88" s="3">
        <v>8</v>
      </c>
      <c r="G88" s="3">
        <v>1.1299999999999999</v>
      </c>
      <c r="H88" s="3">
        <f>AVERAGE(SUM(D88:D90))/D105</f>
        <v>0.73209302325581394</v>
      </c>
      <c r="I88" s="3">
        <f t="shared" ref="I88:K88" si="9">AVERAGE(SUM(E88:E90))/E105</f>
        <v>0.33766233766233761</v>
      </c>
      <c r="J88" s="3">
        <f t="shared" si="9"/>
        <v>0.1106069200226886</v>
      </c>
      <c r="K88" s="3">
        <f t="shared" si="9"/>
        <v>0.35724547457140127</v>
      </c>
      <c r="L88" s="2">
        <f>AVERAGE(H88:K88)</f>
        <v>0.3844019388780604</v>
      </c>
    </row>
    <row r="89" spans="1:12" x14ac:dyDescent="0.4">
      <c r="C89" s="3" t="s">
        <v>8</v>
      </c>
      <c r="D89" s="3">
        <v>29.7</v>
      </c>
      <c r="E89" s="2">
        <v>0.15</v>
      </c>
      <c r="F89" s="3">
        <v>115</v>
      </c>
      <c r="G89" s="3">
        <v>30.15</v>
      </c>
    </row>
    <row r="90" spans="1:12" x14ac:dyDescent="0.4">
      <c r="C90" s="3" t="s">
        <v>9</v>
      </c>
      <c r="D90" s="3">
        <v>28.7</v>
      </c>
      <c r="E90" s="2">
        <v>0.1</v>
      </c>
      <c r="F90" s="3">
        <v>72</v>
      </c>
      <c r="G90" s="3">
        <v>6.02</v>
      </c>
    </row>
    <row r="91" spans="1:12" x14ac:dyDescent="0.4">
      <c r="B91" s="3" t="s">
        <v>64</v>
      </c>
      <c r="C91" s="3" t="s">
        <v>19</v>
      </c>
      <c r="D91" s="3">
        <v>3.5</v>
      </c>
      <c r="E91" s="2">
        <v>0.3</v>
      </c>
      <c r="F91" s="3">
        <v>1401</v>
      </c>
      <c r="G91" s="3">
        <v>30.4</v>
      </c>
      <c r="H91" s="3">
        <f>D91/D105</f>
        <v>3.255813953488372E-2</v>
      </c>
      <c r="I91" s="3">
        <f t="shared" ref="I91:K91" si="10">E91/E105</f>
        <v>0.38961038961038952</v>
      </c>
      <c r="J91" s="3">
        <f t="shared" si="10"/>
        <v>0.79466817923993194</v>
      </c>
      <c r="K91" s="3">
        <f t="shared" si="10"/>
        <v>0.29115985058902405</v>
      </c>
      <c r="L91" s="2">
        <f>AVERAGE(H91:K91)</f>
        <v>0.37699913974355731</v>
      </c>
    </row>
    <row r="92" spans="1:12" x14ac:dyDescent="0.4">
      <c r="B92" s="3" t="s">
        <v>65</v>
      </c>
      <c r="C92" s="3" t="s">
        <v>11</v>
      </c>
      <c r="D92" s="3">
        <v>2.9</v>
      </c>
      <c r="E92" s="2">
        <v>0.01</v>
      </c>
      <c r="F92" s="3">
        <v>24</v>
      </c>
      <c r="G92" s="3">
        <v>5.01</v>
      </c>
      <c r="H92" s="3">
        <f>AVERAGE(SUM(D92:D104))/D105</f>
        <v>0.23534883720930233</v>
      </c>
      <c r="I92" s="3">
        <f t="shared" ref="I92:K92" si="11">AVERAGE(SUM(E92:E104))/E105</f>
        <v>0.27272727272727271</v>
      </c>
      <c r="J92" s="3">
        <f t="shared" si="11"/>
        <v>9.4724900737379464E-2</v>
      </c>
      <c r="K92" s="3">
        <f t="shared" si="11"/>
        <v>0.35159467483957479</v>
      </c>
      <c r="L92" s="2">
        <f>AVERAGE(H92:K92)</f>
        <v>0.23859892137838234</v>
      </c>
    </row>
    <row r="93" spans="1:12" x14ac:dyDescent="0.4">
      <c r="C93" s="3" t="s">
        <v>12</v>
      </c>
      <c r="D93" s="3">
        <v>3.1</v>
      </c>
      <c r="E93" s="2">
        <v>0.02</v>
      </c>
      <c r="F93" s="3">
        <v>8</v>
      </c>
      <c r="G93" s="3">
        <v>5.18</v>
      </c>
    </row>
    <row r="94" spans="1:12" x14ac:dyDescent="0.4">
      <c r="C94" s="3" t="s">
        <v>13</v>
      </c>
      <c r="D94" s="3">
        <v>6.2</v>
      </c>
      <c r="E94" s="2">
        <v>0.01</v>
      </c>
      <c r="F94" s="3">
        <v>23</v>
      </c>
      <c r="G94" s="3">
        <v>7.2</v>
      </c>
    </row>
    <row r="95" spans="1:12" x14ac:dyDescent="0.4">
      <c r="C95" s="3" t="s">
        <v>18</v>
      </c>
      <c r="D95" s="3">
        <v>2.2000000000000002</v>
      </c>
      <c r="E95" s="2">
        <v>0.01</v>
      </c>
      <c r="F95" s="3">
        <v>30</v>
      </c>
      <c r="G95" s="3">
        <v>3.2</v>
      </c>
    </row>
    <row r="96" spans="1:12" x14ac:dyDescent="0.4">
      <c r="C96" s="3" t="s">
        <v>20</v>
      </c>
      <c r="D96" s="3">
        <v>3.6</v>
      </c>
      <c r="E96" s="2">
        <v>0.01</v>
      </c>
      <c r="F96" s="3">
        <v>26</v>
      </c>
      <c r="G96" s="3">
        <v>2.2200000000000002</v>
      </c>
    </row>
    <row r="97" spans="1:12" x14ac:dyDescent="0.4">
      <c r="C97" s="3" t="s">
        <v>21</v>
      </c>
      <c r="D97" s="3">
        <v>3</v>
      </c>
      <c r="E97" s="2">
        <v>0.12</v>
      </c>
      <c r="F97" s="3">
        <v>35</v>
      </c>
      <c r="G97" s="3">
        <v>10.08</v>
      </c>
    </row>
    <row r="98" spans="1:12" x14ac:dyDescent="0.4">
      <c r="C98" s="3" t="s">
        <v>22</v>
      </c>
      <c r="D98" s="3">
        <v>2.1</v>
      </c>
      <c r="E98" s="2">
        <v>0.01</v>
      </c>
      <c r="F98" s="3">
        <v>10</v>
      </c>
      <c r="G98" s="3">
        <v>1.03</v>
      </c>
    </row>
    <row r="99" spans="1:12" x14ac:dyDescent="0.4">
      <c r="C99" s="3" t="s">
        <v>23</v>
      </c>
      <c r="D99" s="3">
        <v>0</v>
      </c>
      <c r="E99" s="2">
        <v>0</v>
      </c>
      <c r="F99" s="3">
        <v>0</v>
      </c>
      <c r="G99" s="3">
        <v>0</v>
      </c>
    </row>
    <row r="100" spans="1:12" x14ac:dyDescent="0.4">
      <c r="C100" s="3" t="s">
        <v>24</v>
      </c>
      <c r="D100" s="3">
        <v>1.2</v>
      </c>
      <c r="E100" s="2">
        <v>0.01</v>
      </c>
      <c r="F100" s="3">
        <v>5</v>
      </c>
      <c r="G100" s="3">
        <v>1.55</v>
      </c>
    </row>
    <row r="101" spans="1:12" x14ac:dyDescent="0.4">
      <c r="C101" s="3" t="s">
        <v>25</v>
      </c>
      <c r="D101" s="3">
        <v>0</v>
      </c>
      <c r="E101" s="2">
        <v>0</v>
      </c>
      <c r="F101" s="3">
        <v>0</v>
      </c>
      <c r="G101" s="3">
        <v>0</v>
      </c>
    </row>
    <row r="102" spans="1:12" x14ac:dyDescent="0.4">
      <c r="C102" s="3" t="s">
        <v>26</v>
      </c>
      <c r="D102" s="3">
        <v>0</v>
      </c>
      <c r="E102" s="2">
        <v>0</v>
      </c>
      <c r="F102" s="3">
        <v>0</v>
      </c>
      <c r="G102" s="3">
        <v>0</v>
      </c>
    </row>
    <row r="103" spans="1:12" x14ac:dyDescent="0.4">
      <c r="C103" s="3" t="s">
        <v>27</v>
      </c>
      <c r="D103" s="3">
        <v>0</v>
      </c>
      <c r="E103" s="2">
        <v>0</v>
      </c>
      <c r="F103" s="3">
        <v>0</v>
      </c>
      <c r="G103" s="3">
        <v>0</v>
      </c>
    </row>
    <row r="104" spans="1:12" x14ac:dyDescent="0.4">
      <c r="D104" s="3">
        <v>1</v>
      </c>
      <c r="E104" s="2">
        <v>0.01</v>
      </c>
      <c r="F104" s="3">
        <v>6</v>
      </c>
      <c r="G104" s="3">
        <v>1.24</v>
      </c>
    </row>
    <row r="105" spans="1:12" x14ac:dyDescent="0.4">
      <c r="D105" s="3">
        <f>SUM(D88:D104)</f>
        <v>107.5</v>
      </c>
      <c r="E105" s="2">
        <f>SUM(E88:E104)</f>
        <v>0.77000000000000013</v>
      </c>
      <c r="F105" s="3">
        <f>SUM(F88:F104)</f>
        <v>1763</v>
      </c>
      <c r="G105" s="3">
        <f>SUM(G88:G104)</f>
        <v>104.40999999999998</v>
      </c>
    </row>
    <row r="110" spans="1:12" x14ac:dyDescent="0.4">
      <c r="A110" s="2" t="s">
        <v>30</v>
      </c>
      <c r="B110" s="3" t="s">
        <v>63</v>
      </c>
      <c r="C110" s="3" t="s">
        <v>7</v>
      </c>
      <c r="D110" s="3">
        <v>20.100000000000001</v>
      </c>
      <c r="E110" s="2">
        <v>0.01</v>
      </c>
      <c r="F110" s="3">
        <v>8</v>
      </c>
      <c r="G110" s="3">
        <v>1.63</v>
      </c>
      <c r="H110" s="3">
        <f>AVERAGE(SUM(D110:D112))/D127</f>
        <v>0.74900000000000011</v>
      </c>
      <c r="I110" s="3">
        <f t="shared" ref="I110:K110" si="12">AVERAGE(SUM(E110:E112))/E127</f>
        <v>0.31707317073170732</v>
      </c>
      <c r="J110" s="3">
        <f t="shared" si="12"/>
        <v>9.627329192546584E-2</v>
      </c>
      <c r="K110" s="3">
        <f t="shared" si="12"/>
        <v>0.19033078880407123</v>
      </c>
      <c r="L110" s="2">
        <f>AVERAGE(H110:K110)</f>
        <v>0.33816931286531116</v>
      </c>
    </row>
    <row r="111" spans="1:12" x14ac:dyDescent="0.4">
      <c r="C111" s="3" t="s">
        <v>8</v>
      </c>
      <c r="D111" s="3">
        <v>25.3</v>
      </c>
      <c r="E111" s="2">
        <v>0.15</v>
      </c>
      <c r="F111" s="3">
        <v>106</v>
      </c>
      <c r="G111" s="3">
        <v>9.0500000000000007</v>
      </c>
    </row>
    <row r="112" spans="1:12" x14ac:dyDescent="0.4">
      <c r="C112" s="3" t="s">
        <v>9</v>
      </c>
      <c r="D112" s="3">
        <v>29.5</v>
      </c>
      <c r="E112" s="2">
        <v>0.1</v>
      </c>
      <c r="F112" s="3">
        <v>72</v>
      </c>
      <c r="G112" s="3">
        <v>8.02</v>
      </c>
    </row>
    <row r="113" spans="2:12" x14ac:dyDescent="0.4">
      <c r="B113" s="3" t="s">
        <v>64</v>
      </c>
      <c r="C113" s="3" t="s">
        <v>19</v>
      </c>
      <c r="D113" s="3">
        <v>2.4</v>
      </c>
      <c r="E113" s="2">
        <v>0.35</v>
      </c>
      <c r="F113" s="3">
        <v>1565</v>
      </c>
      <c r="G113" s="3">
        <v>32.700000000000003</v>
      </c>
      <c r="H113" s="3">
        <f>D113/D127</f>
        <v>2.4000000000000004E-2</v>
      </c>
      <c r="I113" s="3">
        <f t="shared" ref="I113:J113" si="13">E113/E127</f>
        <v>0.42682926829268286</v>
      </c>
      <c r="J113" s="3">
        <f t="shared" si="13"/>
        <v>0.81004140786749479</v>
      </c>
      <c r="K113" s="3">
        <f>G113/G127</f>
        <v>0.33282442748091606</v>
      </c>
      <c r="L113" s="2">
        <f>AVERAGE(H113:K113)</f>
        <v>0.39842377591027345</v>
      </c>
    </row>
    <row r="114" spans="2:12" x14ac:dyDescent="0.4">
      <c r="B114" s="3" t="s">
        <v>65</v>
      </c>
      <c r="C114" s="3" t="s">
        <v>11</v>
      </c>
      <c r="D114" s="3">
        <v>2.9</v>
      </c>
      <c r="E114" s="2">
        <v>0.01</v>
      </c>
      <c r="F114" s="3">
        <v>4</v>
      </c>
      <c r="G114" s="3">
        <v>2.2599999999999998</v>
      </c>
      <c r="H114" s="3">
        <f>AVERAGE(SUM(D114:D126))/D127</f>
        <v>0.22700000000000006</v>
      </c>
      <c r="I114" s="3">
        <f t="shared" ref="I114:K114" si="14">AVERAGE(SUM(E114:E126))/E127</f>
        <v>0.25609756097560976</v>
      </c>
      <c r="J114" s="3">
        <f t="shared" si="14"/>
        <v>9.3685300207039343E-2</v>
      </c>
      <c r="K114" s="3">
        <f t="shared" si="14"/>
        <v>0.47684478371501265</v>
      </c>
      <c r="L114" s="2">
        <f>AVERAGE(H114:K114)</f>
        <v>0.26340691122441545</v>
      </c>
    </row>
    <row r="115" spans="2:12" x14ac:dyDescent="0.4">
      <c r="C115" s="3" t="s">
        <v>12</v>
      </c>
      <c r="D115" s="3">
        <v>3.1</v>
      </c>
      <c r="E115" s="2">
        <v>0.02</v>
      </c>
      <c r="F115" s="3">
        <v>29</v>
      </c>
      <c r="G115" s="3">
        <v>4.47</v>
      </c>
    </row>
    <row r="116" spans="2:12" x14ac:dyDescent="0.4">
      <c r="C116" s="3" t="s">
        <v>13</v>
      </c>
      <c r="D116" s="3">
        <v>5.0999999999999996</v>
      </c>
      <c r="E116" s="2">
        <v>0.01</v>
      </c>
      <c r="F116" s="3">
        <v>28</v>
      </c>
      <c r="G116" s="3">
        <v>4.0999999999999996</v>
      </c>
    </row>
    <row r="117" spans="2:12" x14ac:dyDescent="0.4">
      <c r="C117" s="3" t="s">
        <v>18</v>
      </c>
      <c r="D117" s="3">
        <v>1.1000000000000001</v>
      </c>
      <c r="E117" s="2">
        <v>0.01</v>
      </c>
      <c r="F117" s="3">
        <v>8</v>
      </c>
      <c r="G117" s="3">
        <v>1.44</v>
      </c>
    </row>
    <row r="118" spans="2:12" x14ac:dyDescent="0.4">
      <c r="C118" s="3" t="s">
        <v>20</v>
      </c>
      <c r="D118" s="3">
        <v>2.2999999999999998</v>
      </c>
      <c r="E118" s="2">
        <v>0.01</v>
      </c>
      <c r="F118" s="3">
        <v>20</v>
      </c>
      <c r="G118" s="3">
        <v>2.2200000000000002</v>
      </c>
    </row>
    <row r="119" spans="2:12" x14ac:dyDescent="0.4">
      <c r="C119" s="3" t="s">
        <v>21</v>
      </c>
      <c r="D119" s="3">
        <v>4.3</v>
      </c>
      <c r="E119" s="2">
        <v>0.12</v>
      </c>
      <c r="F119" s="3">
        <v>56</v>
      </c>
      <c r="G119" s="3">
        <v>24.7</v>
      </c>
    </row>
    <row r="120" spans="2:12" x14ac:dyDescent="0.4">
      <c r="C120" s="3" t="s">
        <v>22</v>
      </c>
      <c r="D120" s="3">
        <v>1.8</v>
      </c>
      <c r="E120" s="2">
        <v>0.01</v>
      </c>
      <c r="F120" s="3">
        <v>26</v>
      </c>
      <c r="G120" s="3">
        <v>3.5</v>
      </c>
    </row>
    <row r="121" spans="2:12" x14ac:dyDescent="0.4">
      <c r="C121" s="3" t="s">
        <v>23</v>
      </c>
      <c r="D121" s="3">
        <v>0</v>
      </c>
      <c r="E121" s="2">
        <v>0</v>
      </c>
      <c r="F121" s="3">
        <v>0</v>
      </c>
      <c r="G121" s="3">
        <v>0</v>
      </c>
    </row>
    <row r="122" spans="2:12" x14ac:dyDescent="0.4">
      <c r="C122" s="3" t="s">
        <v>24</v>
      </c>
      <c r="D122" s="3">
        <v>1.1000000000000001</v>
      </c>
      <c r="E122" s="2">
        <v>0.01</v>
      </c>
      <c r="F122" s="3">
        <v>6</v>
      </c>
      <c r="G122" s="3">
        <v>1.55</v>
      </c>
    </row>
    <row r="123" spans="2:12" x14ac:dyDescent="0.4">
      <c r="C123" s="3" t="s">
        <v>25</v>
      </c>
      <c r="D123" s="3">
        <v>0</v>
      </c>
      <c r="E123" s="2">
        <v>0</v>
      </c>
      <c r="F123" s="3">
        <v>0</v>
      </c>
      <c r="G123" s="3">
        <v>0</v>
      </c>
    </row>
    <row r="124" spans="2:12" x14ac:dyDescent="0.4">
      <c r="C124" s="3" t="s">
        <v>26</v>
      </c>
      <c r="D124" s="3">
        <v>1</v>
      </c>
      <c r="E124" s="2">
        <v>0.01</v>
      </c>
      <c r="F124" s="3">
        <v>4</v>
      </c>
      <c r="G124" s="3">
        <v>2.61</v>
      </c>
    </row>
    <row r="125" spans="2:12" x14ac:dyDescent="0.4">
      <c r="C125" s="3" t="s">
        <v>27</v>
      </c>
      <c r="D125" s="3">
        <v>0</v>
      </c>
      <c r="E125" s="2">
        <v>0</v>
      </c>
      <c r="F125" s="3">
        <v>0</v>
      </c>
      <c r="G125" s="3">
        <v>0</v>
      </c>
    </row>
    <row r="126" spans="2:12" x14ac:dyDescent="0.4">
      <c r="D126" s="3">
        <v>0</v>
      </c>
      <c r="E126" s="2">
        <v>0</v>
      </c>
      <c r="F126" s="3">
        <v>0</v>
      </c>
      <c r="G126" s="3">
        <v>0</v>
      </c>
    </row>
    <row r="127" spans="2:12" x14ac:dyDescent="0.4">
      <c r="D127" s="3">
        <f>SUM(D110:D126)</f>
        <v>99.999999999999986</v>
      </c>
      <c r="E127" s="2">
        <f>SUM(E110:E126)</f>
        <v>0.82000000000000006</v>
      </c>
      <c r="F127" s="3">
        <f>SUM(F110:F126)</f>
        <v>1932</v>
      </c>
      <c r="G127" s="3">
        <f>SUM(G110:G126)</f>
        <v>98.25</v>
      </c>
    </row>
    <row r="128" spans="2:12" x14ac:dyDescent="0.4">
      <c r="D128" s="3">
        <v>100</v>
      </c>
      <c r="E128" s="2">
        <v>0.82000000000000006</v>
      </c>
      <c r="F128" s="3">
        <v>1932</v>
      </c>
      <c r="G128" s="3">
        <v>98.25</v>
      </c>
    </row>
    <row r="132" spans="1:12" x14ac:dyDescent="0.4">
      <c r="A132" s="2" t="s">
        <v>15</v>
      </c>
    </row>
    <row r="133" spans="1:12" x14ac:dyDescent="0.4">
      <c r="A133" s="3" t="s">
        <v>31</v>
      </c>
      <c r="B133" s="3" t="s">
        <v>63</v>
      </c>
      <c r="C133" s="3" t="s">
        <v>7</v>
      </c>
      <c r="D133" s="3">
        <v>20.399999999999999</v>
      </c>
      <c r="E133" s="2">
        <v>0.1</v>
      </c>
      <c r="F133" s="3">
        <v>81</v>
      </c>
      <c r="G133" s="3">
        <v>7.45</v>
      </c>
      <c r="H133" s="3">
        <f>AVERAGE(SUM(D133:D135))/D150</f>
        <v>0.55773955773955786</v>
      </c>
      <c r="I133" s="3">
        <f t="shared" ref="I133:K133" si="15">AVERAGE(SUM(E133:E135))/E150</f>
        <v>0.48192771084337349</v>
      </c>
      <c r="J133" s="3">
        <f t="shared" si="15"/>
        <v>0.14756944444444445</v>
      </c>
      <c r="K133" s="3">
        <f t="shared" si="15"/>
        <v>0.48087236324633542</v>
      </c>
      <c r="L133" s="2">
        <f>AVERAGE(H133:K133)</f>
        <v>0.4170272690684278</v>
      </c>
    </row>
    <row r="134" spans="1:12" x14ac:dyDescent="0.4">
      <c r="C134" s="3" t="s">
        <v>8</v>
      </c>
      <c r="D134" s="3">
        <v>25.4</v>
      </c>
      <c r="E134" s="2">
        <v>0.15</v>
      </c>
      <c r="F134" s="3">
        <v>132</v>
      </c>
      <c r="G134" s="3">
        <v>26.02</v>
      </c>
    </row>
    <row r="135" spans="1:12" x14ac:dyDescent="0.4">
      <c r="C135" s="3" t="s">
        <v>9</v>
      </c>
      <c r="D135" s="3">
        <v>22.3</v>
      </c>
      <c r="E135" s="2">
        <v>0.15</v>
      </c>
      <c r="F135" s="3">
        <v>127</v>
      </c>
      <c r="G135" s="3">
        <v>20.329999999999998</v>
      </c>
    </row>
    <row r="136" spans="1:12" x14ac:dyDescent="0.4">
      <c r="B136" s="3" t="s">
        <v>64</v>
      </c>
      <c r="C136" s="3" t="s">
        <v>19</v>
      </c>
      <c r="D136" s="3">
        <v>4.3</v>
      </c>
      <c r="E136" s="2">
        <v>0.3</v>
      </c>
      <c r="F136" s="3">
        <v>1780</v>
      </c>
      <c r="G136" s="3">
        <v>20.3</v>
      </c>
      <c r="H136" s="3">
        <f>D136/D150</f>
        <v>3.5217035217035224E-2</v>
      </c>
      <c r="I136" s="3">
        <f t="shared" ref="I136:K136" si="16">E136/E150</f>
        <v>0.36144578313253006</v>
      </c>
      <c r="J136" s="3">
        <f t="shared" si="16"/>
        <v>0.77256944444444442</v>
      </c>
      <c r="K136" s="3">
        <f t="shared" si="16"/>
        <v>0.1814444047193422</v>
      </c>
      <c r="L136" s="2">
        <f>AVERAGE(H136:K136)</f>
        <v>0.33766916687833798</v>
      </c>
    </row>
    <row r="137" spans="1:12" x14ac:dyDescent="0.4">
      <c r="B137" s="3" t="s">
        <v>65</v>
      </c>
      <c r="C137" s="3" t="s">
        <v>11</v>
      </c>
      <c r="D137" s="3">
        <v>8.6999999999999993</v>
      </c>
      <c r="E137" s="2">
        <v>0.01</v>
      </c>
      <c r="F137" s="3">
        <v>12</v>
      </c>
      <c r="G137" s="3">
        <v>4.7</v>
      </c>
      <c r="H137" s="3">
        <f>AVERAGE(SUM(D137:D149))/D150</f>
        <v>0.40704340704340725</v>
      </c>
      <c r="I137" s="3">
        <f t="shared" ref="I137:K137" si="17">AVERAGE(SUM(E137:E149))/E150</f>
        <v>0.15662650602409633</v>
      </c>
      <c r="J137" s="3">
        <f t="shared" si="17"/>
        <v>7.9861111111111105E-2</v>
      </c>
      <c r="K137" s="3">
        <f t="shared" si="17"/>
        <v>0.33768323203432254</v>
      </c>
      <c r="L137" s="2">
        <f>AVERAGE(H137:K137)</f>
        <v>0.24530356405323434</v>
      </c>
    </row>
    <row r="138" spans="1:12" x14ac:dyDescent="0.4">
      <c r="C138" s="3" t="s">
        <v>12</v>
      </c>
      <c r="D138" s="3">
        <v>3.4</v>
      </c>
      <c r="E138" s="2">
        <v>0.01</v>
      </c>
      <c r="F138" s="3">
        <v>36</v>
      </c>
      <c r="G138" s="3">
        <v>5.5</v>
      </c>
    </row>
    <row r="139" spans="1:12" x14ac:dyDescent="0.4">
      <c r="C139" s="3" t="s">
        <v>13</v>
      </c>
      <c r="D139" s="3">
        <v>5.6</v>
      </c>
      <c r="E139" s="2">
        <v>0.01</v>
      </c>
      <c r="F139" s="3">
        <v>28</v>
      </c>
      <c r="G139" s="3">
        <v>4.22</v>
      </c>
    </row>
    <row r="140" spans="1:12" x14ac:dyDescent="0.4">
      <c r="C140" s="3" t="s">
        <v>18</v>
      </c>
      <c r="D140" s="3">
        <v>1.1000000000000001</v>
      </c>
      <c r="E140" s="2">
        <v>0.01</v>
      </c>
      <c r="F140" s="3">
        <v>12</v>
      </c>
      <c r="G140" s="3">
        <v>1.44</v>
      </c>
    </row>
    <row r="141" spans="1:12" x14ac:dyDescent="0.4">
      <c r="C141" s="3" t="s">
        <v>20</v>
      </c>
      <c r="D141" s="3">
        <v>2.6</v>
      </c>
      <c r="E141" s="2">
        <v>0.01</v>
      </c>
      <c r="F141" s="3">
        <v>10</v>
      </c>
      <c r="G141" s="3">
        <v>2.1</v>
      </c>
    </row>
    <row r="142" spans="1:12" x14ac:dyDescent="0.4">
      <c r="C142" s="3" t="s">
        <v>21</v>
      </c>
      <c r="D142" s="3">
        <v>7.6</v>
      </c>
      <c r="E142" s="2">
        <v>0.01</v>
      </c>
      <c r="F142" s="3">
        <v>14</v>
      </c>
      <c r="G142" s="3">
        <v>2.61</v>
      </c>
    </row>
    <row r="143" spans="1:12" x14ac:dyDescent="0.4">
      <c r="C143" s="3" t="s">
        <v>22</v>
      </c>
      <c r="D143" s="3">
        <v>5.4</v>
      </c>
      <c r="E143" s="2">
        <v>0.01</v>
      </c>
      <c r="F143" s="3">
        <v>17</v>
      </c>
      <c r="G143" s="3">
        <v>3.7</v>
      </c>
    </row>
    <row r="144" spans="1:12" x14ac:dyDescent="0.4">
      <c r="C144" s="3" t="s">
        <v>23</v>
      </c>
      <c r="D144" s="3">
        <v>7.2</v>
      </c>
      <c r="E144" s="2">
        <v>0.01</v>
      </c>
      <c r="F144" s="3">
        <v>10</v>
      </c>
      <c r="G144" s="3">
        <v>2.4700000000000002</v>
      </c>
    </row>
    <row r="145" spans="1:12" x14ac:dyDescent="0.4">
      <c r="C145" s="3" t="s">
        <v>24</v>
      </c>
      <c r="D145" s="3">
        <v>1.1000000000000001</v>
      </c>
      <c r="E145" s="2">
        <v>0.01</v>
      </c>
      <c r="F145" s="3">
        <v>8</v>
      </c>
      <c r="G145" s="3">
        <v>3.11</v>
      </c>
    </row>
    <row r="146" spans="1:12" x14ac:dyDescent="0.4">
      <c r="C146" s="3" t="s">
        <v>25</v>
      </c>
      <c r="D146" s="3">
        <v>3.1</v>
      </c>
      <c r="E146" s="2">
        <v>0.01</v>
      </c>
      <c r="F146" s="3">
        <v>15</v>
      </c>
      <c r="G146" s="3">
        <v>2.0299999999999998</v>
      </c>
    </row>
    <row r="147" spans="1:12" x14ac:dyDescent="0.4">
      <c r="C147" s="3" t="s">
        <v>26</v>
      </c>
      <c r="D147" s="3">
        <v>1.1000000000000001</v>
      </c>
      <c r="E147" s="2">
        <v>0.01</v>
      </c>
      <c r="F147" s="3">
        <v>4</v>
      </c>
      <c r="G147" s="3">
        <v>2.02</v>
      </c>
    </row>
    <row r="148" spans="1:12" x14ac:dyDescent="0.4">
      <c r="C148" s="3" t="s">
        <v>27</v>
      </c>
      <c r="D148" s="3">
        <v>1.2</v>
      </c>
      <c r="E148" s="2">
        <v>0.01</v>
      </c>
      <c r="F148" s="3">
        <v>5</v>
      </c>
      <c r="G148" s="3">
        <v>1.77</v>
      </c>
    </row>
    <row r="149" spans="1:12" x14ac:dyDescent="0.4">
      <c r="D149" s="3">
        <v>1.6</v>
      </c>
      <c r="E149" s="2">
        <v>0.01</v>
      </c>
      <c r="F149" s="3">
        <v>13</v>
      </c>
      <c r="G149" s="3">
        <v>2.11</v>
      </c>
    </row>
    <row r="150" spans="1:12" x14ac:dyDescent="0.4">
      <c r="D150" s="3">
        <f>SUM(D133:D149)</f>
        <v>122.09999999999997</v>
      </c>
      <c r="E150" s="2">
        <f>SUM(E133:E149)</f>
        <v>0.83000000000000007</v>
      </c>
      <c r="F150" s="3">
        <f>SUM(F133:F149)</f>
        <v>2304</v>
      </c>
      <c r="G150" s="3">
        <f>SUM(G133:G149)</f>
        <v>111.87999999999998</v>
      </c>
    </row>
    <row r="151" spans="1:12" x14ac:dyDescent="0.4">
      <c r="D151" s="3">
        <v>122.09999999999997</v>
      </c>
      <c r="E151" s="2">
        <v>0.83000000000000007</v>
      </c>
      <c r="F151" s="3">
        <v>2304</v>
      </c>
      <c r="G151" s="3">
        <v>111.88</v>
      </c>
    </row>
    <row r="153" spans="1:12" x14ac:dyDescent="0.4">
      <c r="A153" s="3" t="s">
        <v>32</v>
      </c>
      <c r="B153" s="3" t="s">
        <v>63</v>
      </c>
      <c r="C153" s="3" t="s">
        <v>7</v>
      </c>
      <c r="D153" s="3">
        <v>20.2</v>
      </c>
      <c r="E153" s="2">
        <v>0.05</v>
      </c>
      <c r="F153" s="3">
        <v>40</v>
      </c>
      <c r="G153" s="3">
        <v>4.45</v>
      </c>
      <c r="H153" s="3">
        <f>AVERAGE(SUM(D153:D155))/D170</f>
        <v>0.61545454545454559</v>
      </c>
      <c r="I153" s="3">
        <f t="shared" ref="I153:K153" si="18">AVERAGE(SUM(E153:E155))/E170</f>
        <v>0.34939759036144574</v>
      </c>
      <c r="J153" s="3">
        <f t="shared" si="18"/>
        <v>0.1219414360208584</v>
      </c>
      <c r="K153" s="3">
        <f t="shared" si="18"/>
        <v>0.44810082268510415</v>
      </c>
      <c r="L153" s="2">
        <f>AVERAGE(H153:K153)</f>
        <v>0.38372359863048849</v>
      </c>
    </row>
    <row r="154" spans="1:12" x14ac:dyDescent="0.4">
      <c r="C154" s="3" t="s">
        <v>8</v>
      </c>
      <c r="D154" s="3">
        <v>23.4</v>
      </c>
      <c r="E154" s="2">
        <v>0.13</v>
      </c>
      <c r="F154" s="3">
        <v>142</v>
      </c>
      <c r="G154" s="3">
        <v>21.62</v>
      </c>
    </row>
    <row r="155" spans="1:12" x14ac:dyDescent="0.4">
      <c r="C155" s="3" t="s">
        <v>9</v>
      </c>
      <c r="D155" s="3">
        <v>24.1</v>
      </c>
      <c r="E155" s="2">
        <v>0.11</v>
      </c>
      <c r="F155" s="3">
        <v>122</v>
      </c>
      <c r="G155" s="3">
        <v>25.13</v>
      </c>
    </row>
    <row r="156" spans="1:12" x14ac:dyDescent="0.4">
      <c r="B156" s="3" t="s">
        <v>64</v>
      </c>
      <c r="C156" s="3" t="s">
        <v>19</v>
      </c>
      <c r="D156" s="3">
        <v>3.1</v>
      </c>
      <c r="E156" s="2">
        <v>0.38</v>
      </c>
      <c r="F156" s="3">
        <v>1979</v>
      </c>
      <c r="G156" s="3">
        <v>21.3</v>
      </c>
      <c r="H156" s="3">
        <f>D156/D170</f>
        <v>2.8181818181818193E-2</v>
      </c>
      <c r="I156" s="3">
        <f t="shared" ref="I156:K156" si="19">E156/E170</f>
        <v>0.45783132530120479</v>
      </c>
      <c r="J156" s="3">
        <f t="shared" si="19"/>
        <v>0.79382270356999596</v>
      </c>
      <c r="K156" s="3">
        <f t="shared" si="19"/>
        <v>0.18641694381235777</v>
      </c>
      <c r="L156" s="2">
        <f>AVERAGE(H156:K156)</f>
        <v>0.36656319771634416</v>
      </c>
    </row>
    <row r="157" spans="1:12" x14ac:dyDescent="0.4">
      <c r="B157" s="3" t="s">
        <v>65</v>
      </c>
      <c r="C157" s="3" t="s">
        <v>11</v>
      </c>
      <c r="D157" s="3">
        <v>6.1</v>
      </c>
      <c r="E157" s="2">
        <v>0.01</v>
      </c>
      <c r="F157" s="3">
        <v>12</v>
      </c>
      <c r="G157" s="3">
        <v>6.7</v>
      </c>
      <c r="H157" s="3">
        <f>AVERAGE(SUM(D157:D169))/D170</f>
        <v>0.35636363636363655</v>
      </c>
      <c r="I157" s="3">
        <f t="shared" ref="I157:K157" si="20">AVERAGE(SUM(E157:E169))/E170</f>
        <v>0.19277108433734941</v>
      </c>
      <c r="J157" s="3">
        <f t="shared" si="20"/>
        <v>8.4235860409145602E-2</v>
      </c>
      <c r="K157" s="3">
        <f t="shared" si="20"/>
        <v>0.36548223350253811</v>
      </c>
      <c r="L157" s="2">
        <f>AVERAGE(H157:K157)</f>
        <v>0.2497132036531674</v>
      </c>
    </row>
    <row r="158" spans="1:12" x14ac:dyDescent="0.4">
      <c r="C158" s="3" t="s">
        <v>12</v>
      </c>
      <c r="D158" s="3">
        <v>3.4</v>
      </c>
      <c r="E158" s="2">
        <v>0.01</v>
      </c>
      <c r="F158" s="3">
        <v>17</v>
      </c>
      <c r="G158" s="3">
        <v>3.7</v>
      </c>
    </row>
    <row r="159" spans="1:12" x14ac:dyDescent="0.4">
      <c r="C159" s="3" t="s">
        <v>13</v>
      </c>
      <c r="D159" s="3">
        <v>4.0999999999999996</v>
      </c>
      <c r="E159" s="2">
        <v>0.02</v>
      </c>
      <c r="F159" s="3">
        <v>18</v>
      </c>
      <c r="G159" s="3">
        <v>3.22</v>
      </c>
    </row>
    <row r="160" spans="1:12" x14ac:dyDescent="0.4">
      <c r="C160" s="3" t="s">
        <v>18</v>
      </c>
      <c r="D160" s="3">
        <v>2.7</v>
      </c>
      <c r="E160" s="2">
        <v>0.01</v>
      </c>
      <c r="F160" s="3">
        <v>21</v>
      </c>
      <c r="G160" s="3">
        <v>4.5</v>
      </c>
    </row>
    <row r="161" spans="1:12" x14ac:dyDescent="0.4">
      <c r="C161" s="3" t="s">
        <v>20</v>
      </c>
      <c r="D161" s="3">
        <v>1.1000000000000001</v>
      </c>
      <c r="E161" s="2">
        <v>0.01</v>
      </c>
      <c r="F161" s="3">
        <v>14</v>
      </c>
      <c r="G161" s="3">
        <v>2.33</v>
      </c>
    </row>
    <row r="162" spans="1:12" x14ac:dyDescent="0.4">
      <c r="C162" s="3" t="s">
        <v>21</v>
      </c>
      <c r="D162" s="3">
        <v>2.4</v>
      </c>
      <c r="E162" s="2">
        <v>0.01</v>
      </c>
      <c r="F162" s="3">
        <v>10</v>
      </c>
      <c r="G162" s="3">
        <v>6</v>
      </c>
    </row>
    <row r="163" spans="1:12" x14ac:dyDescent="0.4">
      <c r="C163" s="3" t="s">
        <v>22</v>
      </c>
      <c r="D163" s="3">
        <v>4.0999999999999996</v>
      </c>
      <c r="E163" s="2">
        <v>0.03</v>
      </c>
      <c r="F163" s="3">
        <v>62</v>
      </c>
      <c r="G163" s="3">
        <v>5.0599999999999996</v>
      </c>
    </row>
    <row r="164" spans="1:12" x14ac:dyDescent="0.4">
      <c r="C164" s="3" t="s">
        <v>23</v>
      </c>
      <c r="D164" s="3">
        <v>2.2999999999999998</v>
      </c>
      <c r="E164" s="2">
        <v>0.01</v>
      </c>
      <c r="F164" s="3">
        <v>8</v>
      </c>
      <c r="G164" s="3">
        <v>1.36</v>
      </c>
    </row>
    <row r="165" spans="1:12" x14ac:dyDescent="0.4">
      <c r="C165" s="3" t="s">
        <v>24</v>
      </c>
      <c r="D165" s="3">
        <v>5.5</v>
      </c>
      <c r="E165" s="2">
        <v>0.01</v>
      </c>
      <c r="F165" s="3">
        <v>7</v>
      </c>
      <c r="G165" s="3">
        <v>2.4700000000000002</v>
      </c>
    </row>
    <row r="166" spans="1:12" x14ac:dyDescent="0.4">
      <c r="C166" s="3" t="s">
        <v>25</v>
      </c>
      <c r="D166" s="3">
        <v>3.5</v>
      </c>
      <c r="E166" s="2">
        <v>0.01</v>
      </c>
      <c r="F166" s="3">
        <v>21</v>
      </c>
      <c r="G166" s="3">
        <v>2.0099999999999998</v>
      </c>
    </row>
    <row r="167" spans="1:12" x14ac:dyDescent="0.4">
      <c r="C167" s="3" t="s">
        <v>26</v>
      </c>
      <c r="D167" s="3">
        <v>1.1000000000000001</v>
      </c>
      <c r="E167" s="2">
        <v>0.01</v>
      </c>
      <c r="F167" s="3">
        <v>5</v>
      </c>
      <c r="G167" s="3">
        <v>1.59</v>
      </c>
    </row>
    <row r="168" spans="1:12" x14ac:dyDescent="0.4">
      <c r="C168" s="3" t="s">
        <v>27</v>
      </c>
      <c r="D168" s="3">
        <v>1.3</v>
      </c>
      <c r="E168" s="2">
        <v>0.01</v>
      </c>
      <c r="F168" s="3">
        <v>5</v>
      </c>
      <c r="G168" s="3">
        <v>1.38</v>
      </c>
    </row>
    <row r="169" spans="1:12" x14ac:dyDescent="0.4">
      <c r="D169" s="3">
        <v>1.6</v>
      </c>
      <c r="E169" s="2">
        <v>0.01</v>
      </c>
      <c r="F169" s="3">
        <v>10</v>
      </c>
      <c r="G169" s="3">
        <v>1.44</v>
      </c>
    </row>
    <row r="170" spans="1:12" x14ac:dyDescent="0.4">
      <c r="D170" s="3">
        <f>SUM(D153:D169)</f>
        <v>109.99999999999996</v>
      </c>
      <c r="E170" s="2">
        <f>SUM(E153:E169)</f>
        <v>0.83000000000000007</v>
      </c>
      <c r="F170" s="3">
        <f>SUM(F153:F169)</f>
        <v>2493</v>
      </c>
      <c r="G170" s="3">
        <f>SUM(G153:G169)</f>
        <v>114.26</v>
      </c>
    </row>
    <row r="171" spans="1:12" x14ac:dyDescent="0.4">
      <c r="D171" s="3">
        <v>109.99999999999997</v>
      </c>
      <c r="E171" s="2">
        <v>0.83000000000000007</v>
      </c>
      <c r="F171" s="3">
        <v>2493</v>
      </c>
      <c r="G171" s="3">
        <v>114.26</v>
      </c>
    </row>
    <row r="173" spans="1:12" x14ac:dyDescent="0.4">
      <c r="A173" s="3" t="s">
        <v>33</v>
      </c>
      <c r="B173" s="3" t="s">
        <v>63</v>
      </c>
      <c r="C173" s="3" t="s">
        <v>7</v>
      </c>
      <c r="D173" s="3">
        <v>20.8</v>
      </c>
      <c r="E173" s="2">
        <v>0.1</v>
      </c>
      <c r="F173" s="3">
        <v>72</v>
      </c>
      <c r="G173" s="3">
        <v>6.45</v>
      </c>
      <c r="H173" s="3">
        <f>AVERAGE(SUM(D173:D175))/D191</f>
        <v>0.62460567823343838</v>
      </c>
      <c r="I173" s="3">
        <f t="shared" ref="I173:K173" si="21">AVERAGE(SUM(E173:E175))/E191</f>
        <v>0.43749999999999994</v>
      </c>
      <c r="J173" s="3">
        <f t="shared" si="21"/>
        <v>0.14356846473029045</v>
      </c>
      <c r="K173" s="3">
        <f t="shared" si="21"/>
        <v>0.33462887477486014</v>
      </c>
      <c r="L173" s="2">
        <f>AVERAGE(H173:K173)</f>
        <v>0.38507575443464725</v>
      </c>
    </row>
    <row r="174" spans="1:12" x14ac:dyDescent="0.4">
      <c r="C174" s="3" t="s">
        <v>8</v>
      </c>
      <c r="D174" s="3">
        <v>30.1</v>
      </c>
      <c r="E174" s="2">
        <v>0.15</v>
      </c>
      <c r="F174" s="3">
        <v>162</v>
      </c>
      <c r="G174" s="3">
        <v>16.62</v>
      </c>
    </row>
    <row r="175" spans="1:12" x14ac:dyDescent="0.4">
      <c r="C175" s="3" t="s">
        <v>9</v>
      </c>
      <c r="D175" s="3">
        <v>28.3</v>
      </c>
      <c r="E175" s="2">
        <v>0.1</v>
      </c>
      <c r="F175" s="3">
        <v>112</v>
      </c>
      <c r="G175" s="3">
        <v>12.23</v>
      </c>
    </row>
    <row r="176" spans="1:12" x14ac:dyDescent="0.4">
      <c r="B176" s="3" t="s">
        <v>64</v>
      </c>
      <c r="C176" s="3" t="s">
        <v>19</v>
      </c>
      <c r="D176" s="3">
        <v>4.0999999999999996</v>
      </c>
      <c r="E176" s="2">
        <v>0.32</v>
      </c>
      <c r="F176" s="3">
        <v>1891</v>
      </c>
      <c r="G176" s="3">
        <v>33.380000000000003</v>
      </c>
      <c r="H176" s="3">
        <f>D176/D191</f>
        <v>3.2334384858044157E-2</v>
      </c>
      <c r="I176" s="3">
        <f t="shared" ref="I176:K176" si="22">E176/E191</f>
        <v>0.39999999999999997</v>
      </c>
      <c r="J176" s="3">
        <f t="shared" si="22"/>
        <v>0.7846473029045643</v>
      </c>
      <c r="K176" s="3">
        <f t="shared" si="22"/>
        <v>0.31642809744999528</v>
      </c>
      <c r="L176" s="2">
        <f>AVERAGE(H176:K176)</f>
        <v>0.38335244630315091</v>
      </c>
    </row>
    <row r="177" spans="2:12" x14ac:dyDescent="0.4">
      <c r="B177" s="3" t="s">
        <v>65</v>
      </c>
      <c r="C177" s="3" t="s">
        <v>11</v>
      </c>
      <c r="D177" s="3">
        <v>1.5</v>
      </c>
      <c r="E177" s="2">
        <v>0.01</v>
      </c>
      <c r="F177" s="3">
        <v>21</v>
      </c>
      <c r="G177" s="3">
        <v>3.15</v>
      </c>
      <c r="H177" s="3">
        <f>AVERAGE(SUM(D177:D189))/D191</f>
        <v>0.34148264984227117</v>
      </c>
      <c r="I177" s="3">
        <f t="shared" ref="I177:K177" si="23">AVERAGE(SUM(E177:E189))/E191</f>
        <v>0.16249999999999995</v>
      </c>
      <c r="J177" s="3">
        <f t="shared" si="23"/>
        <v>7.1784232365145223E-2</v>
      </c>
      <c r="K177" s="3">
        <f t="shared" si="23"/>
        <v>0.34894302777514458</v>
      </c>
      <c r="L177" s="2">
        <f>AVERAGE(H177:K177)</f>
        <v>0.23117747749564022</v>
      </c>
    </row>
    <row r="178" spans="2:12" x14ac:dyDescent="0.4">
      <c r="C178" s="3" t="s">
        <v>12</v>
      </c>
      <c r="D178" s="3">
        <v>6.9</v>
      </c>
      <c r="E178" s="2">
        <v>0.01</v>
      </c>
      <c r="F178" s="3">
        <v>20</v>
      </c>
      <c r="G178" s="3">
        <v>2.06</v>
      </c>
    </row>
    <row r="179" spans="2:12" x14ac:dyDescent="0.4">
      <c r="C179" s="3" t="s">
        <v>13</v>
      </c>
      <c r="D179" s="3">
        <v>5.9</v>
      </c>
      <c r="E179" s="2">
        <v>0.01</v>
      </c>
      <c r="F179" s="3">
        <v>18</v>
      </c>
      <c r="G179" s="3">
        <v>3.22</v>
      </c>
    </row>
    <row r="180" spans="2:12" x14ac:dyDescent="0.4">
      <c r="C180" s="3" t="s">
        <v>18</v>
      </c>
      <c r="D180" s="3">
        <v>1.1000000000000001</v>
      </c>
      <c r="E180" s="2">
        <v>0.01</v>
      </c>
      <c r="F180" s="3">
        <v>12</v>
      </c>
      <c r="G180" s="3">
        <v>1.76</v>
      </c>
    </row>
    <row r="181" spans="2:12" x14ac:dyDescent="0.4">
      <c r="C181" s="3" t="s">
        <v>20</v>
      </c>
      <c r="D181" s="3">
        <v>3.7</v>
      </c>
      <c r="E181" s="2">
        <v>0.01</v>
      </c>
      <c r="F181" s="3">
        <v>25</v>
      </c>
      <c r="G181" s="3">
        <v>2.08</v>
      </c>
    </row>
    <row r="182" spans="2:12" x14ac:dyDescent="0.4">
      <c r="C182" s="3" t="s">
        <v>21</v>
      </c>
      <c r="D182" s="3">
        <v>7.4</v>
      </c>
      <c r="E182" s="2">
        <v>0.01</v>
      </c>
      <c r="F182" s="3">
        <v>10</v>
      </c>
      <c r="G182" s="3">
        <v>6.7</v>
      </c>
    </row>
    <row r="183" spans="2:12" x14ac:dyDescent="0.4">
      <c r="C183" s="3" t="s">
        <v>22</v>
      </c>
      <c r="D183" s="3">
        <v>3.4</v>
      </c>
      <c r="E183" s="2">
        <v>0.01</v>
      </c>
      <c r="F183" s="3">
        <v>17</v>
      </c>
      <c r="G183" s="3">
        <v>3.7</v>
      </c>
    </row>
    <row r="184" spans="2:12" x14ac:dyDescent="0.4">
      <c r="C184" s="3" t="s">
        <v>23</v>
      </c>
      <c r="D184" s="3">
        <v>1.2</v>
      </c>
      <c r="E184" s="2">
        <v>0.01</v>
      </c>
      <c r="F184" s="3">
        <v>8</v>
      </c>
      <c r="G184" s="3">
        <v>1.91</v>
      </c>
    </row>
    <row r="185" spans="2:12" x14ac:dyDescent="0.4">
      <c r="C185" s="3" t="s">
        <v>24</v>
      </c>
      <c r="D185" s="3">
        <v>5.7</v>
      </c>
      <c r="E185" s="2">
        <v>0.01</v>
      </c>
      <c r="F185" s="3">
        <v>7</v>
      </c>
      <c r="G185" s="3">
        <v>4.47</v>
      </c>
    </row>
    <row r="186" spans="2:12" x14ac:dyDescent="0.4">
      <c r="C186" s="3" t="s">
        <v>25</v>
      </c>
      <c r="D186" s="3">
        <v>1.5</v>
      </c>
      <c r="E186" s="2">
        <v>0.01</v>
      </c>
      <c r="F186" s="3">
        <v>8</v>
      </c>
      <c r="G186" s="3">
        <v>1.22</v>
      </c>
    </row>
    <row r="187" spans="2:12" x14ac:dyDescent="0.4">
      <c r="C187" s="3" t="s">
        <v>26</v>
      </c>
      <c r="D187" s="3">
        <v>1.8</v>
      </c>
      <c r="E187" s="2">
        <v>0.01</v>
      </c>
      <c r="F187" s="3">
        <v>7</v>
      </c>
      <c r="G187" s="3">
        <v>1.88</v>
      </c>
    </row>
    <row r="188" spans="2:12" x14ac:dyDescent="0.4">
      <c r="C188" s="3" t="s">
        <v>27</v>
      </c>
      <c r="D188" s="3">
        <v>1.4</v>
      </c>
      <c r="E188" s="2">
        <v>0.01</v>
      </c>
      <c r="F188" s="3">
        <v>10</v>
      </c>
      <c r="G188" s="3">
        <v>3.1</v>
      </c>
    </row>
    <row r="189" spans="2:12" x14ac:dyDescent="0.4">
      <c r="D189" s="3">
        <v>1.8</v>
      </c>
      <c r="E189" s="2">
        <v>0.01</v>
      </c>
      <c r="F189" s="3">
        <v>10</v>
      </c>
      <c r="G189" s="3">
        <v>1.56</v>
      </c>
    </row>
    <row r="190" spans="2:12" x14ac:dyDescent="0.4">
      <c r="D190" s="3">
        <f>SUM(D173:D189)</f>
        <v>126.60000000000002</v>
      </c>
      <c r="E190" s="2">
        <f>SUM(E173:E189)</f>
        <v>0.8</v>
      </c>
      <c r="F190" s="3">
        <f>SUM(F173:F189)</f>
        <v>2410</v>
      </c>
      <c r="G190" s="3">
        <f>SUM(G173:G189)</f>
        <v>105.49000000000001</v>
      </c>
    </row>
    <row r="191" spans="2:12" x14ac:dyDescent="0.4">
      <c r="D191" s="3">
        <v>126.80000000000003</v>
      </c>
      <c r="E191" s="2">
        <v>0.8</v>
      </c>
      <c r="F191" s="3">
        <v>2410</v>
      </c>
      <c r="G191" s="3">
        <v>105.49</v>
      </c>
    </row>
    <row r="195" spans="1:12" x14ac:dyDescent="0.4">
      <c r="A195" s="3" t="s">
        <v>16</v>
      </c>
    </row>
    <row r="196" spans="1:12" x14ac:dyDescent="0.4">
      <c r="A196" s="3" t="s">
        <v>34</v>
      </c>
      <c r="B196" s="3" t="s">
        <v>63</v>
      </c>
      <c r="C196" s="3" t="s">
        <v>7</v>
      </c>
      <c r="D196" s="3">
        <v>20.100000000000001</v>
      </c>
      <c r="E196" s="2">
        <v>0.05</v>
      </c>
      <c r="F196" s="3">
        <v>104</v>
      </c>
      <c r="G196" s="3">
        <v>13.1</v>
      </c>
      <c r="H196" s="3">
        <f>AVERAGE(SUM(D196:D198))/D213</f>
        <v>0.74649050371593717</v>
      </c>
      <c r="I196" s="3">
        <f t="shared" ref="I196:K196" si="24">AVERAGE(SUM(E196:E198))/E213</f>
        <v>0.70114942528735624</v>
      </c>
      <c r="J196" s="3">
        <f t="shared" si="24"/>
        <v>0.24294670846394983</v>
      </c>
      <c r="K196" s="3">
        <f t="shared" si="24"/>
        <v>0.50513236088600755</v>
      </c>
      <c r="L196" s="2">
        <f>AVERAGE(H196:K196)</f>
        <v>0.54892974958831275</v>
      </c>
    </row>
    <row r="197" spans="1:12" x14ac:dyDescent="0.4">
      <c r="C197" s="3" t="s">
        <v>8</v>
      </c>
      <c r="D197" s="3">
        <v>36.700000000000003</v>
      </c>
      <c r="E197" s="2">
        <v>0.25</v>
      </c>
      <c r="F197" s="3">
        <v>201</v>
      </c>
      <c r="G197" s="3">
        <v>23</v>
      </c>
    </row>
    <row r="198" spans="1:12" x14ac:dyDescent="0.4">
      <c r="C198" s="3" t="s">
        <v>9</v>
      </c>
      <c r="D198" s="3">
        <v>33.6</v>
      </c>
      <c r="E198" s="2">
        <v>0.31</v>
      </c>
      <c r="F198" s="3">
        <v>160</v>
      </c>
      <c r="G198" s="3">
        <v>20</v>
      </c>
    </row>
    <row r="199" spans="1:12" x14ac:dyDescent="0.4">
      <c r="B199" s="3" t="s">
        <v>64</v>
      </c>
      <c r="C199" s="3" t="s">
        <v>19</v>
      </c>
      <c r="D199" s="3">
        <v>3.2</v>
      </c>
      <c r="E199" s="2">
        <v>0.15</v>
      </c>
      <c r="F199" s="3">
        <v>1341</v>
      </c>
      <c r="G199" s="3">
        <v>15</v>
      </c>
      <c r="H199" s="3">
        <f>D199/D213</f>
        <v>2.6424442609413703E-2</v>
      </c>
      <c r="I199" s="3">
        <f t="shared" ref="I199:K199" si="25">E199/E213</f>
        <v>0.17241379310344826</v>
      </c>
      <c r="J199" s="3">
        <f t="shared" si="25"/>
        <v>0.70062695924764895</v>
      </c>
      <c r="K199" s="3">
        <f t="shared" si="25"/>
        <v>0.1350621285791464</v>
      </c>
      <c r="L199" s="2">
        <f>AVERAGE(H199:K199)</f>
        <v>0.25863183088491432</v>
      </c>
    </row>
    <row r="200" spans="1:12" x14ac:dyDescent="0.4">
      <c r="B200" s="3" t="s">
        <v>65</v>
      </c>
      <c r="C200" s="3" t="s">
        <v>11</v>
      </c>
      <c r="D200" s="3">
        <v>4.7</v>
      </c>
      <c r="E200" s="2">
        <v>0.01</v>
      </c>
      <c r="F200" s="3">
        <v>9</v>
      </c>
      <c r="G200" s="3">
        <v>2.76</v>
      </c>
      <c r="H200" s="3">
        <f>AVERAGE(SUM(D200:D212))/D213</f>
        <v>0.22708505367464898</v>
      </c>
      <c r="I200" s="3">
        <f t="shared" ref="I200:K200" si="26">AVERAGE(SUM(E200:E212))/E213</f>
        <v>0.12643678160919536</v>
      </c>
      <c r="J200" s="3">
        <f t="shared" si="26"/>
        <v>5.6426332288401257E-2</v>
      </c>
      <c r="K200" s="3">
        <f t="shared" si="26"/>
        <v>0.35980551053484605</v>
      </c>
      <c r="L200" s="2">
        <f>AVERAGE(H200:K200)</f>
        <v>0.19243841952677293</v>
      </c>
    </row>
    <row r="201" spans="1:12" x14ac:dyDescent="0.4">
      <c r="C201" s="3" t="s">
        <v>12</v>
      </c>
      <c r="D201" s="3">
        <v>3.1</v>
      </c>
      <c r="E201" s="2">
        <v>0.01</v>
      </c>
      <c r="F201" s="3">
        <v>11</v>
      </c>
      <c r="G201" s="3">
        <v>6.12</v>
      </c>
    </row>
    <row r="202" spans="1:12" x14ac:dyDescent="0.4">
      <c r="C202" s="3" t="s">
        <v>13</v>
      </c>
      <c r="D202" s="3">
        <v>5.7</v>
      </c>
      <c r="E202" s="2">
        <v>0.01</v>
      </c>
      <c r="F202" s="3">
        <v>8</v>
      </c>
      <c r="G202" s="3">
        <v>2.17</v>
      </c>
    </row>
    <row r="203" spans="1:12" x14ac:dyDescent="0.4">
      <c r="C203" s="3" t="s">
        <v>18</v>
      </c>
      <c r="D203" s="3">
        <v>1.7</v>
      </c>
      <c r="E203" s="2">
        <v>0.01</v>
      </c>
      <c r="F203" s="3">
        <v>15</v>
      </c>
      <c r="G203" s="3">
        <v>9.81</v>
      </c>
    </row>
    <row r="204" spans="1:12" x14ac:dyDescent="0.4">
      <c r="C204" s="3" t="s">
        <v>20</v>
      </c>
      <c r="D204" s="3">
        <v>1.4</v>
      </c>
      <c r="E204" s="2">
        <v>0.01</v>
      </c>
      <c r="F204" s="3">
        <v>13</v>
      </c>
      <c r="G204" s="3">
        <v>4.0999999999999996</v>
      </c>
    </row>
    <row r="205" spans="1:12" x14ac:dyDescent="0.4">
      <c r="C205" s="3" t="s">
        <v>21</v>
      </c>
      <c r="D205" s="3">
        <v>4.2</v>
      </c>
      <c r="E205" s="2">
        <v>0.01</v>
      </c>
      <c r="F205" s="3">
        <v>7</v>
      </c>
      <c r="G205" s="3">
        <v>6</v>
      </c>
    </row>
    <row r="206" spans="1:12" x14ac:dyDescent="0.4">
      <c r="C206" s="3" t="s">
        <v>22</v>
      </c>
      <c r="D206" s="3">
        <v>1.3</v>
      </c>
      <c r="E206" s="2">
        <v>0.01</v>
      </c>
      <c r="F206" s="3">
        <v>10</v>
      </c>
      <c r="G206" s="3">
        <v>3.3</v>
      </c>
    </row>
    <row r="207" spans="1:12" x14ac:dyDescent="0.4">
      <c r="C207" s="3" t="s">
        <v>23</v>
      </c>
      <c r="D207" s="3">
        <v>1.4</v>
      </c>
      <c r="E207" s="2">
        <v>0.01</v>
      </c>
      <c r="F207" s="3">
        <v>8</v>
      </c>
      <c r="G207" s="3">
        <v>1.42</v>
      </c>
    </row>
    <row r="208" spans="1:12" x14ac:dyDescent="0.4">
      <c r="C208" s="3" t="s">
        <v>24</v>
      </c>
      <c r="D208" s="3">
        <v>1.2</v>
      </c>
      <c r="E208" s="2">
        <v>0.01</v>
      </c>
      <c r="F208" s="3">
        <v>10</v>
      </c>
      <c r="G208" s="3">
        <v>1.65</v>
      </c>
    </row>
    <row r="209" spans="1:12" x14ac:dyDescent="0.4">
      <c r="C209" s="3" t="s">
        <v>25</v>
      </c>
      <c r="D209" s="3">
        <v>1.5</v>
      </c>
      <c r="E209" s="2">
        <v>0.01</v>
      </c>
      <c r="F209" s="3">
        <v>9</v>
      </c>
      <c r="G209" s="3">
        <v>1.52</v>
      </c>
    </row>
    <row r="210" spans="1:12" x14ac:dyDescent="0.4">
      <c r="C210" s="3" t="s">
        <v>26</v>
      </c>
      <c r="D210" s="3">
        <v>1.3</v>
      </c>
      <c r="E210" s="2">
        <v>0.01</v>
      </c>
      <c r="F210" s="3">
        <v>8</v>
      </c>
      <c r="G210" s="3">
        <v>1.1100000000000001</v>
      </c>
    </row>
    <row r="211" spans="1:12" x14ac:dyDescent="0.4">
      <c r="C211" s="3" t="s">
        <v>27</v>
      </c>
      <c r="D211" s="3">
        <v>0</v>
      </c>
      <c r="E211" s="2">
        <v>0</v>
      </c>
      <c r="F211" s="3">
        <v>0</v>
      </c>
      <c r="G211" s="3">
        <v>0</v>
      </c>
    </row>
    <row r="212" spans="1:12" x14ac:dyDescent="0.4">
      <c r="D212" s="3">
        <v>0</v>
      </c>
      <c r="E212" s="2">
        <v>0</v>
      </c>
      <c r="F212" s="3">
        <v>0</v>
      </c>
      <c r="G212" s="3">
        <v>0</v>
      </c>
    </row>
    <row r="213" spans="1:12" x14ac:dyDescent="0.4">
      <c r="D213" s="3">
        <f>SUM(D196:D212)</f>
        <v>121.10000000000002</v>
      </c>
      <c r="E213" s="2">
        <f>SUM(E196:E212)</f>
        <v>0.87000000000000011</v>
      </c>
      <c r="F213" s="3">
        <f>SUM(F196:F212)</f>
        <v>1914</v>
      </c>
      <c r="G213" s="3">
        <f>SUM(G196:G212)</f>
        <v>111.06</v>
      </c>
    </row>
    <row r="214" spans="1:12" x14ac:dyDescent="0.4">
      <c r="D214" s="3">
        <v>121.10000000000001</v>
      </c>
      <c r="E214" s="2">
        <v>0.87000000000000011</v>
      </c>
      <c r="F214" s="3">
        <v>1924</v>
      </c>
      <c r="G214" s="3">
        <v>117.05999999999999</v>
      </c>
    </row>
    <row r="217" spans="1:12" x14ac:dyDescent="0.4">
      <c r="A217" s="3" t="s">
        <v>35</v>
      </c>
      <c r="B217" s="3" t="s">
        <v>63</v>
      </c>
      <c r="C217" s="3" t="s">
        <v>7</v>
      </c>
      <c r="D217" s="3">
        <v>23.4</v>
      </c>
      <c r="E217" s="2">
        <v>0.06</v>
      </c>
      <c r="F217" s="3">
        <v>62</v>
      </c>
      <c r="G217" s="3">
        <v>9.1</v>
      </c>
      <c r="H217" s="3">
        <f>AVERAGE(SUM(D217:D219))/D234</f>
        <v>0.62561576354679793</v>
      </c>
      <c r="I217" s="3">
        <f t="shared" ref="I217:K217" si="27">AVERAGE(SUM(E217:E219))/E234</f>
        <v>0.68292682926829251</v>
      </c>
      <c r="J217" s="3">
        <f t="shared" si="27"/>
        <v>0.26326963906581741</v>
      </c>
      <c r="K217" s="3">
        <f t="shared" si="27"/>
        <v>0.45183916483157988</v>
      </c>
      <c r="L217" s="2">
        <f>AVERAGE(H217:K217)</f>
        <v>0.50591284917812196</v>
      </c>
    </row>
    <row r="218" spans="1:12" x14ac:dyDescent="0.4">
      <c r="C218" s="3" t="s">
        <v>8</v>
      </c>
      <c r="D218" s="3">
        <v>25.9</v>
      </c>
      <c r="E218" s="2">
        <v>0.35</v>
      </c>
      <c r="F218" s="3">
        <v>300</v>
      </c>
      <c r="G218" s="3">
        <v>32.1</v>
      </c>
    </row>
    <row r="219" spans="1:12" x14ac:dyDescent="0.4">
      <c r="C219" s="3" t="s">
        <v>9</v>
      </c>
      <c r="D219" s="3">
        <v>26.9</v>
      </c>
      <c r="E219" s="2">
        <v>0.15</v>
      </c>
      <c r="F219" s="3">
        <v>134</v>
      </c>
      <c r="G219" s="3">
        <v>14.2</v>
      </c>
    </row>
    <row r="220" spans="1:12" x14ac:dyDescent="0.4">
      <c r="B220" s="3" t="s">
        <v>64</v>
      </c>
      <c r="C220" s="3" t="s">
        <v>19</v>
      </c>
      <c r="D220" s="3">
        <v>3.9</v>
      </c>
      <c r="E220" s="2">
        <v>0.15</v>
      </c>
      <c r="F220" s="3">
        <v>1272</v>
      </c>
      <c r="G220" s="3">
        <v>20.61</v>
      </c>
      <c r="H220" s="3">
        <f>D220/D234</f>
        <v>3.2019704433497539E-2</v>
      </c>
      <c r="I220" s="3">
        <f t="shared" ref="I220:K220" si="28">E220/E234</f>
        <v>0.18292682926829265</v>
      </c>
      <c r="J220" s="3">
        <f t="shared" si="28"/>
        <v>0.67515923566878977</v>
      </c>
      <c r="K220" s="3">
        <f t="shared" si="28"/>
        <v>0.16809395644727185</v>
      </c>
      <c r="L220" s="2">
        <f>AVERAGE(H220:K220)</f>
        <v>0.26454993145446293</v>
      </c>
    </row>
    <row r="221" spans="1:12" x14ac:dyDescent="0.4">
      <c r="B221" s="3" t="s">
        <v>65</v>
      </c>
      <c r="C221" s="3" t="s">
        <v>11</v>
      </c>
      <c r="D221" s="3">
        <v>6.1</v>
      </c>
      <c r="E221" s="2">
        <v>0.01</v>
      </c>
      <c r="F221" s="3">
        <v>11</v>
      </c>
      <c r="G221" s="3">
        <v>8.1999999999999993</v>
      </c>
      <c r="H221" s="3">
        <f>AVERAGE(SUM(D221:D233))/D234</f>
        <v>0.34236453201970435</v>
      </c>
      <c r="I221" s="3">
        <f t="shared" ref="I221:K221" si="29">AVERAGE(SUM(E221:E233))/E234</f>
        <v>0.13414634146341461</v>
      </c>
      <c r="J221" s="3">
        <f t="shared" si="29"/>
        <v>6.1571125265392782E-2</v>
      </c>
      <c r="K221" s="3">
        <f t="shared" si="29"/>
        <v>0.38006687872114842</v>
      </c>
      <c r="L221" s="2">
        <f>AVERAGE(H221:K221)</f>
        <v>0.22953721936741503</v>
      </c>
    </row>
    <row r="222" spans="1:12" x14ac:dyDescent="0.4">
      <c r="C222" s="3" t="s">
        <v>12</v>
      </c>
      <c r="D222" s="3">
        <v>6.3</v>
      </c>
      <c r="E222" s="2">
        <v>0.01</v>
      </c>
      <c r="F222" s="3">
        <v>10</v>
      </c>
      <c r="G222" s="3">
        <v>6.1</v>
      </c>
    </row>
    <row r="223" spans="1:12" x14ac:dyDescent="0.4">
      <c r="C223" s="3" t="s">
        <v>13</v>
      </c>
      <c r="D223" s="3">
        <v>4.3</v>
      </c>
      <c r="E223" s="2">
        <v>0.01</v>
      </c>
      <c r="F223" s="3">
        <v>8</v>
      </c>
      <c r="G223" s="3">
        <v>6.1</v>
      </c>
    </row>
    <row r="224" spans="1:12" x14ac:dyDescent="0.4">
      <c r="C224" s="3" t="s">
        <v>18</v>
      </c>
      <c r="D224" s="3">
        <v>1.4</v>
      </c>
      <c r="E224" s="2">
        <v>0.01</v>
      </c>
      <c r="F224" s="3">
        <v>12</v>
      </c>
      <c r="G224" s="3">
        <v>2.1</v>
      </c>
    </row>
    <row r="225" spans="1:12" x14ac:dyDescent="0.4">
      <c r="C225" s="3" t="s">
        <v>20</v>
      </c>
      <c r="D225" s="3">
        <v>3.1</v>
      </c>
      <c r="E225" s="2">
        <v>0.01</v>
      </c>
      <c r="F225" s="3">
        <v>7</v>
      </c>
      <c r="G225" s="3">
        <v>5.2</v>
      </c>
    </row>
    <row r="226" spans="1:12" x14ac:dyDescent="0.4">
      <c r="C226" s="3" t="s">
        <v>21</v>
      </c>
      <c r="D226" s="3">
        <v>5.0999999999999996</v>
      </c>
      <c r="E226" s="2">
        <v>0.01</v>
      </c>
      <c r="F226" s="3">
        <v>9</v>
      </c>
      <c r="G226" s="3">
        <v>5.4</v>
      </c>
    </row>
    <row r="227" spans="1:12" x14ac:dyDescent="0.4">
      <c r="C227" s="3" t="s">
        <v>22</v>
      </c>
      <c r="D227" s="3">
        <v>3.9</v>
      </c>
      <c r="E227" s="2">
        <v>0.01</v>
      </c>
      <c r="F227" s="3">
        <v>21</v>
      </c>
      <c r="G227" s="3">
        <v>4.7</v>
      </c>
    </row>
    <row r="228" spans="1:12" x14ac:dyDescent="0.4">
      <c r="C228" s="3" t="s">
        <v>23</v>
      </c>
      <c r="D228" s="3">
        <v>2.2999999999999998</v>
      </c>
      <c r="E228" s="2">
        <v>0.01</v>
      </c>
      <c r="F228" s="3">
        <v>10</v>
      </c>
      <c r="G228" s="3">
        <v>2.1</v>
      </c>
    </row>
    <row r="229" spans="1:12" x14ac:dyDescent="0.4">
      <c r="C229" s="3" t="s">
        <v>24</v>
      </c>
      <c r="D229" s="3">
        <v>3.4</v>
      </c>
      <c r="E229" s="2">
        <v>0.01</v>
      </c>
      <c r="F229" s="3">
        <v>11</v>
      </c>
      <c r="G229" s="3">
        <v>1.7</v>
      </c>
    </row>
    <row r="230" spans="1:12" x14ac:dyDescent="0.4">
      <c r="C230" s="3" t="s">
        <v>25</v>
      </c>
      <c r="D230" s="3">
        <v>2.4</v>
      </c>
      <c r="E230" s="2">
        <v>0.01</v>
      </c>
      <c r="F230" s="3">
        <v>8</v>
      </c>
      <c r="G230" s="3">
        <v>1.8</v>
      </c>
    </row>
    <row r="231" spans="1:12" x14ac:dyDescent="0.4">
      <c r="C231" s="3" t="s">
        <v>26</v>
      </c>
      <c r="D231" s="3">
        <v>3.4</v>
      </c>
      <c r="E231" s="2">
        <v>0.01</v>
      </c>
      <c r="F231" s="3">
        <v>9</v>
      </c>
      <c r="G231" s="3">
        <v>3.2</v>
      </c>
    </row>
    <row r="232" spans="1:12" x14ac:dyDescent="0.4">
      <c r="C232" s="3" t="s">
        <v>27</v>
      </c>
      <c r="D232" s="3">
        <v>0</v>
      </c>
      <c r="E232" s="2">
        <v>0</v>
      </c>
      <c r="F232" s="3">
        <v>0</v>
      </c>
      <c r="G232" s="3">
        <v>0</v>
      </c>
    </row>
    <row r="233" spans="1:12" x14ac:dyDescent="0.4">
      <c r="D233" s="3">
        <v>0</v>
      </c>
      <c r="E233" s="2">
        <v>0</v>
      </c>
      <c r="F233" s="3">
        <v>0</v>
      </c>
      <c r="G233" s="3">
        <v>0</v>
      </c>
    </row>
    <row r="234" spans="1:12" x14ac:dyDescent="0.4">
      <c r="D234" s="3">
        <f>SUM(D217:D233)</f>
        <v>121.8</v>
      </c>
      <c r="E234" s="2">
        <f>SUM(E217:E233)</f>
        <v>0.82000000000000006</v>
      </c>
      <c r="F234" s="3">
        <f>SUM(F217:F233)</f>
        <v>1884</v>
      </c>
      <c r="G234" s="3">
        <f>SUM(G217:G233)</f>
        <v>122.61</v>
      </c>
    </row>
    <row r="237" spans="1:12" x14ac:dyDescent="0.4">
      <c r="A237" s="3" t="s">
        <v>36</v>
      </c>
      <c r="B237" s="3" t="s">
        <v>63</v>
      </c>
      <c r="C237" s="3" t="s">
        <v>7</v>
      </c>
      <c r="D237" s="3">
        <v>20.399999999999999</v>
      </c>
      <c r="E237" s="2">
        <v>0.06</v>
      </c>
      <c r="F237" s="3">
        <v>54</v>
      </c>
      <c r="G237" s="3">
        <v>8.1199999999999992</v>
      </c>
      <c r="H237" s="3">
        <f>AVERAGE(SUM(D237:D239))/D254</f>
        <v>0.61767068273092363</v>
      </c>
      <c r="I237" s="3">
        <f t="shared" ref="I237:K237" si="30">AVERAGE(SUM(E237:E239))/E254</f>
        <v>0.65116279069767424</v>
      </c>
      <c r="J237" s="3">
        <f t="shared" si="30"/>
        <v>0.29137412236710131</v>
      </c>
      <c r="K237" s="3">
        <f t="shared" si="30"/>
        <v>0.51897604831514654</v>
      </c>
      <c r="L237" s="2">
        <f>AVERAGE(H237:K237)</f>
        <v>0.5197959110277115</v>
      </c>
    </row>
    <row r="238" spans="1:12" x14ac:dyDescent="0.4">
      <c r="C238" s="3" t="s">
        <v>8</v>
      </c>
      <c r="D238" s="3">
        <v>26.1</v>
      </c>
      <c r="E238" s="2">
        <v>0.35</v>
      </c>
      <c r="F238" s="3">
        <v>340</v>
      </c>
      <c r="G238" s="3">
        <v>39.200000000000003</v>
      </c>
    </row>
    <row r="239" spans="1:12" x14ac:dyDescent="0.4">
      <c r="C239" s="3" t="s">
        <v>9</v>
      </c>
      <c r="D239" s="3">
        <v>30.4</v>
      </c>
      <c r="E239" s="2">
        <v>0.15</v>
      </c>
      <c r="F239" s="3">
        <v>187</v>
      </c>
      <c r="G239" s="3">
        <v>28.3</v>
      </c>
    </row>
    <row r="240" spans="1:12" x14ac:dyDescent="0.4">
      <c r="B240" s="3" t="s">
        <v>64</v>
      </c>
      <c r="C240" s="3" t="s">
        <v>19</v>
      </c>
      <c r="D240" s="3">
        <v>4.0999999999999996</v>
      </c>
      <c r="E240" s="2">
        <v>0.15</v>
      </c>
      <c r="F240" s="3">
        <v>1286</v>
      </c>
      <c r="G240" s="3">
        <v>20.78</v>
      </c>
      <c r="H240" s="3">
        <f>D240/D254</f>
        <v>3.2931726907630514E-2</v>
      </c>
      <c r="I240" s="3">
        <f t="shared" ref="I240:K240" si="31">E240/E254</f>
        <v>0.17441860465116277</v>
      </c>
      <c r="J240" s="3">
        <f t="shared" si="31"/>
        <v>0.64493480441323969</v>
      </c>
      <c r="K240" s="3">
        <f t="shared" si="31"/>
        <v>0.14261203760894928</v>
      </c>
      <c r="L240" s="2">
        <f>AVERAGE(H240:K240)</f>
        <v>0.24872429339524554</v>
      </c>
    </row>
    <row r="241" spans="2:12" x14ac:dyDescent="0.4">
      <c r="B241" s="3" t="s">
        <v>65</v>
      </c>
      <c r="C241" s="3" t="s">
        <v>11</v>
      </c>
      <c r="D241" s="3">
        <v>6.2</v>
      </c>
      <c r="E241" s="2">
        <v>0.01</v>
      </c>
      <c r="F241" s="3">
        <v>8</v>
      </c>
      <c r="G241" s="3">
        <v>5.93</v>
      </c>
      <c r="H241" s="3">
        <f>AVERAGE(SUM(D241:D253))/D254</f>
        <v>0.34939759036144569</v>
      </c>
      <c r="I241" s="3">
        <f t="shared" ref="I241:K241" si="32">AVERAGE(SUM(E241:E253))/E254</f>
        <v>0.17441860465116277</v>
      </c>
      <c r="J241" s="3">
        <f t="shared" si="32"/>
        <v>6.3691073219658972E-2</v>
      </c>
      <c r="K241" s="3">
        <f t="shared" si="32"/>
        <v>0.33841191407590421</v>
      </c>
      <c r="L241" s="2">
        <f>AVERAGE(H241:K241)</f>
        <v>0.2314797955770429</v>
      </c>
    </row>
    <row r="242" spans="2:12" x14ac:dyDescent="0.4">
      <c r="C242" s="3" t="s">
        <v>12</v>
      </c>
      <c r="D242" s="3">
        <v>3.2</v>
      </c>
      <c r="E242" s="2">
        <v>0.01</v>
      </c>
      <c r="F242" s="3">
        <v>9</v>
      </c>
      <c r="G242" s="3">
        <v>6.51</v>
      </c>
    </row>
    <row r="243" spans="2:12" x14ac:dyDescent="0.4">
      <c r="C243" s="3" t="s">
        <v>13</v>
      </c>
      <c r="D243" s="3">
        <v>5.4</v>
      </c>
      <c r="E243" s="2">
        <v>0.05</v>
      </c>
      <c r="F243" s="3">
        <v>38</v>
      </c>
      <c r="G243" s="3">
        <v>9.66</v>
      </c>
    </row>
    <row r="244" spans="2:12" x14ac:dyDescent="0.4">
      <c r="C244" s="3" t="s">
        <v>18</v>
      </c>
      <c r="D244" s="3">
        <v>1.2</v>
      </c>
      <c r="E244" s="2">
        <v>0.01</v>
      </c>
      <c r="F244" s="3">
        <v>10</v>
      </c>
      <c r="G244" s="3">
        <v>2.2999999999999998</v>
      </c>
    </row>
    <row r="245" spans="2:12" x14ac:dyDescent="0.4">
      <c r="C245" s="3" t="s">
        <v>20</v>
      </c>
      <c r="D245" s="3">
        <v>5.4</v>
      </c>
      <c r="E245" s="2">
        <v>0.01</v>
      </c>
      <c r="F245" s="3">
        <v>11</v>
      </c>
      <c r="G245" s="3">
        <v>3.71</v>
      </c>
    </row>
    <row r="246" spans="2:12" x14ac:dyDescent="0.4">
      <c r="C246" s="3" t="s">
        <v>21</v>
      </c>
      <c r="D246" s="3">
        <v>4.7</v>
      </c>
      <c r="E246" s="2">
        <v>0.01</v>
      </c>
      <c r="F246" s="3">
        <v>8</v>
      </c>
      <c r="G246" s="3">
        <v>6.9</v>
      </c>
    </row>
    <row r="247" spans="2:12" x14ac:dyDescent="0.4">
      <c r="C247" s="3" t="s">
        <v>22</v>
      </c>
      <c r="D247" s="3">
        <v>6.9</v>
      </c>
      <c r="E247" s="2">
        <v>0.01</v>
      </c>
      <c r="F247" s="3">
        <v>7</v>
      </c>
      <c r="G247" s="3">
        <v>4.22</v>
      </c>
    </row>
    <row r="248" spans="2:12" x14ac:dyDescent="0.4">
      <c r="C248" s="3" t="s">
        <v>23</v>
      </c>
      <c r="D248" s="3">
        <v>6.5</v>
      </c>
      <c r="E248" s="2">
        <v>0.01</v>
      </c>
      <c r="F248" s="3">
        <v>9</v>
      </c>
      <c r="G248" s="3">
        <v>3.38</v>
      </c>
    </row>
    <row r="249" spans="2:12" x14ac:dyDescent="0.4">
      <c r="C249" s="3" t="s">
        <v>24</v>
      </c>
      <c r="D249" s="3">
        <v>1.5</v>
      </c>
      <c r="E249" s="2">
        <v>0.01</v>
      </c>
      <c r="F249" s="3">
        <v>9</v>
      </c>
      <c r="G249" s="3">
        <v>2.5499999999999998</v>
      </c>
    </row>
    <row r="250" spans="2:12" x14ac:dyDescent="0.4">
      <c r="C250" s="3" t="s">
        <v>25</v>
      </c>
      <c r="D250" s="3">
        <v>0</v>
      </c>
      <c r="E250" s="2">
        <v>0</v>
      </c>
      <c r="F250" s="3">
        <v>0</v>
      </c>
      <c r="G250" s="3">
        <v>0</v>
      </c>
    </row>
    <row r="251" spans="2:12" x14ac:dyDescent="0.4">
      <c r="C251" s="3" t="s">
        <v>26</v>
      </c>
      <c r="D251" s="3">
        <v>0</v>
      </c>
      <c r="E251" s="2">
        <v>0</v>
      </c>
      <c r="F251" s="3">
        <v>0</v>
      </c>
      <c r="G251" s="3">
        <v>0</v>
      </c>
    </row>
    <row r="252" spans="2:12" x14ac:dyDescent="0.4">
      <c r="C252" s="3" t="s">
        <v>27</v>
      </c>
      <c r="D252" s="3">
        <v>1.3</v>
      </c>
      <c r="E252" s="2">
        <v>0.01</v>
      </c>
      <c r="F252" s="3">
        <v>8</v>
      </c>
      <c r="G252" s="3">
        <v>1.55</v>
      </c>
    </row>
    <row r="253" spans="2:12" x14ac:dyDescent="0.4">
      <c r="D253" s="3">
        <v>1.2</v>
      </c>
      <c r="E253" s="2">
        <v>0.01</v>
      </c>
      <c r="F253" s="3">
        <v>10</v>
      </c>
      <c r="G253" s="3">
        <v>2.6</v>
      </c>
    </row>
    <row r="254" spans="2:12" x14ac:dyDescent="0.4">
      <c r="D254" s="3">
        <f>SUM(D237:D253)</f>
        <v>124.50000000000003</v>
      </c>
      <c r="E254" s="2">
        <f>SUM(E237:E253)</f>
        <v>0.8600000000000001</v>
      </c>
      <c r="F254" s="3">
        <f>SUM(F237:F253)</f>
        <v>1994</v>
      </c>
      <c r="G254" s="3">
        <f>SUM(G237:G253)</f>
        <v>145.71</v>
      </c>
    </row>
    <row r="255" spans="2:12" x14ac:dyDescent="0.4">
      <c r="D255" s="3">
        <v>124.5</v>
      </c>
      <c r="E255" s="2">
        <v>0.86</v>
      </c>
      <c r="F255" s="3">
        <v>1994</v>
      </c>
      <c r="G255" s="3">
        <v>145.71</v>
      </c>
    </row>
    <row r="260" spans="1:12" x14ac:dyDescent="0.4">
      <c r="A260" s="3" t="s">
        <v>17</v>
      </c>
    </row>
    <row r="261" spans="1:12" x14ac:dyDescent="0.4">
      <c r="A261" s="3" t="s">
        <v>37</v>
      </c>
      <c r="B261" s="3" t="s">
        <v>63</v>
      </c>
      <c r="C261" s="3" t="s">
        <v>7</v>
      </c>
      <c r="D261" s="3">
        <v>10</v>
      </c>
      <c r="E261" s="2">
        <v>7.0000000000000007E-2</v>
      </c>
      <c r="F261" s="3">
        <v>52</v>
      </c>
      <c r="G261" s="3">
        <v>8.36</v>
      </c>
      <c r="H261" s="3">
        <f>AVERAGE(SUM(D261:D263))/D278</f>
        <v>0.6237424547283702</v>
      </c>
      <c r="I261" s="3">
        <f t="shared" ref="I261:J261" si="33">AVERAGE(SUM(E261:E263))/E278</f>
        <v>0.90588235294117636</v>
      </c>
      <c r="J261" s="3">
        <f t="shared" si="33"/>
        <v>0.85875706214689262</v>
      </c>
      <c r="K261" s="3">
        <f>AVERAGE(SUM(G261:G263))/G278</f>
        <v>0.72753968982288708</v>
      </c>
      <c r="L261" s="2">
        <f>AVERAGE(H261:K261)</f>
        <v>0.77898038990983154</v>
      </c>
    </row>
    <row r="262" spans="1:12" x14ac:dyDescent="0.4">
      <c r="C262" s="3" t="s">
        <v>8</v>
      </c>
      <c r="D262" s="3">
        <v>33.9</v>
      </c>
      <c r="E262" s="2">
        <v>0.3</v>
      </c>
      <c r="F262" s="3">
        <v>307</v>
      </c>
      <c r="G262" s="3">
        <v>30.91</v>
      </c>
    </row>
    <row r="263" spans="1:12" x14ac:dyDescent="0.4">
      <c r="C263" s="3" t="s">
        <v>9</v>
      </c>
      <c r="D263" s="3">
        <v>18.100000000000001</v>
      </c>
      <c r="E263" s="2">
        <v>0.4</v>
      </c>
      <c r="F263" s="3">
        <v>401</v>
      </c>
      <c r="G263" s="3">
        <v>40.01</v>
      </c>
    </row>
    <row r="264" spans="1:12" x14ac:dyDescent="0.4">
      <c r="B264" s="3" t="s">
        <v>64</v>
      </c>
      <c r="C264" s="3" t="s">
        <v>19</v>
      </c>
      <c r="D264" s="3">
        <v>6.2</v>
      </c>
      <c r="E264" s="2">
        <v>0.01</v>
      </c>
      <c r="F264" s="3">
        <v>78</v>
      </c>
      <c r="G264" s="3">
        <v>2.02</v>
      </c>
      <c r="H264" s="3">
        <f>D264/D278</f>
        <v>6.2374245472837021E-2</v>
      </c>
      <c r="I264" s="3">
        <f t="shared" ref="I264:K264" si="34">E264/E278</f>
        <v>1.1764705882352941E-2</v>
      </c>
      <c r="J264" s="3">
        <f t="shared" si="34"/>
        <v>8.8135593220338981E-2</v>
      </c>
      <c r="K264" s="3">
        <f t="shared" si="34"/>
        <v>1.8537212076718362E-2</v>
      </c>
      <c r="L264" s="2">
        <f>AVERAGE(H264:K264)</f>
        <v>4.5202939163061825E-2</v>
      </c>
    </row>
    <row r="265" spans="1:12" x14ac:dyDescent="0.4">
      <c r="B265" s="3" t="s">
        <v>65</v>
      </c>
      <c r="C265" s="3" t="s">
        <v>11</v>
      </c>
      <c r="D265" s="3">
        <v>5</v>
      </c>
      <c r="E265" s="2">
        <v>0.01</v>
      </c>
      <c r="F265" s="3">
        <v>8</v>
      </c>
      <c r="G265" s="3">
        <v>4.4000000000000004</v>
      </c>
      <c r="H265" s="3">
        <f>AVERAGE(SUM(D265:D277))/D278</f>
        <v>0.31388329979879276</v>
      </c>
      <c r="I265" s="3">
        <f t="shared" ref="I265:K265" si="35">AVERAGE(SUM(E265:E277))/E278</f>
        <v>8.2352941176470587E-2</v>
      </c>
      <c r="J265" s="3">
        <f t="shared" si="35"/>
        <v>5.3107344632768359E-2</v>
      </c>
      <c r="K265" s="3">
        <f t="shared" si="35"/>
        <v>0.2539230981003946</v>
      </c>
      <c r="L265" s="2">
        <f>AVERAGE(H265:K265)</f>
        <v>0.17581667092710657</v>
      </c>
    </row>
    <row r="266" spans="1:12" x14ac:dyDescent="0.4">
      <c r="C266" s="3" t="s">
        <v>12</v>
      </c>
      <c r="D266" s="3">
        <v>8.1</v>
      </c>
      <c r="E266" s="2">
        <v>0.02</v>
      </c>
      <c r="F266" s="3">
        <v>11</v>
      </c>
      <c r="G266" s="3">
        <v>6.01</v>
      </c>
    </row>
    <row r="267" spans="1:12" x14ac:dyDescent="0.4">
      <c r="C267" s="3" t="s">
        <v>13</v>
      </c>
      <c r="D267" s="3">
        <v>5</v>
      </c>
      <c r="E267" s="2">
        <v>0.01</v>
      </c>
      <c r="F267" s="3">
        <v>4</v>
      </c>
      <c r="G267" s="3">
        <v>3.1</v>
      </c>
    </row>
    <row r="268" spans="1:12" x14ac:dyDescent="0.4">
      <c r="C268" s="3" t="s">
        <v>18</v>
      </c>
      <c r="D268" s="3">
        <v>0</v>
      </c>
      <c r="E268" s="2">
        <v>0</v>
      </c>
      <c r="F268" s="3">
        <v>0</v>
      </c>
      <c r="G268" s="3">
        <v>0</v>
      </c>
    </row>
    <row r="269" spans="1:12" x14ac:dyDescent="0.4">
      <c r="C269" s="3" t="s">
        <v>20</v>
      </c>
      <c r="D269" s="3">
        <v>2.4</v>
      </c>
      <c r="E269" s="2">
        <v>0.01</v>
      </c>
      <c r="F269" s="3">
        <v>11</v>
      </c>
      <c r="G269" s="3">
        <v>2.71</v>
      </c>
    </row>
    <row r="270" spans="1:12" x14ac:dyDescent="0.4">
      <c r="C270" s="3" t="s">
        <v>21</v>
      </c>
      <c r="D270" s="3">
        <v>5.9</v>
      </c>
      <c r="E270" s="2">
        <v>0.01</v>
      </c>
      <c r="F270" s="3">
        <v>7</v>
      </c>
      <c r="G270" s="3">
        <v>6.31</v>
      </c>
    </row>
    <row r="271" spans="1:12" x14ac:dyDescent="0.4">
      <c r="C271" s="3" t="s">
        <v>22</v>
      </c>
      <c r="D271" s="3">
        <v>4.8</v>
      </c>
      <c r="E271" s="2">
        <v>0.01</v>
      </c>
      <c r="F271" s="3">
        <v>6</v>
      </c>
      <c r="G271" s="3">
        <v>5.14</v>
      </c>
    </row>
    <row r="272" spans="1:12" x14ac:dyDescent="0.4">
      <c r="C272" s="3" t="s">
        <v>23</v>
      </c>
      <c r="D272" s="3">
        <v>0</v>
      </c>
      <c r="E272" s="2">
        <v>0</v>
      </c>
      <c r="F272" s="3">
        <v>0</v>
      </c>
      <c r="G272" s="3">
        <v>0</v>
      </c>
    </row>
    <row r="273" spans="1:12" x14ac:dyDescent="0.4">
      <c r="C273" s="3" t="s">
        <v>24</v>
      </c>
      <c r="D273" s="3">
        <v>0</v>
      </c>
      <c r="E273" s="2">
        <v>0</v>
      </c>
      <c r="F273" s="3">
        <v>0</v>
      </c>
      <c r="G273" s="3">
        <v>0</v>
      </c>
    </row>
    <row r="274" spans="1:12" x14ac:dyDescent="0.4">
      <c r="C274" s="3" t="s">
        <v>25</v>
      </c>
      <c r="D274" s="3">
        <v>0</v>
      </c>
      <c r="E274" s="2">
        <v>0</v>
      </c>
      <c r="F274" s="3">
        <v>0</v>
      </c>
      <c r="G274" s="3">
        <v>0</v>
      </c>
    </row>
    <row r="275" spans="1:12" x14ac:dyDescent="0.4">
      <c r="C275" s="3" t="s">
        <v>26</v>
      </c>
      <c r="D275" s="3">
        <v>0</v>
      </c>
      <c r="E275" s="2">
        <v>0</v>
      </c>
      <c r="F275" s="3">
        <v>0</v>
      </c>
      <c r="G275" s="3">
        <v>0</v>
      </c>
    </row>
    <row r="276" spans="1:12" x14ac:dyDescent="0.4">
      <c r="C276" s="3" t="s">
        <v>27</v>
      </c>
      <c r="D276" s="3">
        <v>0</v>
      </c>
      <c r="E276" s="2">
        <v>0</v>
      </c>
      <c r="F276" s="3">
        <v>0</v>
      </c>
      <c r="G276" s="3">
        <v>0</v>
      </c>
    </row>
    <row r="277" spans="1:12" x14ac:dyDescent="0.4">
      <c r="D277" s="3">
        <v>0</v>
      </c>
      <c r="E277" s="2">
        <v>0</v>
      </c>
      <c r="F277" s="3">
        <v>0</v>
      </c>
      <c r="G277" s="3">
        <v>0</v>
      </c>
    </row>
    <row r="278" spans="1:12" x14ac:dyDescent="0.4">
      <c r="D278" s="3">
        <f>SUM(D261:D277)</f>
        <v>99.4</v>
      </c>
      <c r="E278" s="2">
        <f>SUM(E261:E277)</f>
        <v>0.85000000000000009</v>
      </c>
      <c r="F278" s="3">
        <f>SUM(F261:F277)</f>
        <v>885</v>
      </c>
      <c r="G278" s="3">
        <f>SUM(G261:G277)</f>
        <v>108.97</v>
      </c>
    </row>
    <row r="280" spans="1:12" x14ac:dyDescent="0.4">
      <c r="A280" s="3" t="s">
        <v>38</v>
      </c>
      <c r="B280" s="3" t="s">
        <v>63</v>
      </c>
      <c r="C280" s="3" t="s">
        <v>7</v>
      </c>
      <c r="D280" s="3">
        <v>10</v>
      </c>
      <c r="E280" s="2">
        <v>0.01</v>
      </c>
      <c r="F280" s="3">
        <v>11</v>
      </c>
      <c r="G280" s="3">
        <v>2.2000000000000002</v>
      </c>
      <c r="H280" s="3">
        <f>AVERAGE(SUM(D280:D282))/D297</f>
        <v>0.69818913480885314</v>
      </c>
      <c r="I280" s="3">
        <f t="shared" ref="I280:K280" si="36">AVERAGE(SUM(E280:E282))/E297</f>
        <v>0.84705882352941164</v>
      </c>
      <c r="J280" s="3">
        <f t="shared" si="36"/>
        <v>0.88361581920903953</v>
      </c>
      <c r="K280" s="3">
        <f t="shared" si="36"/>
        <v>0.77379095163806555</v>
      </c>
      <c r="L280" s="2">
        <f>AVERAGE(H280:K280)</f>
        <v>0.80066368229634255</v>
      </c>
    </row>
    <row r="281" spans="1:12" x14ac:dyDescent="0.4">
      <c r="C281" s="3" t="s">
        <v>8</v>
      </c>
      <c r="D281" s="3">
        <v>30.1</v>
      </c>
      <c r="E281" s="2">
        <v>0.3</v>
      </c>
      <c r="F281" s="3">
        <v>330</v>
      </c>
      <c r="G281" s="3">
        <v>31.92</v>
      </c>
    </row>
    <row r="282" spans="1:12" x14ac:dyDescent="0.4">
      <c r="C282" s="3" t="s">
        <v>9</v>
      </c>
      <c r="D282" s="3">
        <v>29.3</v>
      </c>
      <c r="E282" s="2">
        <v>0.41</v>
      </c>
      <c r="F282" s="3">
        <v>441</v>
      </c>
      <c r="G282" s="3">
        <v>50.2</v>
      </c>
    </row>
    <row r="283" spans="1:12" x14ac:dyDescent="0.4">
      <c r="B283" s="3" t="s">
        <v>64</v>
      </c>
      <c r="C283" s="3" t="s">
        <v>19</v>
      </c>
      <c r="D283" s="3">
        <v>6.3</v>
      </c>
      <c r="E283" s="2">
        <v>0.01</v>
      </c>
      <c r="F283" s="3">
        <v>55</v>
      </c>
      <c r="G283" s="3">
        <v>1.07</v>
      </c>
      <c r="H283" s="3">
        <f>D283/D297</f>
        <v>6.3380281690140844E-2</v>
      </c>
      <c r="I283" s="3">
        <f t="shared" ref="I283:K283" si="37">E283/E297</f>
        <v>1.1764705882352941E-2</v>
      </c>
      <c r="J283" s="3">
        <f t="shared" si="37"/>
        <v>6.2146892655367235E-2</v>
      </c>
      <c r="K283" s="3">
        <f t="shared" si="37"/>
        <v>9.8192162980636887E-3</v>
      </c>
      <c r="L283" s="2">
        <f>AVERAGE(H283:K283)</f>
        <v>3.6777774131481172E-2</v>
      </c>
    </row>
    <row r="284" spans="1:12" x14ac:dyDescent="0.4">
      <c r="B284" s="3" t="s">
        <v>65</v>
      </c>
      <c r="C284" s="3" t="s">
        <v>11</v>
      </c>
      <c r="D284" s="3">
        <v>7.9</v>
      </c>
      <c r="E284" s="2">
        <v>0.05</v>
      </c>
      <c r="F284" s="3">
        <v>12</v>
      </c>
      <c r="G284" s="3">
        <v>6.11</v>
      </c>
      <c r="H284" s="3">
        <f>AVERAGE(SUM(D284:D296))/D297</f>
        <v>0.23843058350100604</v>
      </c>
      <c r="I284" s="3">
        <f t="shared" ref="I284:K284" si="38">AVERAGE(SUM(E284:E296))/E297</f>
        <v>0.14117647058823526</v>
      </c>
      <c r="J284" s="3">
        <f t="shared" si="38"/>
        <v>5.4237288135593219E-2</v>
      </c>
      <c r="K284" s="3">
        <f t="shared" si="38"/>
        <v>0.2163898320638708</v>
      </c>
      <c r="L284" s="2">
        <f>AVERAGE(H284:K284)</f>
        <v>0.16255854357217633</v>
      </c>
    </row>
    <row r="285" spans="1:12" x14ac:dyDescent="0.4">
      <c r="C285" s="3" t="s">
        <v>12</v>
      </c>
      <c r="D285" s="3">
        <v>4.3</v>
      </c>
      <c r="E285" s="2">
        <v>0.01</v>
      </c>
      <c r="F285" s="3">
        <v>5</v>
      </c>
      <c r="G285" s="3">
        <v>2.14</v>
      </c>
    </row>
    <row r="286" spans="1:12" x14ac:dyDescent="0.4">
      <c r="C286" s="3" t="s">
        <v>13</v>
      </c>
      <c r="D286" s="3">
        <v>4.4000000000000004</v>
      </c>
      <c r="E286" s="2">
        <v>0.03</v>
      </c>
      <c r="F286" s="3">
        <v>13</v>
      </c>
      <c r="G286" s="3">
        <v>8.1</v>
      </c>
    </row>
    <row r="287" spans="1:12" x14ac:dyDescent="0.4">
      <c r="C287" s="3" t="s">
        <v>18</v>
      </c>
      <c r="D287" s="3">
        <v>0</v>
      </c>
      <c r="E287" s="2">
        <v>0</v>
      </c>
      <c r="F287" s="3">
        <v>0</v>
      </c>
      <c r="G287" s="3">
        <v>0</v>
      </c>
    </row>
    <row r="288" spans="1:12" x14ac:dyDescent="0.4">
      <c r="C288" s="3" t="s">
        <v>20</v>
      </c>
      <c r="D288" s="3">
        <v>2</v>
      </c>
      <c r="E288" s="2">
        <v>0.01</v>
      </c>
      <c r="F288" s="3">
        <v>10</v>
      </c>
      <c r="G288" s="3">
        <v>1.75</v>
      </c>
    </row>
    <row r="289" spans="1:12" x14ac:dyDescent="0.4">
      <c r="C289" s="3" t="s">
        <v>21</v>
      </c>
      <c r="D289" s="3">
        <v>3</v>
      </c>
      <c r="E289" s="2">
        <v>0.01</v>
      </c>
      <c r="F289" s="3">
        <v>3</v>
      </c>
      <c r="G289" s="3">
        <v>2.48</v>
      </c>
    </row>
    <row r="290" spans="1:12" x14ac:dyDescent="0.4">
      <c r="C290" s="3" t="s">
        <v>22</v>
      </c>
      <c r="D290" s="3">
        <v>2.1</v>
      </c>
      <c r="E290" s="2">
        <v>0.01</v>
      </c>
      <c r="F290" s="3">
        <v>5</v>
      </c>
      <c r="G290" s="3">
        <v>3</v>
      </c>
    </row>
    <row r="291" spans="1:12" x14ac:dyDescent="0.4">
      <c r="C291" s="3" t="s">
        <v>23</v>
      </c>
      <c r="D291" s="3">
        <v>0</v>
      </c>
      <c r="E291" s="2">
        <v>0</v>
      </c>
      <c r="F291" s="3">
        <v>0</v>
      </c>
      <c r="G291" s="3">
        <v>0</v>
      </c>
    </row>
    <row r="292" spans="1:12" x14ac:dyDescent="0.4">
      <c r="C292" s="3" t="s">
        <v>24</v>
      </c>
      <c r="D292" s="3">
        <v>0</v>
      </c>
      <c r="E292" s="2">
        <v>0</v>
      </c>
      <c r="F292" s="3">
        <v>0</v>
      </c>
      <c r="G292" s="3">
        <v>0</v>
      </c>
    </row>
    <row r="293" spans="1:12" x14ac:dyDescent="0.4">
      <c r="C293" s="3" t="s">
        <v>25</v>
      </c>
      <c r="D293" s="3">
        <v>0</v>
      </c>
      <c r="E293" s="2">
        <v>0</v>
      </c>
      <c r="F293" s="3">
        <v>0</v>
      </c>
      <c r="G293" s="3">
        <v>0</v>
      </c>
    </row>
    <row r="294" spans="1:12" x14ac:dyDescent="0.4">
      <c r="C294" s="3" t="s">
        <v>26</v>
      </c>
      <c r="D294" s="3">
        <v>0</v>
      </c>
      <c r="E294" s="2">
        <v>0</v>
      </c>
      <c r="F294" s="3">
        <v>0</v>
      </c>
      <c r="G294" s="3">
        <v>0</v>
      </c>
    </row>
    <row r="295" spans="1:12" x14ac:dyDescent="0.4">
      <c r="C295" s="3" t="s">
        <v>27</v>
      </c>
      <c r="D295" s="3">
        <v>0</v>
      </c>
      <c r="E295" s="2">
        <v>0</v>
      </c>
      <c r="F295" s="3">
        <v>0</v>
      </c>
      <c r="G295" s="3">
        <v>0</v>
      </c>
    </row>
    <row r="296" spans="1:12" x14ac:dyDescent="0.4">
      <c r="D296" s="3">
        <v>0</v>
      </c>
      <c r="E296" s="2">
        <v>0</v>
      </c>
      <c r="F296" s="3">
        <v>0</v>
      </c>
      <c r="G296" s="3">
        <v>0</v>
      </c>
    </row>
    <row r="297" spans="1:12" x14ac:dyDescent="0.4">
      <c r="D297" s="3">
        <f>SUM(D280:D296)</f>
        <v>99.4</v>
      </c>
      <c r="E297" s="2">
        <f>SUM(E280:E296)</f>
        <v>0.85000000000000009</v>
      </c>
      <c r="F297" s="3">
        <f>SUM(F280:F296)</f>
        <v>885</v>
      </c>
      <c r="G297" s="3">
        <f>SUM(G280:G296)</f>
        <v>108.97</v>
      </c>
    </row>
    <row r="298" spans="1:12" x14ac:dyDescent="0.4">
      <c r="A298" s="3" t="s">
        <v>39</v>
      </c>
      <c r="B298" s="3" t="s">
        <v>63</v>
      </c>
      <c r="C298" s="3" t="s">
        <v>7</v>
      </c>
      <c r="D298" s="3">
        <v>10.6</v>
      </c>
      <c r="E298" s="2">
        <v>0.1</v>
      </c>
      <c r="F298" s="3">
        <v>44</v>
      </c>
      <c r="G298" s="3">
        <v>8.1199999999999992</v>
      </c>
      <c r="H298" s="3">
        <f>AVERAGE(SUM(D298:D300))/D315</f>
        <v>0.70454545454545459</v>
      </c>
      <c r="I298" s="3">
        <f t="shared" ref="I298:K298" si="39">AVERAGE(SUM(E298:E300))/E315</f>
        <v>0.85185185185185175</v>
      </c>
      <c r="J298" s="3">
        <f t="shared" si="39"/>
        <v>0.86187214611872143</v>
      </c>
      <c r="K298" s="3">
        <f t="shared" si="39"/>
        <v>0.68170851577160207</v>
      </c>
      <c r="L298" s="2">
        <f>AVERAGE(H298:K298)</f>
        <v>0.7749944920719074</v>
      </c>
    </row>
    <row r="299" spans="1:12" x14ac:dyDescent="0.4">
      <c r="C299" s="3" t="s">
        <v>8</v>
      </c>
      <c r="D299" s="3">
        <v>30.6</v>
      </c>
      <c r="E299" s="2">
        <v>0.26</v>
      </c>
      <c r="F299" s="3">
        <v>387</v>
      </c>
      <c r="G299" s="3">
        <v>30.13</v>
      </c>
    </row>
    <row r="300" spans="1:12" x14ac:dyDescent="0.4">
      <c r="C300" s="3" t="s">
        <v>9</v>
      </c>
      <c r="D300" s="3">
        <v>30.1</v>
      </c>
      <c r="E300" s="2">
        <v>0.33</v>
      </c>
      <c r="F300" s="3">
        <v>324</v>
      </c>
      <c r="G300" s="3">
        <v>38.04</v>
      </c>
    </row>
    <row r="301" spans="1:12" x14ac:dyDescent="0.4">
      <c r="B301" s="3" t="s">
        <v>64</v>
      </c>
      <c r="C301" s="3" t="s">
        <v>19</v>
      </c>
      <c r="D301" s="3">
        <v>5.7</v>
      </c>
      <c r="E301" s="2">
        <v>0.01</v>
      </c>
      <c r="F301" s="3">
        <v>74</v>
      </c>
      <c r="G301" s="3">
        <v>1.21</v>
      </c>
      <c r="H301" s="3">
        <f>D301/D315</f>
        <v>5.632411067193676E-2</v>
      </c>
      <c r="I301" s="3">
        <f t="shared" ref="I301:K301" si="40">E301/E315</f>
        <v>1.2345679012345678E-2</v>
      </c>
      <c r="J301" s="3">
        <f t="shared" si="40"/>
        <v>8.4474885844748854E-2</v>
      </c>
      <c r="K301" s="3">
        <f t="shared" si="40"/>
        <v>1.0812259851666518E-2</v>
      </c>
      <c r="L301" s="2">
        <f>AVERAGE(H301:K301)</f>
        <v>4.0989233845174451E-2</v>
      </c>
    </row>
    <row r="302" spans="1:12" x14ac:dyDescent="0.4">
      <c r="B302" s="3" t="s">
        <v>65</v>
      </c>
      <c r="C302" s="3" t="s">
        <v>11</v>
      </c>
      <c r="D302" s="3">
        <v>2</v>
      </c>
      <c r="E302" s="2">
        <v>0.01</v>
      </c>
      <c r="F302" s="3">
        <v>5</v>
      </c>
      <c r="G302" s="3">
        <v>2.9</v>
      </c>
      <c r="H302" s="3">
        <f>AVERAGE(SUM(D302:D314))/D315</f>
        <v>0.23913043478260868</v>
      </c>
      <c r="I302" s="3">
        <f t="shared" ref="I302:K302" si="41">AVERAGE(SUM(E302:E314))/E315</f>
        <v>0.13580246913580243</v>
      </c>
      <c r="J302" s="3">
        <f t="shared" si="41"/>
        <v>5.3652968036529677E-2</v>
      </c>
      <c r="K302" s="3">
        <f t="shared" si="41"/>
        <v>0.30747922437673136</v>
      </c>
      <c r="L302" s="2">
        <f>AVERAGE(H302:K302)</f>
        <v>0.18401627408291804</v>
      </c>
    </row>
    <row r="303" spans="1:12" x14ac:dyDescent="0.4">
      <c r="C303" s="3" t="s">
        <v>12</v>
      </c>
      <c r="D303" s="3">
        <v>2.2999999999999998</v>
      </c>
      <c r="E303" s="2">
        <v>0.01</v>
      </c>
      <c r="F303" s="3">
        <v>5</v>
      </c>
      <c r="G303" s="3">
        <v>3.42</v>
      </c>
    </row>
    <row r="304" spans="1:12" x14ac:dyDescent="0.4">
      <c r="C304" s="3" t="s">
        <v>13</v>
      </c>
      <c r="D304" s="3">
        <v>6.1</v>
      </c>
      <c r="E304" s="2">
        <v>0.05</v>
      </c>
      <c r="F304" s="3">
        <v>12</v>
      </c>
      <c r="G304" s="3">
        <v>8</v>
      </c>
    </row>
    <row r="305" spans="3:7" x14ac:dyDescent="0.4">
      <c r="C305" s="3" t="s">
        <v>18</v>
      </c>
      <c r="D305" s="3">
        <v>0</v>
      </c>
      <c r="E305" s="2">
        <v>0</v>
      </c>
      <c r="F305" s="3">
        <v>0</v>
      </c>
      <c r="G305" s="3">
        <v>0</v>
      </c>
    </row>
    <row r="306" spans="3:7" x14ac:dyDescent="0.4">
      <c r="C306" s="3" t="s">
        <v>20</v>
      </c>
      <c r="D306" s="3">
        <v>2</v>
      </c>
      <c r="E306" s="2">
        <v>0.01</v>
      </c>
      <c r="F306" s="3">
        <v>10</v>
      </c>
      <c r="G306" s="3">
        <v>1.75</v>
      </c>
    </row>
    <row r="307" spans="3:7" x14ac:dyDescent="0.4">
      <c r="C307" s="3" t="s">
        <v>21</v>
      </c>
      <c r="D307" s="3">
        <v>5.7</v>
      </c>
      <c r="E307" s="2">
        <v>0.01</v>
      </c>
      <c r="F307" s="3">
        <v>3</v>
      </c>
      <c r="G307" s="3">
        <v>1.8</v>
      </c>
    </row>
    <row r="308" spans="3:7" x14ac:dyDescent="0.4">
      <c r="C308" s="3" t="s">
        <v>22</v>
      </c>
      <c r="D308" s="3">
        <v>4.8</v>
      </c>
      <c r="E308" s="2">
        <v>0.01</v>
      </c>
      <c r="F308" s="3">
        <v>6</v>
      </c>
      <c r="G308" s="3">
        <v>5.14</v>
      </c>
    </row>
    <row r="309" spans="3:7" x14ac:dyDescent="0.4">
      <c r="C309" s="3" t="s">
        <v>23</v>
      </c>
      <c r="D309" s="3">
        <v>1.3</v>
      </c>
      <c r="E309" s="2">
        <v>0.01</v>
      </c>
      <c r="F309" s="3">
        <v>6</v>
      </c>
      <c r="G309" s="3">
        <v>11.4</v>
      </c>
    </row>
    <row r="310" spans="3:7" x14ac:dyDescent="0.4">
      <c r="C310" s="3" t="s">
        <v>24</v>
      </c>
      <c r="D310" s="3">
        <v>0</v>
      </c>
      <c r="E310" s="2">
        <v>0</v>
      </c>
      <c r="F310" s="3">
        <v>0</v>
      </c>
      <c r="G310" s="3">
        <v>0</v>
      </c>
    </row>
    <row r="311" spans="3:7" x14ac:dyDescent="0.4">
      <c r="C311" s="3" t="s">
        <v>25</v>
      </c>
      <c r="D311" s="3">
        <v>0</v>
      </c>
      <c r="E311" s="2">
        <v>0</v>
      </c>
      <c r="F311" s="3">
        <v>0</v>
      </c>
      <c r="G311" s="3">
        <v>0</v>
      </c>
    </row>
    <row r="312" spans="3:7" x14ac:dyDescent="0.4">
      <c r="C312" s="3" t="s">
        <v>26</v>
      </c>
      <c r="D312" s="3">
        <v>0</v>
      </c>
      <c r="E312" s="2">
        <v>0</v>
      </c>
      <c r="F312" s="3">
        <v>0</v>
      </c>
      <c r="G312" s="3">
        <v>0</v>
      </c>
    </row>
    <row r="313" spans="3:7" x14ac:dyDescent="0.4">
      <c r="C313" s="3" t="s">
        <v>27</v>
      </c>
      <c r="D313" s="3">
        <v>0</v>
      </c>
      <c r="E313" s="2">
        <v>0</v>
      </c>
      <c r="F313" s="3">
        <v>0</v>
      </c>
      <c r="G313" s="3">
        <v>0</v>
      </c>
    </row>
    <row r="314" spans="3:7" x14ac:dyDescent="0.4">
      <c r="D314" s="3">
        <v>0</v>
      </c>
      <c r="E314" s="2">
        <v>0</v>
      </c>
      <c r="F314" s="3">
        <v>0</v>
      </c>
      <c r="G314" s="3">
        <v>0</v>
      </c>
    </row>
    <row r="315" spans="3:7" x14ac:dyDescent="0.4">
      <c r="D315" s="3">
        <f>SUM(D298:D314)</f>
        <v>101.2</v>
      </c>
      <c r="E315" s="2">
        <f>SUM(E298:E314)</f>
        <v>0.81</v>
      </c>
      <c r="F315" s="3">
        <f>SUM(F298:F314)</f>
        <v>876</v>
      </c>
      <c r="G315" s="3">
        <f>SUM(G298:G314)</f>
        <v>111.91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Plant community diversity</vt:lpstr>
      <vt:lpstr>Important value of function gro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XXM</dc:creator>
  <cp:lastModifiedBy>xiaoxiao xiang</cp:lastModifiedBy>
  <dcterms:created xsi:type="dcterms:W3CDTF">2015-06-05T18:19:34Z</dcterms:created>
  <dcterms:modified xsi:type="dcterms:W3CDTF">2024-09-08T13:08:55Z</dcterms:modified>
</cp:coreProperties>
</file>